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DO_LEP\"/>
    </mc:Choice>
  </mc:AlternateContent>
  <xr:revisionPtr revIDLastSave="0" documentId="13_ncr:1_{352E3873-386D-4C5A-B47D-EDB4776004D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<sst xmlns="http://schemas.openxmlformats.org/spreadsheetml/2006/main" count="2354" uniqueCount="530">
  <si>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</si>
  <si>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</si>
  <si>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</si>
  <si>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</si>
  <si>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</si>
  <si>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</si>
  <si>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</si>
  <si>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</si>
  <si>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</si>
  <si>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</si>
  <si>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</si>
  <si>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</si>
  <si>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</si>
  <si>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</si>
  <si>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</si>
  <si>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</si>
  <si>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</si>
  <si>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</si>
  <si>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</si>
  <si>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</si>
  <si>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</si>
  <si>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</si>
  <si>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</si>
  <si>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</si>
  <si>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</si>
  <si>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</si>
  <si>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</si>
  <si>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</si>
  <si>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</si>
  <si>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</si>
  <si>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</si>
  <si>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</si>
  <si>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</si>
  <si>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</si>
  <si>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</si>
  <si>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</si>
  <si>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</si>
  <si>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</si>
  <si>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</si>
  <si>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</si>
  <si>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</si>
  <si>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</si>
  <si>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</si>
  <si>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</si>
  <si>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</si>
  <si>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</si>
  <si>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</si>
  <si>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</si>
  <si>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</si>
  <si>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</si>
  <si>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</si>
  <si>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</si>
  <si>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</si>
  <si>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</si>
  <si>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</si>
  <si>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</si>
  <si>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</si>
  <si>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</si>
  <si>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</si>
  <si>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</si>
  <si>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</si>
  <si>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</si>
  <si>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</si>
  <si>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</si>
  <si>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</si>
  <si>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</si>
  <si>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</si>
  <si>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</si>
  <si>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</si>
  <si>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</si>
  <si>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</si>
  <si>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</si>
  <si>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</si>
  <si>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</si>
  <si>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</si>
  <si>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</si>
  <si>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</si>
  <si>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</si>
  <si>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</si>
  <si>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</si>
  <si>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</si>
  <si>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</si>
  <si>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</si>
  <si>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</si>
  <si>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</si>
  <si>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</si>
  <si>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</si>
  <si>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</si>
  <si>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</si>
  <si>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</si>
  <si>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</si>
  <si>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</si>
  <si>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</si>
  <si>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</si>
  <si>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</si>
  <si>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</si>
  <si>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</si>
  <si>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</si>
  <si>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</si>
  <si>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</si>
  <si>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</si>
  <si>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</si>
  <si>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</si>
  <si>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</si>
  <si>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</si>
  <si>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</si>
  <si>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</si>
  <si>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</si>
  <si>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</si>
  <si>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</si>
  <si>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</si>
  <si>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</si>
  <si>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</si>
  <si>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</si>
  <si>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</si>
  <si>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</si>
  <si>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</si>
  <si>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</si>
  <si>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</si>
  <si>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</si>
  <si>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</si>
  <si>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</si>
  <si>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</si>
  <si>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</si>
  <si>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</si>
  <si>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</si>
  <si>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</si>
  <si>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</si>
  <si>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</si>
  <si>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</si>
  <si>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</si>
  <si>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</si>
  <si>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</si>
  <si>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</si>
  <si>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</si>
  <si>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</si>
  <si>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</si>
  <si>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</si>
  <si>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</si>
  <si>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</si>
  <si>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</si>
  <si>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</si>
  <si>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</si>
  <si>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</si>
  <si>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</si>
  <si>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</si>
  <si>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</si>
  <si>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</si>
  <si>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</si>
  <si>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</si>
  <si>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</si>
  <si>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</si>
  <si>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</si>
  <si>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</si>
  <si>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</si>
  <si>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</si>
  <si>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</si>
  <si>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</si>
  <si>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</si>
  <si>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</si>
  <si>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</si>
  <si>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</si>
  <si>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</si>
  <si>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</si>
  <si>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</si>
  <si>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</si>
  <si>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</si>
  <si>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</si>
  <si>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</si>
  <si>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</si>
  <si>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</si>
  <si>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</si>
  <si>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</si>
  <si>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</si>
  <si>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</si>
  <si>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</si>
  <si>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</si>
  <si>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</si>
  <si>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</si>
  <si>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</si>
  <si>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</si>
  <si>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</si>
  <si>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</si>
  <si>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</si>
  <si>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</si>
  <si>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</si>
  <si>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</si>
  <si>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</si>
  <si>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</si>
  <si>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</si>
  <si>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</si>
  <si>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</si>
  <si>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</si>
  <si>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</si>
  <si>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</si>
  <si>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</si>
  <si>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</si>
  <si>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</si>
  <si>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</si>
  <si>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</si>
  <si>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</si>
  <si>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</si>
  <si>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</si>
  <si>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</si>
  <si>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</si>
  <si>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</si>
  <si>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</si>
  <si>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</si>
  <si>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</si>
  <si>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</si>
  <si>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</si>
  <si>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</si>
  <si>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</si>
  <si>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</si>
  <si>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</si>
  <si>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</si>
  <si>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</si>
  <si>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</si>
  <si>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</si>
  <si>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</si>
  <si>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</si>
  <si>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</si>
  <si>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</si>
  <si>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</si>
  <si>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</si>
  <si>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</si>
  <si>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</si>
  <si>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</si>
  <si>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</si>
  <si>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</si>
  <si>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</si>
  <si>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</si>
  <si>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</si>
  <si>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</si>
  <si>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</si>
  <si>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</si>
  <si>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</si>
  <si>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</si>
  <si>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</si>
  <si>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</si>
  <si>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</si>
  <si>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</si>
  <si>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</si>
  <si>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</si>
  <si>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</si>
  <si>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</si>
  <si>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</si>
  <si>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</si>
  <si>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</si>
  <si>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</si>
  <si>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</si>
  <si>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</si>
  <si>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</si>
  <si>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</si>
  <si>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</si>
  <si>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</si>
  <si>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</si>
  <si>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</si>
  <si>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</si>
  <si>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</si>
  <si>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</si>
  <si>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</si>
  <si>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</si>
  <si>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</si>
  <si>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</si>
  <si>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</si>
  <si>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</si>
  <si>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</si>
  <si>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</si>
  <si>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</si>
  <si>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</si>
  <si>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</si>
  <si>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</si>
  <si>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</si>
  <si>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</si>
  <si>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</si>
  <si>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</si>
  <si>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</si>
  <si>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</si>
  <si>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</si>
  <si>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</si>
  <si>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</si>
  <si>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</si>
  <si>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</si>
  <si>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</si>
  <si>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</si>
  <si>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</si>
  <si>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</si>
  <si>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</si>
  <si>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</si>
  <si>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</si>
  <si>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</si>
  <si>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</si>
  <si>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</si>
  <si>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</si>
  <si>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</si>
  <si>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</si>
  <si>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</si>
  <si>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</si>
  <si>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</si>
  <si>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</si>
  <si>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</si>
  <si>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</si>
  <si>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</si>
  <si>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</si>
  <si>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</si>
  <si>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</si>
  <si>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</si>
  <si>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</si>
  <si>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</si>
  <si>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</si>
  <si>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</si>
  <si>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</si>
  <si>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</si>
  <si>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</si>
  <si>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</si>
  <si>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</si>
  <si>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</si>
  <si>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</si>
  <si>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</si>
  <si>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</si>
  <si>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</si>
  <si>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</si>
  <si>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</si>
  <si>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</si>
  <si>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</si>
  <si>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</si>
  <si>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</si>
  <si>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</si>
  <si>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</si>
  <si>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</si>
  <si>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</si>
  <si>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</si>
  <si>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</si>
  <si>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</si>
  <si>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</si>
  <si>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</si>
  <si>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</si>
  <si>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</si>
  <si>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</si>
  <si>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</si>
  <si>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</si>
  <si>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</si>
  <si>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</si>
  <si>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</si>
  <si>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</si>
  <si>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</si>
  <si>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</si>
  <si>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</si>
  <si>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</si>
  <si>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</si>
  <si>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</si>
  <si>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</si>
  <si>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</si>
  <si>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</si>
  <si>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</si>
  <si>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</si>
  <si>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</si>
  <si>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</si>
  <si>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</si>
  <si>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</si>
  <si>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</si>
  <si>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</si>
  <si>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</si>
  <si>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</si>
  <si>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</si>
  <si>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</si>
  <si>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</si>
  <si>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</si>
  <si>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</si>
  <si>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</si>
  <si>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</si>
  <si>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</si>
  <si>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</si>
  <si>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</si>
  <si>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</si>
  <si>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</si>
  <si>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</si>
  <si>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</si>
  <si>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</si>
  <si>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</si>
  <si>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</si>
  <si>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</si>
  <si>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</si>
  <si>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</si>
  <si>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</si>
  <si>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</si>
  <si>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</si>
  <si>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</si>
  <si>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</si>
  <si>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</si>
  <si>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</si>
  <si>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</si>
  <si>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</si>
  <si>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</si>
  <si>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</si>
  <si>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</si>
  <si>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</si>
  <si>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</si>
  <si>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</si>
  <si>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</si>
  <si>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</si>
  <si>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</si>
  <si>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</si>
  <si>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</si>
  <si>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</si>
  <si>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</si>
  <si>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</si>
  <si>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</si>
  <si>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</si>
  <si>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</si>
  <si>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</si>
  <si>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</si>
  <si>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</si>
  <si>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</si>
  <si>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</si>
  <si>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</si>
  <si>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</si>
  <si>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</si>
  <si>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</si>
  <si>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</si>
  <si>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</si>
  <si>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</si>
  <si>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</si>
  <si>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</si>
  <si>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</si>
  <si>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</si>
  <si>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</si>
  <si>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</si>
  <si>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</si>
  <si>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</si>
  <si>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</si>
  <si>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</si>
  <si>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</si>
  <si>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</si>
  <si>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</si>
  <si>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</si>
  <si>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</si>
  <si>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</si>
  <si>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</si>
  <si>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</si>
  <si>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</si>
  <si>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</si>
  <si>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</si>
  <si>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</si>
  <si>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</si>
  <si>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</si>
  <si>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</si>
  <si>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</si>
  <si>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</si>
  <si>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</si>
  <si>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</si>
  <si>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</si>
  <si>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</si>
  <si>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</si>
  <si>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</si>
  <si>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</si>
  <si>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</si>
  <si>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</si>
  <si>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</si>
  <si>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</si>
  <si>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</si>
  <si>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</si>
  <si>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</si>
  <si>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</si>
  <si>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</si>
  <si>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</si>
  <si>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</si>
  <si>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</si>
  <si>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</si>
  <si>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</si>
  <si>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</si>
  <si>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</si>
  <si>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</si>
  <si>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</si>
  <si>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</si>
  <si>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</si>
  <si>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</si>
  <si>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</si>
  <si>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</si>
  <si>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</si>
  <si>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</si>
  <si>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</si>
  <si>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</si>
  <si>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</si>
  <si>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</si>
  <si>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</si>
  <si>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</si>
  <si>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</si>
  <si>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</si>
  <si>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</si>
  <si>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</si>
  <si>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</si>
  <si>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</si>
  <si>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</si>
  <si>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</si>
  <si>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</si>
  <si>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</si>
  <si>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</si>
  <si>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</si>
  <si>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</si>
  <si>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</si>
  <si>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</si>
  <si>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</si>
  <si>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</si>
  <si>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</si>
  <si>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</si>
  <si>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</si>
  <si>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</si>
  <si>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</si>
  <si>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</si>
  <si>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</si>
  <si>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</si>
  <si>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</si>
  <si>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</si>
  <si>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</si>
  <si>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</si>
  <si>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</si>
  <si>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</si>
  <si>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</si>
  <si>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</si>
  <si>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</si>
  <si>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</si>
  <si>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</si>
  <si>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</si>
  <si>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</si>
  <si>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automation/Data/Results/Workbooks/LEPs/DO_LEP/DO_LEP_Database.Main.xlsx</t>
  </si>
  <si>
    <t>9. Dorset</t>
  </si>
  <si>
    <t>Dorset</t>
  </si>
  <si>
    <t>09 03 2023 10:17:26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</si>
</sst>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1.1569428294504469</c:v>
                </c:pt>
                <c:pt idx="2">
                  <c:v>-2.0388495170853282E-2</c:v>
                </c:pt>
                <c:pt idx="3">
                  <c:v>0.92520401429931898</c:v>
                </c:pt>
                <c:pt idx="4">
                  <c:v>-0.22286117833155705</c:v>
                </c:pt>
                <c:pt idx="5">
                  <c:v>0.23044211500462541</c:v>
                </c:pt>
                <c:pt idx="7">
                  <c:v>2.4073715580533284</c:v>
                </c:pt>
                <c:pt idx="8">
                  <c:v>0.59203797550548831</c:v>
                </c:pt>
                <c:pt idx="9">
                  <c:v>0.69234840879972559</c:v>
                </c:pt>
                <c:pt idx="10">
                  <c:v>2.062147579960949</c:v>
                </c:pt>
                <c:pt idx="11">
                  <c:v>4.5704057098308715</c:v>
                </c:pt>
                <c:pt idx="12">
                  <c:v>1.8468462995516965</c:v>
                </c:pt>
                <c:pt idx="13">
                  <c:v>-2.3972174552738812</c:v>
                </c:pt>
                <c:pt idx="14">
                  <c:v>4.090730547720911</c:v>
                </c:pt>
                <c:pt idx="15">
                  <c:v>1.5082868050691811</c:v>
                </c:pt>
                <c:pt idx="17">
                  <c:v>2.5366779764271152</c:v>
                </c:pt>
                <c:pt idx="18">
                  <c:v>-2.0718620772070762</c:v>
                </c:pt>
                <c:pt idx="19">
                  <c:v>0.41119981224893021</c:v>
                </c:pt>
                <c:pt idx="20">
                  <c:v>0.83779163857458094</c:v>
                </c:pt>
                <c:pt idx="22">
                  <c:v>3.64500685641449</c:v>
                </c:pt>
                <c:pt idx="24">
                  <c:v>1.4372218931220981</c:v>
                </c:pt>
                <c:pt idx="25">
                  <c:v>-1.1448557442514606</c:v>
                </c:pt>
                <c:pt idx="26">
                  <c:v>-0.26324814166502897</c:v>
                </c:pt>
                <c:pt idx="27">
                  <c:v>0.65996591348802536</c:v>
                </c:pt>
                <c:pt idx="29">
                  <c:v>1.2669238192500654</c:v>
                </c:pt>
                <c:pt idx="30">
                  <c:v>16.077512718765629</c:v>
                </c:pt>
                <c:pt idx="31">
                  <c:v>-7.5767393376516612</c:v>
                </c:pt>
                <c:pt idx="32">
                  <c:v>5.7196970475652087</c:v>
                </c:pt>
                <c:pt idx="33">
                  <c:v>4.6606162095885528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0.62244341201385112</c:v>
                </c:pt>
                <c:pt idx="2">
                  <c:v>1.3389972392381377</c:v>
                </c:pt>
                <c:pt idx="3">
                  <c:v>0.4960176846788622</c:v>
                </c:pt>
                <c:pt idx="4">
                  <c:v>-0.31136712911092879</c:v>
                </c:pt>
                <c:pt idx="5">
                  <c:v>0.81865971717125507</c:v>
                </c:pt>
                <c:pt idx="7">
                  <c:v>0.36040790212457097</c:v>
                </c:pt>
                <c:pt idx="8">
                  <c:v>1.7719824560494146</c:v>
                </c:pt>
                <c:pt idx="9">
                  <c:v>1.5978017534785227</c:v>
                </c:pt>
                <c:pt idx="10">
                  <c:v>0.69320607138716461</c:v>
                </c:pt>
                <c:pt idx="11">
                  <c:v>-0.63386348652316737</c:v>
                </c:pt>
                <c:pt idx="12">
                  <c:v>-0.18828628650437995</c:v>
                </c:pt>
                <c:pt idx="13">
                  <c:v>0.80451673862904638</c:v>
                </c:pt>
                <c:pt idx="14">
                  <c:v>-0.42871420059341636</c:v>
                </c:pt>
                <c:pt idx="15">
                  <c:v>0.74982461569947922</c:v>
                </c:pt>
                <c:pt idx="17">
                  <c:v>0.98986852439084672</c:v>
                </c:pt>
                <c:pt idx="18">
                  <c:v>3.2440335451378033E-2</c:v>
                </c:pt>
                <c:pt idx="19">
                  <c:v>7.0797852276061057E-2</c:v>
                </c:pt>
                <c:pt idx="20">
                  <c:v>0.39793046105618401</c:v>
                </c:pt>
                <c:pt idx="22">
                  <c:v>1.4641433534728465</c:v>
                </c:pt>
                <c:pt idx="24">
                  <c:v>-0.38458101525150612</c:v>
                </c:pt>
                <c:pt idx="25">
                  <c:v>-1.4377467087520746</c:v>
                </c:pt>
                <c:pt idx="26">
                  <c:v>-1.1126525318449265</c:v>
                </c:pt>
                <c:pt idx="27">
                  <c:v>-0.67676245670548196</c:v>
                </c:pt>
                <c:pt idx="29">
                  <c:v>0.93791109210981105</c:v>
                </c:pt>
                <c:pt idx="30">
                  <c:v>-0.45368937315251046</c:v>
                </c:pt>
                <c:pt idx="31">
                  <c:v>-4.3574590809677733</c:v>
                </c:pt>
                <c:pt idx="32">
                  <c:v>0.47864092398519631</c:v>
                </c:pt>
                <c:pt idx="33">
                  <c:v>0.3606656867820579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8.572000000000024</c:v>
                </c:pt>
                <c:pt idx="1">
                  <c:v>7.4139999999999873</c:v>
                </c:pt>
                <c:pt idx="2">
                  <c:v>8.0569999999999968</c:v>
                </c:pt>
                <c:pt idx="3">
                  <c:v>7.2659999999999991</c:v>
                </c:pt>
                <c:pt idx="4">
                  <c:v>6.9750000000000236</c:v>
                </c:pt>
                <c:pt idx="5">
                  <c:v>5.8230000000000013</c:v>
                </c:pt>
                <c:pt idx="6">
                  <c:v>6.6820000000000084</c:v>
                </c:pt>
                <c:pt idx="7">
                  <c:v>7.8110000000000079</c:v>
                </c:pt>
                <c:pt idx="8">
                  <c:v>7.509000000000011</c:v>
                </c:pt>
                <c:pt idx="9">
                  <c:v>6.0549999999999935</c:v>
                </c:pt>
                <c:pt idx="10">
                  <c:v>7.6900000000000048</c:v>
                </c:pt>
                <c:pt idx="11">
                  <c:v>7.7589999999999968</c:v>
                </c:pt>
                <c:pt idx="12">
                  <c:v>7.819999999999971</c:v>
                </c:pt>
                <c:pt idx="13">
                  <c:v>7.9199999999999893</c:v>
                </c:pt>
                <c:pt idx="14">
                  <c:v>7.9830000000000005</c:v>
                </c:pt>
                <c:pt idx="15">
                  <c:v>8.0030000000000072</c:v>
                </c:pt>
                <c:pt idx="16">
                  <c:v>8.0279999999999898</c:v>
                </c:pt>
                <c:pt idx="17">
                  <c:v>8.052000000000012</c:v>
                </c:pt>
                <c:pt idx="18">
                  <c:v>8.0730000000000164</c:v>
                </c:pt>
                <c:pt idx="19">
                  <c:v>8.0920000000000094</c:v>
                </c:pt>
                <c:pt idx="20">
                  <c:v>8.1229999999999798</c:v>
                </c:pt>
                <c:pt idx="21">
                  <c:v>8.1529999999999898</c:v>
                </c:pt>
                <c:pt idx="22">
                  <c:v>8.1820000000000022</c:v>
                </c:pt>
                <c:pt idx="23">
                  <c:v>8.2100000000000026</c:v>
                </c:pt>
                <c:pt idx="24" formatCode="#,##0.00">
                  <c:v>8.2360000000000024</c:v>
                </c:pt>
                <c:pt idx="25">
                  <c:v>8.2610000000000099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0.64000000000000112</c:v>
                </c:pt>
                <c:pt idx="1">
                  <c:v>0.41899999999999987</c:v>
                </c:pt>
                <c:pt idx="2">
                  <c:v>0.78199999999999736</c:v>
                </c:pt>
                <c:pt idx="3">
                  <c:v>0.63800000000000079</c:v>
                </c:pt>
                <c:pt idx="4">
                  <c:v>0.44000000000000089</c:v>
                </c:pt>
                <c:pt idx="5">
                  <c:v>0.64799999999999924</c:v>
                </c:pt>
                <c:pt idx="6">
                  <c:v>0.31399999999999961</c:v>
                </c:pt>
                <c:pt idx="7">
                  <c:v>0.46300000000000069</c:v>
                </c:pt>
                <c:pt idx="8">
                  <c:v>0.52700000000000091</c:v>
                </c:pt>
                <c:pt idx="9">
                  <c:v>0.4319999999999995</c:v>
                </c:pt>
                <c:pt idx="10">
                  <c:v>0.437</c:v>
                </c:pt>
                <c:pt idx="11">
                  <c:v>0.40999999999999986</c:v>
                </c:pt>
                <c:pt idx="12">
                  <c:v>0.39899999999999913</c:v>
                </c:pt>
                <c:pt idx="13">
                  <c:v>0.3760000000000005</c:v>
                </c:pt>
                <c:pt idx="14">
                  <c:v>0.35399999999999943</c:v>
                </c:pt>
                <c:pt idx="15">
                  <c:v>0.33500000000000074</c:v>
                </c:pt>
                <c:pt idx="16">
                  <c:v>0.32099999999999984</c:v>
                </c:pt>
                <c:pt idx="17">
                  <c:v>0.30599999999999961</c:v>
                </c:pt>
                <c:pt idx="18">
                  <c:v>0.29299999999999993</c:v>
                </c:pt>
                <c:pt idx="19">
                  <c:v>0.28099999999999942</c:v>
                </c:pt>
                <c:pt idx="20">
                  <c:v>0.27</c:v>
                </c:pt>
                <c:pt idx="21">
                  <c:v>0.25899999999999967</c:v>
                </c:pt>
                <c:pt idx="22">
                  <c:v>0.24900000000000003</c:v>
                </c:pt>
                <c:pt idx="23">
                  <c:v>0.23999999999999994</c:v>
                </c:pt>
                <c:pt idx="24" formatCode="#,##0.00">
                  <c:v>0.23099999999999965</c:v>
                </c:pt>
                <c:pt idx="25">
                  <c:v>0.22399999999999978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0.78399999999999859</c:v>
                </c:pt>
                <c:pt idx="1">
                  <c:v>0.65700000000000025</c:v>
                </c:pt>
                <c:pt idx="2">
                  <c:v>0.49599999999999972</c:v>
                </c:pt>
                <c:pt idx="3">
                  <c:v>0.51399999999999968</c:v>
                </c:pt>
                <c:pt idx="4">
                  <c:v>0.6010000000000012</c:v>
                </c:pt>
                <c:pt idx="5">
                  <c:v>0.47500000000000003</c:v>
                </c:pt>
                <c:pt idx="6">
                  <c:v>0.77099999999999991</c:v>
                </c:pt>
                <c:pt idx="7">
                  <c:v>0.64799999999999969</c:v>
                </c:pt>
                <c:pt idx="8">
                  <c:v>1.1189999999999978</c:v>
                </c:pt>
                <c:pt idx="9">
                  <c:v>0.89700000000000013</c:v>
                </c:pt>
                <c:pt idx="10">
                  <c:v>1.0010000000000019</c:v>
                </c:pt>
                <c:pt idx="11">
                  <c:v>0.98399999999999987</c:v>
                </c:pt>
                <c:pt idx="12">
                  <c:v>0.96200000000000074</c:v>
                </c:pt>
                <c:pt idx="13">
                  <c:v>0.95599999999999963</c:v>
                </c:pt>
                <c:pt idx="14">
                  <c:v>0.95299999999999996</c:v>
                </c:pt>
                <c:pt idx="15">
                  <c:v>0.95099999999999951</c:v>
                </c:pt>
                <c:pt idx="16">
                  <c:v>0.94800000000000162</c:v>
                </c:pt>
                <c:pt idx="17">
                  <c:v>0.94599999999999873</c:v>
                </c:pt>
                <c:pt idx="18">
                  <c:v>0.94399999999999873</c:v>
                </c:pt>
                <c:pt idx="19">
                  <c:v>0.94199999999999851</c:v>
                </c:pt>
                <c:pt idx="20">
                  <c:v>0.93999999999999828</c:v>
                </c:pt>
                <c:pt idx="21">
                  <c:v>0.93900000000000117</c:v>
                </c:pt>
                <c:pt idx="22">
                  <c:v>0.93800000000000117</c:v>
                </c:pt>
                <c:pt idx="23">
                  <c:v>0.93700000000000028</c:v>
                </c:pt>
                <c:pt idx="24" formatCode="#,##0.00">
                  <c:v>0.93599999999999872</c:v>
                </c:pt>
                <c:pt idx="25">
                  <c:v>0.93499999999999983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1.7159999999999986</c:v>
                </c:pt>
                <c:pt idx="1">
                  <c:v>2.2699999999999956</c:v>
                </c:pt>
                <c:pt idx="2">
                  <c:v>1.750999999999999</c:v>
                </c:pt>
                <c:pt idx="3">
                  <c:v>1.9030000000000007</c:v>
                </c:pt>
                <c:pt idx="4">
                  <c:v>1.9110000000000007</c:v>
                </c:pt>
                <c:pt idx="5">
                  <c:v>2.1240000000000014</c:v>
                </c:pt>
                <c:pt idx="6">
                  <c:v>2.4809999999999994</c:v>
                </c:pt>
                <c:pt idx="7">
                  <c:v>2.263999999999998</c:v>
                </c:pt>
                <c:pt idx="8">
                  <c:v>2.2009999999999974</c:v>
                </c:pt>
                <c:pt idx="9">
                  <c:v>2.4409999999999972</c:v>
                </c:pt>
                <c:pt idx="10">
                  <c:v>2.2619999999999982</c:v>
                </c:pt>
                <c:pt idx="11">
                  <c:v>2.2200000000000006</c:v>
                </c:pt>
                <c:pt idx="12">
                  <c:v>2.2079999999999971</c:v>
                </c:pt>
                <c:pt idx="13">
                  <c:v>2.2430000000000057</c:v>
                </c:pt>
                <c:pt idx="14">
                  <c:v>2.3379999999999983</c:v>
                </c:pt>
                <c:pt idx="15">
                  <c:v>2.3910000000000022</c:v>
                </c:pt>
                <c:pt idx="16">
                  <c:v>2.4310000000000032</c:v>
                </c:pt>
                <c:pt idx="17">
                  <c:v>2.4609999999999985</c:v>
                </c:pt>
                <c:pt idx="18">
                  <c:v>2.4849999999999954</c:v>
                </c:pt>
                <c:pt idx="19">
                  <c:v>2.5050000000000008</c:v>
                </c:pt>
                <c:pt idx="20">
                  <c:v>2.5239999999999982</c:v>
                </c:pt>
                <c:pt idx="21">
                  <c:v>2.540999999999991</c:v>
                </c:pt>
                <c:pt idx="22">
                  <c:v>2.5569999999999973</c:v>
                </c:pt>
                <c:pt idx="23">
                  <c:v>2.572000000000001</c:v>
                </c:pt>
                <c:pt idx="24" formatCode="#,##0.00">
                  <c:v>2.5870000000000037</c:v>
                </c:pt>
                <c:pt idx="25">
                  <c:v>2.6020000000000008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3.0240000000000049</c:v>
                </c:pt>
                <c:pt idx="1">
                  <c:v>3.5110000000000046</c:v>
                </c:pt>
                <c:pt idx="2">
                  <c:v>3.8669999999999951</c:v>
                </c:pt>
                <c:pt idx="3">
                  <c:v>3.8599999999999834</c:v>
                </c:pt>
                <c:pt idx="4">
                  <c:v>2.5399999999999978</c:v>
                </c:pt>
                <c:pt idx="5">
                  <c:v>3.6659999999999946</c:v>
                </c:pt>
                <c:pt idx="6">
                  <c:v>4.4880000000000031</c:v>
                </c:pt>
                <c:pt idx="7">
                  <c:v>3.7659999999999925</c:v>
                </c:pt>
                <c:pt idx="8">
                  <c:v>3.6109999999999887</c:v>
                </c:pt>
                <c:pt idx="9">
                  <c:v>3.5690000000000008</c:v>
                </c:pt>
                <c:pt idx="10">
                  <c:v>3.6179999999999981</c:v>
                </c:pt>
                <c:pt idx="11">
                  <c:v>3.5849999999999964</c:v>
                </c:pt>
                <c:pt idx="12">
                  <c:v>3.5549999999999935</c:v>
                </c:pt>
                <c:pt idx="13">
                  <c:v>3.5380000000000078</c:v>
                </c:pt>
                <c:pt idx="14">
                  <c:v>3.5029999999999983</c:v>
                </c:pt>
                <c:pt idx="15">
                  <c:v>3.4589999999999965</c:v>
                </c:pt>
                <c:pt idx="16">
                  <c:v>3.4200000000000048</c:v>
                </c:pt>
                <c:pt idx="17">
                  <c:v>3.380000000000007</c:v>
                </c:pt>
                <c:pt idx="18">
                  <c:v>3.3389999999999955</c:v>
                </c:pt>
                <c:pt idx="19">
                  <c:v>3.2979999999999965</c:v>
                </c:pt>
                <c:pt idx="20">
                  <c:v>3.2569999999999912</c:v>
                </c:pt>
                <c:pt idx="21">
                  <c:v>3.2179999999999978</c:v>
                </c:pt>
                <c:pt idx="22">
                  <c:v>3.1780000000000017</c:v>
                </c:pt>
                <c:pt idx="23">
                  <c:v>3.1379999999999955</c:v>
                </c:pt>
                <c:pt idx="24" formatCode="#,##0.00">
                  <c:v>3.0980000000000003</c:v>
                </c:pt>
                <c:pt idx="25">
                  <c:v>3.0589999999999997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5.2720000000000038</c:v>
                </c:pt>
                <c:pt idx="1">
                  <c:v>7.4439999999999733</c:v>
                </c:pt>
                <c:pt idx="2">
                  <c:v>6.9739999999999922</c:v>
                </c:pt>
                <c:pt idx="3">
                  <c:v>8.5939999999999852</c:v>
                </c:pt>
                <c:pt idx="4">
                  <c:v>6.3739999999999917</c:v>
                </c:pt>
                <c:pt idx="5">
                  <c:v>7.0960000000000161</c:v>
                </c:pt>
                <c:pt idx="6">
                  <c:v>6.1920000000000011</c:v>
                </c:pt>
                <c:pt idx="7">
                  <c:v>8.06299999999999</c:v>
                </c:pt>
                <c:pt idx="8">
                  <c:v>6.5440000000000236</c:v>
                </c:pt>
                <c:pt idx="9">
                  <c:v>6.8819999999999864</c:v>
                </c:pt>
                <c:pt idx="10">
                  <c:v>6.698999999999991</c:v>
                </c:pt>
                <c:pt idx="11">
                  <c:v>6.752999999999985</c:v>
                </c:pt>
                <c:pt idx="12">
                  <c:v>6.6540000000000195</c:v>
                </c:pt>
                <c:pt idx="13">
                  <c:v>6.5699999999999923</c:v>
                </c:pt>
                <c:pt idx="14">
                  <c:v>6.4840000000000311</c:v>
                </c:pt>
                <c:pt idx="15">
                  <c:v>6.4129999999999834</c:v>
                </c:pt>
                <c:pt idx="16">
                  <c:v>6.302000000000004</c:v>
                </c:pt>
                <c:pt idx="17">
                  <c:v>6.1930000000000067</c:v>
                </c:pt>
                <c:pt idx="18">
                  <c:v>6.0850000000000071</c:v>
                </c:pt>
                <c:pt idx="19">
                  <c:v>5.979000000000017</c:v>
                </c:pt>
                <c:pt idx="20">
                  <c:v>5.880000000000007</c:v>
                </c:pt>
                <c:pt idx="21">
                  <c:v>5.7790000000000035</c:v>
                </c:pt>
                <c:pt idx="22">
                  <c:v>5.6799999999999971</c:v>
                </c:pt>
                <c:pt idx="23">
                  <c:v>5.583000000000002</c:v>
                </c:pt>
                <c:pt idx="24" formatCode="#,##0.00">
                  <c:v>5.4860000000000007</c:v>
                </c:pt>
                <c:pt idx="25">
                  <c:v>5.3910000000000009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23.143999999999966</c:v>
                </c:pt>
                <c:pt idx="1">
                  <c:v>19.904000000000025</c:v>
                </c:pt>
                <c:pt idx="2">
                  <c:v>22.458000000000013</c:v>
                </c:pt>
                <c:pt idx="3">
                  <c:v>21.641999999999918</c:v>
                </c:pt>
                <c:pt idx="4">
                  <c:v>22.077999999999946</c:v>
                </c:pt>
                <c:pt idx="5">
                  <c:v>19.863000000000003</c:v>
                </c:pt>
                <c:pt idx="6">
                  <c:v>20.58299999999997</c:v>
                </c:pt>
                <c:pt idx="7">
                  <c:v>19.920000000000016</c:v>
                </c:pt>
                <c:pt idx="8">
                  <c:v>21.066999999999968</c:v>
                </c:pt>
                <c:pt idx="9">
                  <c:v>21.242000000000004</c:v>
                </c:pt>
                <c:pt idx="10">
                  <c:v>21.331999999999979</c:v>
                </c:pt>
                <c:pt idx="11">
                  <c:v>20.936999999999962</c:v>
                </c:pt>
                <c:pt idx="12">
                  <c:v>20.698999999999977</c:v>
                </c:pt>
                <c:pt idx="13">
                  <c:v>20.481000000000002</c:v>
                </c:pt>
                <c:pt idx="14">
                  <c:v>20.391000000000016</c:v>
                </c:pt>
                <c:pt idx="15">
                  <c:v>20.254000000000016</c:v>
                </c:pt>
                <c:pt idx="16">
                  <c:v>20.228000000000019</c:v>
                </c:pt>
                <c:pt idx="17">
                  <c:v>20.196999999999953</c:v>
                </c:pt>
                <c:pt idx="18">
                  <c:v>20.168999999999965</c:v>
                </c:pt>
                <c:pt idx="19">
                  <c:v>20.144000000000055</c:v>
                </c:pt>
                <c:pt idx="20">
                  <c:v>20.145999999999965</c:v>
                </c:pt>
                <c:pt idx="21">
                  <c:v>20.135999999999967</c:v>
                </c:pt>
                <c:pt idx="22">
                  <c:v>20.127000000000024</c:v>
                </c:pt>
                <c:pt idx="23">
                  <c:v>20.120999999999956</c:v>
                </c:pt>
                <c:pt idx="24" formatCode="#,##0.00">
                  <c:v>20.118000000000045</c:v>
                </c:pt>
                <c:pt idx="25">
                  <c:v>20.133999999999975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23.542999999999978</c:v>
                </c:pt>
                <c:pt idx="1">
                  <c:v>26.300000000000008</c:v>
                </c:pt>
                <c:pt idx="2">
                  <c:v>26.655000000000097</c:v>
                </c:pt>
                <c:pt idx="3">
                  <c:v>25.942999999999966</c:v>
                </c:pt>
                <c:pt idx="4">
                  <c:v>26.647000000000027</c:v>
                </c:pt>
                <c:pt idx="5">
                  <c:v>26.093</c:v>
                </c:pt>
                <c:pt idx="6">
                  <c:v>27.249000000000045</c:v>
                </c:pt>
                <c:pt idx="7">
                  <c:v>27.434999999999992</c:v>
                </c:pt>
                <c:pt idx="8">
                  <c:v>28.929000000000027</c:v>
                </c:pt>
                <c:pt idx="9">
                  <c:v>31.805999999999973</c:v>
                </c:pt>
                <c:pt idx="10">
                  <c:v>31.207999999999949</c:v>
                </c:pt>
                <c:pt idx="11">
                  <c:v>30.979000000000049</c:v>
                </c:pt>
                <c:pt idx="12">
                  <c:v>31.592000000000052</c:v>
                </c:pt>
                <c:pt idx="13">
                  <c:v>32.896000000000029</c:v>
                </c:pt>
                <c:pt idx="14">
                  <c:v>33.912999999999975</c:v>
                </c:pt>
                <c:pt idx="15">
                  <c:v>34.39399999999992</c:v>
                </c:pt>
                <c:pt idx="16">
                  <c:v>34.835999999999977</c:v>
                </c:pt>
                <c:pt idx="17">
                  <c:v>35.196000000000033</c:v>
                </c:pt>
                <c:pt idx="18">
                  <c:v>35.602000000000125</c:v>
                </c:pt>
                <c:pt idx="19">
                  <c:v>35.991999999999891</c:v>
                </c:pt>
                <c:pt idx="20">
                  <c:v>36.432999999999971</c:v>
                </c:pt>
                <c:pt idx="21">
                  <c:v>36.886000000000124</c:v>
                </c:pt>
                <c:pt idx="22">
                  <c:v>37.352999999999994</c:v>
                </c:pt>
                <c:pt idx="23">
                  <c:v>37.831000000000039</c:v>
                </c:pt>
                <c:pt idx="24" formatCode="#,##0.00">
                  <c:v>38.316999999999993</c:v>
                </c:pt>
                <c:pt idx="25">
                  <c:v>38.811000000000014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59.190000000000097</c:v>
                </c:pt>
                <c:pt idx="1">
                  <c:v>56.321999999999996</c:v>
                </c:pt>
                <c:pt idx="2">
                  <c:v>57.943000000000019</c:v>
                </c:pt>
                <c:pt idx="3">
                  <c:v>58.043000000000021</c:v>
                </c:pt>
                <c:pt idx="4">
                  <c:v>56.334000000000074</c:v>
                </c:pt>
                <c:pt idx="5">
                  <c:v>56.729999999999933</c:v>
                </c:pt>
                <c:pt idx="6">
                  <c:v>59.103999999999907</c:v>
                </c:pt>
                <c:pt idx="7">
                  <c:v>56.921999999999919</c:v>
                </c:pt>
                <c:pt idx="8">
                  <c:v>56.132000000000026</c:v>
                </c:pt>
                <c:pt idx="9">
                  <c:v>56.459999999999923</c:v>
                </c:pt>
                <c:pt idx="10">
                  <c:v>57.905999999999842</c:v>
                </c:pt>
                <c:pt idx="11">
                  <c:v>58.089000000000148</c:v>
                </c:pt>
                <c:pt idx="12">
                  <c:v>58.114000000000068</c:v>
                </c:pt>
                <c:pt idx="13">
                  <c:v>58.049000000000085</c:v>
                </c:pt>
                <c:pt idx="14">
                  <c:v>58.068000000000019</c:v>
                </c:pt>
                <c:pt idx="15">
                  <c:v>58.146000000000001</c:v>
                </c:pt>
                <c:pt idx="16">
                  <c:v>58.188999999999979</c:v>
                </c:pt>
                <c:pt idx="17">
                  <c:v>58.223000000000013</c:v>
                </c:pt>
                <c:pt idx="18">
                  <c:v>58.249999999999886</c:v>
                </c:pt>
                <c:pt idx="19">
                  <c:v>58.273999999999994</c:v>
                </c:pt>
                <c:pt idx="20">
                  <c:v>58.305999999999955</c:v>
                </c:pt>
                <c:pt idx="21">
                  <c:v>58.342999999999968</c:v>
                </c:pt>
                <c:pt idx="22">
                  <c:v>58.376999999999974</c:v>
                </c:pt>
                <c:pt idx="23">
                  <c:v>58.433000000000021</c:v>
                </c:pt>
                <c:pt idx="24" formatCode="#,##0.00">
                  <c:v>58.481999999999985</c:v>
                </c:pt>
                <c:pt idx="25">
                  <c:v>58.523999999999987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12.342999999999957</c:v>
                </c:pt>
                <c:pt idx="1">
                  <c:v>10.607999999999988</c:v>
                </c:pt>
                <c:pt idx="2">
                  <c:v>11.665999999999961</c:v>
                </c:pt>
                <c:pt idx="3">
                  <c:v>11.713000000000029</c:v>
                </c:pt>
                <c:pt idx="4">
                  <c:v>10.086999999999998</c:v>
                </c:pt>
                <c:pt idx="5">
                  <c:v>11.611000000000008</c:v>
                </c:pt>
                <c:pt idx="6">
                  <c:v>11.02799999999999</c:v>
                </c:pt>
                <c:pt idx="7">
                  <c:v>9.3799999999999795</c:v>
                </c:pt>
                <c:pt idx="8">
                  <c:v>10.837999999999992</c:v>
                </c:pt>
                <c:pt idx="9">
                  <c:v>10.563999999999963</c:v>
                </c:pt>
                <c:pt idx="10">
                  <c:v>10.457000000000008</c:v>
                </c:pt>
                <c:pt idx="11">
                  <c:v>10.603000000000002</c:v>
                </c:pt>
                <c:pt idx="12">
                  <c:v>10.519</c:v>
                </c:pt>
                <c:pt idx="13">
                  <c:v>10.504999999999983</c:v>
                </c:pt>
                <c:pt idx="14">
                  <c:v>10.523000000000003</c:v>
                </c:pt>
                <c:pt idx="15">
                  <c:v>10.52899999999997</c:v>
                </c:pt>
                <c:pt idx="16">
                  <c:v>10.528000000000015</c:v>
                </c:pt>
                <c:pt idx="17">
                  <c:v>10.526999999999976</c:v>
                </c:pt>
                <c:pt idx="18">
                  <c:v>10.525999999999973</c:v>
                </c:pt>
                <c:pt idx="19">
                  <c:v>10.524000000000029</c:v>
                </c:pt>
                <c:pt idx="20">
                  <c:v>10.522999999999978</c:v>
                </c:pt>
                <c:pt idx="21">
                  <c:v>10.521000000000017</c:v>
                </c:pt>
                <c:pt idx="22">
                  <c:v>10.517999999999974</c:v>
                </c:pt>
                <c:pt idx="23">
                  <c:v>10.515000000000013</c:v>
                </c:pt>
                <c:pt idx="24" formatCode="#,##0.00">
                  <c:v>10.512000000000013</c:v>
                </c:pt>
                <c:pt idx="25">
                  <c:v>10.507999999999987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29.967999999999996</c:v>
                </c:pt>
                <c:pt idx="1">
                  <c:v>30.997999999999976</c:v>
                </c:pt>
                <c:pt idx="2">
                  <c:v>30.294000000000004</c:v>
                </c:pt>
                <c:pt idx="3">
                  <c:v>31.591000000000015</c:v>
                </c:pt>
                <c:pt idx="4">
                  <c:v>34.659999999999982</c:v>
                </c:pt>
                <c:pt idx="5">
                  <c:v>31.806000000000001</c:v>
                </c:pt>
                <c:pt idx="6">
                  <c:v>33.538999999999973</c:v>
                </c:pt>
                <c:pt idx="7">
                  <c:v>36.896999999999998</c:v>
                </c:pt>
                <c:pt idx="8">
                  <c:v>40.724000000000096</c:v>
                </c:pt>
                <c:pt idx="9">
                  <c:v>37.031999999999954</c:v>
                </c:pt>
                <c:pt idx="10">
                  <c:v>36.049999999999955</c:v>
                </c:pt>
                <c:pt idx="11">
                  <c:v>34.948999999999934</c:v>
                </c:pt>
                <c:pt idx="12">
                  <c:v>35.663999999999973</c:v>
                </c:pt>
                <c:pt idx="13">
                  <c:v>36.682999999999979</c:v>
                </c:pt>
                <c:pt idx="14">
                  <c:v>37.532999999999952</c:v>
                </c:pt>
                <c:pt idx="15">
                  <c:v>38.084999999999972</c:v>
                </c:pt>
                <c:pt idx="16">
                  <c:v>38.570999999999991</c:v>
                </c:pt>
                <c:pt idx="17">
                  <c:v>39.011000000000095</c:v>
                </c:pt>
                <c:pt idx="18">
                  <c:v>39.420999999999971</c:v>
                </c:pt>
                <c:pt idx="19">
                  <c:v>39.806999999999988</c:v>
                </c:pt>
                <c:pt idx="20">
                  <c:v>40.185000000000045</c:v>
                </c:pt>
                <c:pt idx="21">
                  <c:v>40.541999999999923</c:v>
                </c:pt>
                <c:pt idx="22">
                  <c:v>40.881999999999991</c:v>
                </c:pt>
                <c:pt idx="23">
                  <c:v>41.202999999999918</c:v>
                </c:pt>
                <c:pt idx="24" formatCode="#,##0.00">
                  <c:v>41.504999999999981</c:v>
                </c:pt>
                <c:pt idx="25">
                  <c:v>41.789999999999971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1.3650000000000029</c:v>
                </c:pt>
                <c:pt idx="1">
                  <c:v>2.8450000000000011</c:v>
                </c:pt>
                <c:pt idx="2">
                  <c:v>2.6610000000000018</c:v>
                </c:pt>
                <c:pt idx="3">
                  <c:v>1.7330000000000005</c:v>
                </c:pt>
                <c:pt idx="4">
                  <c:v>2.4840000000000009</c:v>
                </c:pt>
                <c:pt idx="5">
                  <c:v>1.7569999999999986</c:v>
                </c:pt>
                <c:pt idx="6">
                  <c:v>1.7949999999999968</c:v>
                </c:pt>
                <c:pt idx="7">
                  <c:v>2.0560000000000023</c:v>
                </c:pt>
                <c:pt idx="8">
                  <c:v>2.1230000000000002</c:v>
                </c:pt>
                <c:pt idx="9">
                  <c:v>2.3549999999999978</c:v>
                </c:pt>
                <c:pt idx="10">
                  <c:v>2.147000000000002</c:v>
                </c:pt>
                <c:pt idx="11">
                  <c:v>2.1169999999999982</c:v>
                </c:pt>
                <c:pt idx="12">
                  <c:v>2.1020000000000003</c:v>
                </c:pt>
                <c:pt idx="13">
                  <c:v>2.0859999999999999</c:v>
                </c:pt>
                <c:pt idx="14">
                  <c:v>2.0740000000000012</c:v>
                </c:pt>
                <c:pt idx="15">
                  <c:v>2.0710000000000002</c:v>
                </c:pt>
                <c:pt idx="16">
                  <c:v>2.0660000000000087</c:v>
                </c:pt>
                <c:pt idx="17">
                  <c:v>2.0599999999999992</c:v>
                </c:pt>
                <c:pt idx="18">
                  <c:v>2.0550000000000037</c:v>
                </c:pt>
                <c:pt idx="19">
                  <c:v>2.048999999999999</c:v>
                </c:pt>
                <c:pt idx="20">
                  <c:v>2.0430000000000024</c:v>
                </c:pt>
                <c:pt idx="21">
                  <c:v>2.0370000000000017</c:v>
                </c:pt>
                <c:pt idx="22">
                  <c:v>2.0309999999999953</c:v>
                </c:pt>
                <c:pt idx="23">
                  <c:v>2.0250000000000048</c:v>
                </c:pt>
                <c:pt idx="24" formatCode="#,##0.00">
                  <c:v>2.0189999999999992</c:v>
                </c:pt>
                <c:pt idx="25">
                  <c:v>2.0130000000000035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6.9029999999999925</c:v>
                </c:pt>
                <c:pt idx="1">
                  <c:v>7.8180000000000165</c:v>
                </c:pt>
                <c:pt idx="2">
                  <c:v>6.6919999999999877</c:v>
                </c:pt>
                <c:pt idx="3">
                  <c:v>7.8930000000000033</c:v>
                </c:pt>
                <c:pt idx="4">
                  <c:v>8.0699999999999967</c:v>
                </c:pt>
                <c:pt idx="5">
                  <c:v>8.8839999999999844</c:v>
                </c:pt>
                <c:pt idx="6">
                  <c:v>9.6290000000000209</c:v>
                </c:pt>
                <c:pt idx="7">
                  <c:v>10.386000000000012</c:v>
                </c:pt>
                <c:pt idx="8">
                  <c:v>10.327999999999983</c:v>
                </c:pt>
                <c:pt idx="9">
                  <c:v>8.1639999999999944</c:v>
                </c:pt>
                <c:pt idx="10">
                  <c:v>7.8689999999999882</c:v>
                </c:pt>
                <c:pt idx="11">
                  <c:v>8.0079999999999867</c:v>
                </c:pt>
                <c:pt idx="12">
                  <c:v>8.0599999999999934</c:v>
                </c:pt>
                <c:pt idx="13">
                  <c:v>8.1830000000000158</c:v>
                </c:pt>
                <c:pt idx="14">
                  <c:v>8.2780000000000129</c:v>
                </c:pt>
                <c:pt idx="15">
                  <c:v>8.3559999999999981</c:v>
                </c:pt>
                <c:pt idx="16">
                  <c:v>8.4240000000000048</c:v>
                </c:pt>
                <c:pt idx="17">
                  <c:v>8.4809999999999821</c:v>
                </c:pt>
                <c:pt idx="18">
                  <c:v>8.5320000000000089</c:v>
                </c:pt>
                <c:pt idx="19">
                  <c:v>8.5830000000000073</c:v>
                </c:pt>
                <c:pt idx="20">
                  <c:v>8.6380000000000088</c:v>
                </c:pt>
                <c:pt idx="21">
                  <c:v>8.6909999999999901</c:v>
                </c:pt>
                <c:pt idx="22">
                  <c:v>8.7429999999999968</c:v>
                </c:pt>
                <c:pt idx="23">
                  <c:v>8.7910000000000004</c:v>
                </c:pt>
                <c:pt idx="24" formatCode="#,##0.00">
                  <c:v>8.8340000000000174</c:v>
                </c:pt>
                <c:pt idx="25">
                  <c:v>8.8739999999999952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14.574999999999935</c:v>
                </c:pt>
                <c:pt idx="1">
                  <c:v>14.769999999999991</c:v>
                </c:pt>
                <c:pt idx="2">
                  <c:v>16.54499999999998</c:v>
                </c:pt>
                <c:pt idx="3">
                  <c:v>16.602999999999973</c:v>
                </c:pt>
                <c:pt idx="4">
                  <c:v>15.570999999999987</c:v>
                </c:pt>
                <c:pt idx="5">
                  <c:v>15.059999999999979</c:v>
                </c:pt>
                <c:pt idx="6">
                  <c:v>15.098999999999997</c:v>
                </c:pt>
                <c:pt idx="7">
                  <c:v>16.124000000000038</c:v>
                </c:pt>
                <c:pt idx="8">
                  <c:v>16.619000000000064</c:v>
                </c:pt>
                <c:pt idx="9">
                  <c:v>15.268000000000013</c:v>
                </c:pt>
                <c:pt idx="10">
                  <c:v>16.503000000000032</c:v>
                </c:pt>
                <c:pt idx="11">
                  <c:v>16.708000000000055</c:v>
                </c:pt>
                <c:pt idx="12">
                  <c:v>16.664999999999981</c:v>
                </c:pt>
                <c:pt idx="13">
                  <c:v>16.614000000000008</c:v>
                </c:pt>
                <c:pt idx="14">
                  <c:v>16.543000000000031</c:v>
                </c:pt>
                <c:pt idx="15">
                  <c:v>16.491000000000025</c:v>
                </c:pt>
                <c:pt idx="16">
                  <c:v>16.450999999999979</c:v>
                </c:pt>
                <c:pt idx="17">
                  <c:v>16.410000000000018</c:v>
                </c:pt>
                <c:pt idx="18">
                  <c:v>16.367999999999967</c:v>
                </c:pt>
                <c:pt idx="19">
                  <c:v>16.325999999999961</c:v>
                </c:pt>
                <c:pt idx="20">
                  <c:v>16.285000000000029</c:v>
                </c:pt>
                <c:pt idx="21">
                  <c:v>16.235999999999994</c:v>
                </c:pt>
                <c:pt idx="22">
                  <c:v>16.187999999999967</c:v>
                </c:pt>
                <c:pt idx="23">
                  <c:v>16.13900000000001</c:v>
                </c:pt>
                <c:pt idx="24" formatCode="#,##0.00">
                  <c:v>16.090999999999969</c:v>
                </c:pt>
                <c:pt idx="25">
                  <c:v>16.043000000000028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5.7860000000000023</c:v>
                </c:pt>
                <c:pt idx="1">
                  <c:v>5.4470000000000089</c:v>
                </c:pt>
                <c:pt idx="2">
                  <c:v>6.6549999999999976</c:v>
                </c:pt>
                <c:pt idx="3">
                  <c:v>7.6559999999999881</c:v>
                </c:pt>
                <c:pt idx="4">
                  <c:v>9.3089999999999922</c:v>
                </c:pt>
                <c:pt idx="5">
                  <c:v>7.780000000000002</c:v>
                </c:pt>
                <c:pt idx="6">
                  <c:v>8.06</c:v>
                </c:pt>
                <c:pt idx="7">
                  <c:v>8.1520000000000081</c:v>
                </c:pt>
                <c:pt idx="8">
                  <c:v>9.2469999999999821</c:v>
                </c:pt>
                <c:pt idx="9">
                  <c:v>9.3959999999999972</c:v>
                </c:pt>
                <c:pt idx="10">
                  <c:v>9.7279999999999944</c:v>
                </c:pt>
                <c:pt idx="11">
                  <c:v>9.4580000000000108</c:v>
                </c:pt>
                <c:pt idx="12">
                  <c:v>9.1829999999999963</c:v>
                </c:pt>
                <c:pt idx="13">
                  <c:v>8.9670000000000005</c:v>
                </c:pt>
                <c:pt idx="14">
                  <c:v>8.8170000000000179</c:v>
                </c:pt>
                <c:pt idx="15">
                  <c:v>8.7880000000000003</c:v>
                </c:pt>
                <c:pt idx="16">
                  <c:v>8.7810000000000059</c:v>
                </c:pt>
                <c:pt idx="17">
                  <c:v>8.7840000000000202</c:v>
                </c:pt>
                <c:pt idx="18">
                  <c:v>8.7910000000000235</c:v>
                </c:pt>
                <c:pt idx="19">
                  <c:v>8.8009999999999842</c:v>
                </c:pt>
                <c:pt idx="20">
                  <c:v>8.8100000000000165</c:v>
                </c:pt>
                <c:pt idx="21">
                  <c:v>8.8189999999999653</c:v>
                </c:pt>
                <c:pt idx="22">
                  <c:v>8.8279999999999728</c:v>
                </c:pt>
                <c:pt idx="23">
                  <c:v>8.8350000000000151</c:v>
                </c:pt>
                <c:pt idx="24" formatCode="#,##0.00">
                  <c:v>8.840000000000007</c:v>
                </c:pt>
                <c:pt idx="25">
                  <c:v>8.8429999999999911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21.480999999999959</c:v>
                </c:pt>
                <c:pt idx="1">
                  <c:v>22.744000000000007</c:v>
                </c:pt>
                <c:pt idx="2">
                  <c:v>23.660000000000018</c:v>
                </c:pt>
                <c:pt idx="3">
                  <c:v>22.855999999999987</c:v>
                </c:pt>
                <c:pt idx="4">
                  <c:v>27.181999999999956</c:v>
                </c:pt>
                <c:pt idx="5">
                  <c:v>30.154000000000035</c:v>
                </c:pt>
                <c:pt idx="6">
                  <c:v>27.609000000000023</c:v>
                </c:pt>
                <c:pt idx="7">
                  <c:v>28.483999999999995</c:v>
                </c:pt>
                <c:pt idx="8">
                  <c:v>29.901000000000014</c:v>
                </c:pt>
                <c:pt idx="9">
                  <c:v>33.891999999999953</c:v>
                </c:pt>
                <c:pt idx="10">
                  <c:v>33.393999999999949</c:v>
                </c:pt>
                <c:pt idx="11">
                  <c:v>34.063999999999986</c:v>
                </c:pt>
                <c:pt idx="12">
                  <c:v>34.253000000000021</c:v>
                </c:pt>
                <c:pt idx="13">
                  <c:v>34.488000000000071</c:v>
                </c:pt>
                <c:pt idx="14">
                  <c:v>34.753000000000057</c:v>
                </c:pt>
                <c:pt idx="15">
                  <c:v>34.957999999999927</c:v>
                </c:pt>
                <c:pt idx="16">
                  <c:v>35.147999999999975</c:v>
                </c:pt>
                <c:pt idx="17">
                  <c:v>35.344999999999956</c:v>
                </c:pt>
                <c:pt idx="18">
                  <c:v>35.547000000000068</c:v>
                </c:pt>
                <c:pt idx="19">
                  <c:v>35.755000000000052</c:v>
                </c:pt>
                <c:pt idx="20">
                  <c:v>35.973000000000035</c:v>
                </c:pt>
                <c:pt idx="21">
                  <c:v>36.18400000000009</c:v>
                </c:pt>
                <c:pt idx="22">
                  <c:v>36.39800000000001</c:v>
                </c:pt>
                <c:pt idx="23">
                  <c:v>36.611000000000004</c:v>
                </c:pt>
                <c:pt idx="24" formatCode="#,##0.00">
                  <c:v>36.825000000000067</c:v>
                </c:pt>
                <c:pt idx="25">
                  <c:v>37.040000000000035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19.285000000000057</c:v>
                </c:pt>
                <c:pt idx="1">
                  <c:v>18.264999999999979</c:v>
                </c:pt>
                <c:pt idx="2">
                  <c:v>21.391999999999971</c:v>
                </c:pt>
                <c:pt idx="3">
                  <c:v>20.477999999999952</c:v>
                </c:pt>
                <c:pt idx="4">
                  <c:v>25.229000000000049</c:v>
                </c:pt>
                <c:pt idx="5">
                  <c:v>22.677999999999972</c:v>
                </c:pt>
                <c:pt idx="6">
                  <c:v>23.31399999999994</c:v>
                </c:pt>
                <c:pt idx="7">
                  <c:v>25.011999999999993</c:v>
                </c:pt>
                <c:pt idx="8">
                  <c:v>25.183999999999962</c:v>
                </c:pt>
                <c:pt idx="9">
                  <c:v>24.458999999999978</c:v>
                </c:pt>
                <c:pt idx="10">
                  <c:v>23.474</c:v>
                </c:pt>
                <c:pt idx="11">
                  <c:v>24.218</c:v>
                </c:pt>
                <c:pt idx="12">
                  <c:v>25.148999999999965</c:v>
                </c:pt>
                <c:pt idx="13">
                  <c:v>25.989000000000036</c:v>
                </c:pt>
                <c:pt idx="14">
                  <c:v>26.35500000000004</c:v>
                </c:pt>
                <c:pt idx="15">
                  <c:v>26.636999999999972</c:v>
                </c:pt>
                <c:pt idx="16">
                  <c:v>26.95100000000004</c:v>
                </c:pt>
                <c:pt idx="17">
                  <c:v>27.263000000000002</c:v>
                </c:pt>
                <c:pt idx="18">
                  <c:v>27.573999999999973</c:v>
                </c:pt>
                <c:pt idx="19">
                  <c:v>27.886000000000053</c:v>
                </c:pt>
                <c:pt idx="20">
                  <c:v>28.206999999999994</c:v>
                </c:pt>
                <c:pt idx="21">
                  <c:v>28.517999999999979</c:v>
                </c:pt>
                <c:pt idx="22">
                  <c:v>28.831000000000024</c:v>
                </c:pt>
                <c:pt idx="23">
                  <c:v>29.14400000000003</c:v>
                </c:pt>
                <c:pt idx="24" formatCode="#,##0.00">
                  <c:v>29.459000000000003</c:v>
                </c:pt>
                <c:pt idx="25">
                  <c:v>29.774999999999984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12.463999999999997</c:v>
                </c:pt>
                <c:pt idx="1">
                  <c:v>12.135000000000002</c:v>
                </c:pt>
                <c:pt idx="2">
                  <c:v>11.076000000000001</c:v>
                </c:pt>
                <c:pt idx="3">
                  <c:v>11.108999999999998</c:v>
                </c:pt>
                <c:pt idx="4">
                  <c:v>11.988000000000016</c:v>
                </c:pt>
                <c:pt idx="5">
                  <c:v>12.08500000000001</c:v>
                </c:pt>
                <c:pt idx="6">
                  <c:v>11.474000000000016</c:v>
                </c:pt>
                <c:pt idx="7">
                  <c:v>11.879999999999999</c:v>
                </c:pt>
                <c:pt idx="8">
                  <c:v>14.493000000000036</c:v>
                </c:pt>
                <c:pt idx="9">
                  <c:v>13.614000000000029</c:v>
                </c:pt>
                <c:pt idx="10">
                  <c:v>12.446999999999983</c:v>
                </c:pt>
                <c:pt idx="11">
                  <c:v>12.98199999999998</c:v>
                </c:pt>
                <c:pt idx="12">
                  <c:v>13.495999999999997</c:v>
                </c:pt>
                <c:pt idx="13">
                  <c:v>13.908000000000026</c:v>
                </c:pt>
                <c:pt idx="14">
                  <c:v>14.152999999999979</c:v>
                </c:pt>
                <c:pt idx="15">
                  <c:v>14.298999999999992</c:v>
                </c:pt>
                <c:pt idx="16">
                  <c:v>14.494000000000009</c:v>
                </c:pt>
                <c:pt idx="17">
                  <c:v>14.681000000000004</c:v>
                </c:pt>
                <c:pt idx="18">
                  <c:v>14.858999999999991</c:v>
                </c:pt>
                <c:pt idx="19">
                  <c:v>15.032000000000023</c:v>
                </c:pt>
                <c:pt idx="20">
                  <c:v>15.218000000000011</c:v>
                </c:pt>
                <c:pt idx="21">
                  <c:v>15.410000000000013</c:v>
                </c:pt>
                <c:pt idx="22">
                  <c:v>15.607000000000006</c:v>
                </c:pt>
                <c:pt idx="23">
                  <c:v>15.805000000000014</c:v>
                </c:pt>
                <c:pt idx="24" formatCode="#,##0.00">
                  <c:v>16.001999999999988</c:v>
                </c:pt>
                <c:pt idx="25">
                  <c:v>16.199000000000002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11.007000000000001</c:v>
                </c:pt>
                <c:pt idx="1">
                  <c:v>10.214000000000002</c:v>
                </c:pt>
                <c:pt idx="2">
                  <c:v>9.5410000000000021</c:v>
                </c:pt>
                <c:pt idx="3">
                  <c:v>12.347999999999979</c:v>
                </c:pt>
                <c:pt idx="4">
                  <c:v>12.056000000000001</c:v>
                </c:pt>
                <c:pt idx="5">
                  <c:v>9.9599999999999884</c:v>
                </c:pt>
                <c:pt idx="6">
                  <c:v>11.138000000000009</c:v>
                </c:pt>
                <c:pt idx="7">
                  <c:v>9.9189999999999969</c:v>
                </c:pt>
                <c:pt idx="8">
                  <c:v>10.561000000000014</c:v>
                </c:pt>
                <c:pt idx="9">
                  <c:v>12.02400000000001</c:v>
                </c:pt>
                <c:pt idx="10">
                  <c:v>11.218000000000009</c:v>
                </c:pt>
                <c:pt idx="11">
                  <c:v>11.388999999999989</c:v>
                </c:pt>
                <c:pt idx="12">
                  <c:v>11.472000000000005</c:v>
                </c:pt>
                <c:pt idx="13">
                  <c:v>11.521000000000006</c:v>
                </c:pt>
                <c:pt idx="14">
                  <c:v>11.57200000000001</c:v>
                </c:pt>
                <c:pt idx="15">
                  <c:v>11.585000000000003</c:v>
                </c:pt>
                <c:pt idx="16">
                  <c:v>11.593000000000004</c:v>
                </c:pt>
                <c:pt idx="17">
                  <c:v>11.602000000000013</c:v>
                </c:pt>
                <c:pt idx="18">
                  <c:v>11.614999999999981</c:v>
                </c:pt>
                <c:pt idx="19">
                  <c:v>11.633000000000019</c:v>
                </c:pt>
                <c:pt idx="20">
                  <c:v>11.658000000000005</c:v>
                </c:pt>
                <c:pt idx="21">
                  <c:v>11.688000000000013</c:v>
                </c:pt>
                <c:pt idx="22">
                  <c:v>11.721999999999984</c:v>
                </c:pt>
                <c:pt idx="23">
                  <c:v>11.757999999999992</c:v>
                </c:pt>
                <c:pt idx="24" formatCode="#,##0.00">
                  <c:v>11.796999999999981</c:v>
                </c:pt>
                <c:pt idx="25">
                  <c:v>11.839999999999998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22.930000000000046</c:v>
                </c:pt>
                <c:pt idx="1">
                  <c:v>19.917999999999967</c:v>
                </c:pt>
                <c:pt idx="2">
                  <c:v>20.46299999999999</c:v>
                </c:pt>
                <c:pt idx="3">
                  <c:v>19.943999999999946</c:v>
                </c:pt>
                <c:pt idx="4">
                  <c:v>19.422000000000029</c:v>
                </c:pt>
                <c:pt idx="5">
                  <c:v>18.298999999999975</c:v>
                </c:pt>
                <c:pt idx="6">
                  <c:v>18.630000000000013</c:v>
                </c:pt>
                <c:pt idx="7">
                  <c:v>18.371000000000024</c:v>
                </c:pt>
                <c:pt idx="8">
                  <c:v>18.436000000000025</c:v>
                </c:pt>
                <c:pt idx="9">
                  <c:v>17.413000000000011</c:v>
                </c:pt>
                <c:pt idx="10">
                  <c:v>18.095999999999972</c:v>
                </c:pt>
                <c:pt idx="11">
                  <c:v>17.516000000000005</c:v>
                </c:pt>
                <c:pt idx="12">
                  <c:v>17.574000000000019</c:v>
                </c:pt>
                <c:pt idx="13">
                  <c:v>17.565000000000023</c:v>
                </c:pt>
                <c:pt idx="14">
                  <c:v>17.567000000000018</c:v>
                </c:pt>
                <c:pt idx="15">
                  <c:v>17.53499999999995</c:v>
                </c:pt>
                <c:pt idx="16">
                  <c:v>17.511999999999993</c:v>
                </c:pt>
                <c:pt idx="17">
                  <c:v>17.49000000000002</c:v>
                </c:pt>
                <c:pt idx="18">
                  <c:v>17.46599999999998</c:v>
                </c:pt>
                <c:pt idx="19">
                  <c:v>17.44099999999996</c:v>
                </c:pt>
                <c:pt idx="20">
                  <c:v>17.416000000000032</c:v>
                </c:pt>
                <c:pt idx="21">
                  <c:v>17.386999999999983</c:v>
                </c:pt>
                <c:pt idx="22">
                  <c:v>17.357999999999986</c:v>
                </c:pt>
                <c:pt idx="23">
                  <c:v>17.329000000000018</c:v>
                </c:pt>
                <c:pt idx="24" formatCode="#,##0.00">
                  <c:v>17.299000000000042</c:v>
                </c:pt>
                <c:pt idx="25">
                  <c:v>17.26900000000002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32.738</c:v>
                </c:pt>
                <c:pt idx="1">
                  <c:v>34.475000000000009</c:v>
                </c:pt>
                <c:pt idx="2">
                  <c:v>32.987999999999978</c:v>
                </c:pt>
                <c:pt idx="3">
                  <c:v>32.691000000000024</c:v>
                </c:pt>
                <c:pt idx="4">
                  <c:v>32.089000000000006</c:v>
                </c:pt>
                <c:pt idx="5">
                  <c:v>30.790999999999986</c:v>
                </c:pt>
                <c:pt idx="6">
                  <c:v>32.913999999999994</c:v>
                </c:pt>
                <c:pt idx="7">
                  <c:v>33.280999999999963</c:v>
                </c:pt>
                <c:pt idx="8">
                  <c:v>33.086999999999954</c:v>
                </c:pt>
                <c:pt idx="9">
                  <c:v>33.532000000000025</c:v>
                </c:pt>
                <c:pt idx="10">
                  <c:v>32.241999999999997</c:v>
                </c:pt>
                <c:pt idx="11">
                  <c:v>32.291999999999952</c:v>
                </c:pt>
                <c:pt idx="12">
                  <c:v>32.368999999999978</c:v>
                </c:pt>
                <c:pt idx="13">
                  <c:v>32.514000000000017</c:v>
                </c:pt>
                <c:pt idx="14">
                  <c:v>32.695000000000029</c:v>
                </c:pt>
                <c:pt idx="15">
                  <c:v>32.899999999999935</c:v>
                </c:pt>
                <c:pt idx="16">
                  <c:v>33.057999999999993</c:v>
                </c:pt>
                <c:pt idx="17">
                  <c:v>33.220999999999961</c:v>
                </c:pt>
                <c:pt idx="18">
                  <c:v>33.386999999999944</c:v>
                </c:pt>
                <c:pt idx="19">
                  <c:v>33.561</c:v>
                </c:pt>
                <c:pt idx="20">
                  <c:v>33.761000000000003</c:v>
                </c:pt>
                <c:pt idx="21">
                  <c:v>33.958999999999961</c:v>
                </c:pt>
                <c:pt idx="22">
                  <c:v>34.154000000000011</c:v>
                </c:pt>
                <c:pt idx="23">
                  <c:v>34.348000000000056</c:v>
                </c:pt>
                <c:pt idx="24" formatCode="#,##0.00">
                  <c:v>34.538999999999994</c:v>
                </c:pt>
                <c:pt idx="25">
                  <c:v>34.725999999999992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49.566999999999986</c:v>
                </c:pt>
                <c:pt idx="1">
                  <c:v>50.486999999999973</c:v>
                </c:pt>
                <c:pt idx="2">
                  <c:v>50.833999999999989</c:v>
                </c:pt>
                <c:pt idx="3">
                  <c:v>53.685999999999993</c:v>
                </c:pt>
                <c:pt idx="4">
                  <c:v>55.044999999999916</c:v>
                </c:pt>
                <c:pt idx="5">
                  <c:v>53.973999999999876</c:v>
                </c:pt>
                <c:pt idx="6">
                  <c:v>53.203999999999994</c:v>
                </c:pt>
                <c:pt idx="7">
                  <c:v>53.876000000000076</c:v>
                </c:pt>
                <c:pt idx="8">
                  <c:v>55.486000000000047</c:v>
                </c:pt>
                <c:pt idx="9">
                  <c:v>56.54000000000002</c:v>
                </c:pt>
                <c:pt idx="10">
                  <c:v>53.91900000000004</c:v>
                </c:pt>
                <c:pt idx="11">
                  <c:v>55.038999999999973</c:v>
                </c:pt>
                <c:pt idx="12">
                  <c:v>56.058999999999912</c:v>
                </c:pt>
                <c:pt idx="13">
                  <c:v>56.955999999999939</c:v>
                </c:pt>
                <c:pt idx="14">
                  <c:v>57.956000000000103</c:v>
                </c:pt>
                <c:pt idx="15">
                  <c:v>58.80799999999995</c:v>
                </c:pt>
                <c:pt idx="16">
                  <c:v>59.547999999999874</c:v>
                </c:pt>
                <c:pt idx="17">
                  <c:v>60.256000000000064</c:v>
                </c:pt>
                <c:pt idx="18">
                  <c:v>60.954000000000001</c:v>
                </c:pt>
                <c:pt idx="19">
                  <c:v>61.649000000000015</c:v>
                </c:pt>
                <c:pt idx="20">
                  <c:v>62.34399999999998</c:v>
                </c:pt>
                <c:pt idx="21">
                  <c:v>63.034999999999975</c:v>
                </c:pt>
                <c:pt idx="22">
                  <c:v>63.725999999999907</c:v>
                </c:pt>
                <c:pt idx="23">
                  <c:v>64.419999999999902</c:v>
                </c:pt>
                <c:pt idx="24" formatCode="#,##0.00">
                  <c:v>65.120000000000047</c:v>
                </c:pt>
                <c:pt idx="25">
                  <c:v>65.825000000000117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11.712000000000023</c:v>
                </c:pt>
                <c:pt idx="1">
                  <c:v>10.759999999999984</c:v>
                </c:pt>
                <c:pt idx="2">
                  <c:v>11.085999999999995</c:v>
                </c:pt>
                <c:pt idx="3">
                  <c:v>10.321</c:v>
                </c:pt>
                <c:pt idx="4">
                  <c:v>9.927000000000028</c:v>
                </c:pt>
                <c:pt idx="5">
                  <c:v>9.07</c:v>
                </c:pt>
                <c:pt idx="6">
                  <c:v>10.248000000000006</c:v>
                </c:pt>
                <c:pt idx="7">
                  <c:v>11.186000000000005</c:v>
                </c:pt>
                <c:pt idx="8">
                  <c:v>11.356000000000007</c:v>
                </c:pt>
                <c:pt idx="9">
                  <c:v>9.8249999999999904</c:v>
                </c:pt>
                <c:pt idx="10">
                  <c:v>11.390000000000004</c:v>
                </c:pt>
                <c:pt idx="11">
                  <c:v>11.372999999999998</c:v>
                </c:pt>
                <c:pt idx="12">
                  <c:v>11.388999999999967</c:v>
                </c:pt>
                <c:pt idx="13">
                  <c:v>11.494999999999996</c:v>
                </c:pt>
                <c:pt idx="14">
                  <c:v>11.627999999999997</c:v>
                </c:pt>
                <c:pt idx="15">
                  <c:v>11.680000000000009</c:v>
                </c:pt>
                <c:pt idx="16">
                  <c:v>11.727999999999994</c:v>
                </c:pt>
                <c:pt idx="17">
                  <c:v>11.765000000000008</c:v>
                </c:pt>
                <c:pt idx="18">
                  <c:v>11.795000000000011</c:v>
                </c:pt>
                <c:pt idx="19">
                  <c:v>11.820000000000007</c:v>
                </c:pt>
                <c:pt idx="20">
                  <c:v>11.856999999999974</c:v>
                </c:pt>
                <c:pt idx="21">
                  <c:v>11.891999999999983</c:v>
                </c:pt>
                <c:pt idx="22">
                  <c:v>11.926</c:v>
                </c:pt>
                <c:pt idx="23">
                  <c:v>11.959000000000005</c:v>
                </c:pt>
                <c:pt idx="24">
                  <c:v>11.990000000000004</c:v>
                </c:pt>
                <c:pt idx="25">
                  <c:v>12.022000000000011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31.439999999999976</c:v>
                </c:pt>
                <c:pt idx="1">
                  <c:v>30.859000000000002</c:v>
                </c:pt>
                <c:pt idx="2">
                  <c:v>33.298999999999999</c:v>
                </c:pt>
                <c:pt idx="3">
                  <c:v>34.09599999999989</c:v>
                </c:pt>
                <c:pt idx="4">
                  <c:v>30.991999999999933</c:v>
                </c:pt>
                <c:pt idx="5">
                  <c:v>30.625000000000014</c:v>
                </c:pt>
                <c:pt idx="6">
                  <c:v>31.262999999999973</c:v>
                </c:pt>
                <c:pt idx="7">
                  <c:v>31.748999999999999</c:v>
                </c:pt>
                <c:pt idx="8">
                  <c:v>31.22199999999998</c:v>
                </c:pt>
                <c:pt idx="9">
                  <c:v>31.692999999999991</c:v>
                </c:pt>
                <c:pt idx="10">
                  <c:v>31.648999999999969</c:v>
                </c:pt>
                <c:pt idx="11">
                  <c:v>31.274999999999942</c:v>
                </c:pt>
                <c:pt idx="12">
                  <c:v>30.907999999999991</c:v>
                </c:pt>
                <c:pt idx="13">
                  <c:v>30.589000000000002</c:v>
                </c:pt>
                <c:pt idx="14">
                  <c:v>30.378000000000046</c:v>
                </c:pt>
                <c:pt idx="15">
                  <c:v>30.125999999999998</c:v>
                </c:pt>
                <c:pt idx="16">
                  <c:v>29.950000000000028</c:v>
                </c:pt>
                <c:pt idx="17">
                  <c:v>29.769999999999968</c:v>
                </c:pt>
                <c:pt idx="18">
                  <c:v>29.592999999999968</c:v>
                </c:pt>
                <c:pt idx="19">
                  <c:v>29.42100000000007</c:v>
                </c:pt>
                <c:pt idx="20">
                  <c:v>29.282999999999966</c:v>
                </c:pt>
                <c:pt idx="21">
                  <c:v>29.132999999999967</c:v>
                </c:pt>
                <c:pt idx="22">
                  <c:v>28.985000000000021</c:v>
                </c:pt>
                <c:pt idx="23">
                  <c:v>28.841999999999953</c:v>
                </c:pt>
                <c:pt idx="24">
                  <c:v>28.702000000000048</c:v>
                </c:pt>
                <c:pt idx="25">
                  <c:v>28.583999999999975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23.542999999999978</c:v>
                </c:pt>
                <c:pt idx="1">
                  <c:v>26.300000000000008</c:v>
                </c:pt>
                <c:pt idx="2">
                  <c:v>26.655000000000097</c:v>
                </c:pt>
                <c:pt idx="3">
                  <c:v>25.942999999999966</c:v>
                </c:pt>
                <c:pt idx="4">
                  <c:v>26.647000000000027</c:v>
                </c:pt>
                <c:pt idx="5">
                  <c:v>26.093</c:v>
                </c:pt>
                <c:pt idx="6">
                  <c:v>27.249000000000045</c:v>
                </c:pt>
                <c:pt idx="7">
                  <c:v>27.434999999999992</c:v>
                </c:pt>
                <c:pt idx="8">
                  <c:v>28.929000000000027</c:v>
                </c:pt>
                <c:pt idx="9">
                  <c:v>31.805999999999973</c:v>
                </c:pt>
                <c:pt idx="10">
                  <c:v>31.207999999999949</c:v>
                </c:pt>
                <c:pt idx="11">
                  <c:v>30.979000000000049</c:v>
                </c:pt>
                <c:pt idx="12">
                  <c:v>31.592000000000052</c:v>
                </c:pt>
                <c:pt idx="13">
                  <c:v>32.896000000000029</c:v>
                </c:pt>
                <c:pt idx="14">
                  <c:v>33.912999999999975</c:v>
                </c:pt>
                <c:pt idx="15">
                  <c:v>34.39399999999992</c:v>
                </c:pt>
                <c:pt idx="16">
                  <c:v>34.835999999999977</c:v>
                </c:pt>
                <c:pt idx="17">
                  <c:v>35.196000000000033</c:v>
                </c:pt>
                <c:pt idx="18">
                  <c:v>35.602000000000125</c:v>
                </c:pt>
                <c:pt idx="19">
                  <c:v>35.991999999999891</c:v>
                </c:pt>
                <c:pt idx="20">
                  <c:v>36.432999999999971</c:v>
                </c:pt>
                <c:pt idx="21">
                  <c:v>36.886000000000124</c:v>
                </c:pt>
                <c:pt idx="22">
                  <c:v>37.352999999999994</c:v>
                </c:pt>
                <c:pt idx="23">
                  <c:v>37.831000000000039</c:v>
                </c:pt>
                <c:pt idx="24" formatCode="#,##0.00">
                  <c:v>38.316999999999993</c:v>
                </c:pt>
                <c:pt idx="25">
                  <c:v>38.811000000000014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101.50100000000006</c:v>
                </c:pt>
                <c:pt idx="1">
                  <c:v>97.927999999999955</c:v>
                </c:pt>
                <c:pt idx="2">
                  <c:v>99.902999999999992</c:v>
                </c:pt>
                <c:pt idx="3">
                  <c:v>101.34700000000007</c:v>
                </c:pt>
                <c:pt idx="4">
                  <c:v>101.08100000000006</c:v>
                </c:pt>
                <c:pt idx="5">
                  <c:v>100.14699999999993</c:v>
                </c:pt>
                <c:pt idx="6">
                  <c:v>103.67099999999986</c:v>
                </c:pt>
                <c:pt idx="7">
                  <c:v>103.1989999999999</c:v>
                </c:pt>
                <c:pt idx="8">
                  <c:v>107.6940000000001</c:v>
                </c:pt>
                <c:pt idx="9">
                  <c:v>104.05599999999984</c:v>
                </c:pt>
                <c:pt idx="10">
                  <c:v>104.41299999999981</c:v>
                </c:pt>
                <c:pt idx="11">
                  <c:v>103.64100000000008</c:v>
                </c:pt>
                <c:pt idx="12">
                  <c:v>104.29700000000004</c:v>
                </c:pt>
                <c:pt idx="13">
                  <c:v>105.23700000000005</c:v>
                </c:pt>
                <c:pt idx="14">
                  <c:v>106.12399999999997</c:v>
                </c:pt>
                <c:pt idx="15">
                  <c:v>106.75999999999993</c:v>
                </c:pt>
                <c:pt idx="16">
                  <c:v>107.28799999999998</c:v>
                </c:pt>
                <c:pt idx="17">
                  <c:v>107.76100000000008</c:v>
                </c:pt>
                <c:pt idx="18">
                  <c:v>108.19699999999983</c:v>
                </c:pt>
                <c:pt idx="19">
                  <c:v>108.60500000000002</c:v>
                </c:pt>
                <c:pt idx="20">
                  <c:v>109.01399999999998</c:v>
                </c:pt>
                <c:pt idx="21">
                  <c:v>109.40599999999992</c:v>
                </c:pt>
                <c:pt idx="22">
                  <c:v>109.77699999999994</c:v>
                </c:pt>
                <c:pt idx="23">
                  <c:v>110.15099999999995</c:v>
                </c:pt>
                <c:pt idx="24">
                  <c:v>110.49899999999998</c:v>
                </c:pt>
                <c:pt idx="25">
                  <c:v>110.82199999999995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92.865999999999957</c:v>
                </c:pt>
                <c:pt idx="1">
                  <c:v>94.238000000000014</c:v>
                </c:pt>
                <c:pt idx="2">
                  <c:v>98.221999999999952</c:v>
                </c:pt>
                <c:pt idx="3">
                  <c:v>100.67599999999989</c:v>
                </c:pt>
                <c:pt idx="4">
                  <c:v>111.88899999999998</c:v>
                </c:pt>
                <c:pt idx="5">
                  <c:v>108.35799999999998</c:v>
                </c:pt>
                <c:pt idx="6">
                  <c:v>108.11799999999999</c:v>
                </c:pt>
                <c:pt idx="7">
                  <c:v>112.01300000000005</c:v>
                </c:pt>
                <c:pt idx="8">
                  <c:v>118.45600000000007</c:v>
                </c:pt>
                <c:pt idx="9">
                  <c:v>119.17199999999998</c:v>
                </c:pt>
                <c:pt idx="10">
                  <c:v>116.77999999999996</c:v>
                </c:pt>
                <c:pt idx="11">
                  <c:v>118.94400000000002</c:v>
                </c:pt>
                <c:pt idx="12">
                  <c:v>120.37999999999998</c:v>
                </c:pt>
                <c:pt idx="13">
                  <c:v>121.75600000000016</c:v>
                </c:pt>
                <c:pt idx="14">
                  <c:v>122.54500000000016</c:v>
                </c:pt>
                <c:pt idx="15">
                  <c:v>123.18499999999992</c:v>
                </c:pt>
                <c:pt idx="16">
                  <c:v>123.90800000000003</c:v>
                </c:pt>
                <c:pt idx="17">
                  <c:v>124.62600000000002</c:v>
                </c:pt>
                <c:pt idx="18">
                  <c:v>125.34100000000001</c:v>
                </c:pt>
                <c:pt idx="19">
                  <c:v>126.06500000000011</c:v>
                </c:pt>
                <c:pt idx="20">
                  <c:v>126.83200000000009</c:v>
                </c:pt>
                <c:pt idx="21">
                  <c:v>127.58300000000004</c:v>
                </c:pt>
                <c:pt idx="22">
                  <c:v>128.34799999999996</c:v>
                </c:pt>
                <c:pt idx="23">
                  <c:v>129.10800000000006</c:v>
                </c:pt>
                <c:pt idx="24">
                  <c:v>129.86700000000002</c:v>
                </c:pt>
                <c:pt idx="25">
                  <c:v>130.62700000000001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105.23500000000004</c:v>
                </c:pt>
                <c:pt idx="1">
                  <c:v>104.87999999999994</c:v>
                </c:pt>
                <c:pt idx="2">
                  <c:v>104.28499999999995</c:v>
                </c:pt>
                <c:pt idx="3">
                  <c:v>106.32099999999997</c:v>
                </c:pt>
                <c:pt idx="4">
                  <c:v>106.55599999999995</c:v>
                </c:pt>
                <c:pt idx="5">
                  <c:v>103.06399999999984</c:v>
                </c:pt>
                <c:pt idx="6">
                  <c:v>104.748</c:v>
                </c:pt>
                <c:pt idx="7">
                  <c:v>105.52800000000006</c:v>
                </c:pt>
                <c:pt idx="8">
                  <c:v>107.00900000000003</c:v>
                </c:pt>
                <c:pt idx="9">
                  <c:v>107.48500000000006</c:v>
                </c:pt>
                <c:pt idx="10">
                  <c:v>104.25700000000001</c:v>
                </c:pt>
                <c:pt idx="11">
                  <c:v>104.84699999999992</c:v>
                </c:pt>
                <c:pt idx="12">
                  <c:v>106.00199999999991</c:v>
                </c:pt>
                <c:pt idx="13">
                  <c:v>107.03499999999997</c:v>
                </c:pt>
                <c:pt idx="14">
                  <c:v>108.21800000000015</c:v>
                </c:pt>
                <c:pt idx="15">
                  <c:v>109.24299999999984</c:v>
                </c:pt>
                <c:pt idx="16">
                  <c:v>110.11799999999985</c:v>
                </c:pt>
                <c:pt idx="17">
                  <c:v>110.96700000000004</c:v>
                </c:pt>
                <c:pt idx="18">
                  <c:v>111.80699999999993</c:v>
                </c:pt>
                <c:pt idx="19">
                  <c:v>112.65099999999998</c:v>
                </c:pt>
                <c:pt idx="20">
                  <c:v>113.52100000000002</c:v>
                </c:pt>
                <c:pt idx="21">
                  <c:v>114.38099999999991</c:v>
                </c:pt>
                <c:pt idx="22">
                  <c:v>115.23799999999991</c:v>
                </c:pt>
                <c:pt idx="23">
                  <c:v>116.09699999999998</c:v>
                </c:pt>
                <c:pt idx="24">
                  <c:v>116.95800000000008</c:v>
                </c:pt>
                <c:pt idx="25">
                  <c:v>117.82000000000014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27.31206788266811</c:v>
                </c:pt>
                <c:pt idx="1">
                  <c:v>26.084008636542201</c:v>
                </c:pt>
                <c:pt idx="2">
                  <c:v>26.857478925700867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28.714983424184538</c:v>
                </c:pt>
                <c:pt idx="1">
                  <c:v>29.217131977472942</c:v>
                </c:pt>
                <c:pt idx="2">
                  <c:v>29.776879134506224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26.539059829286327</c:v>
                </c:pt>
                <c:pt idx="1">
                  <c:v>26.123038201437559</c:v>
                </c:pt>
                <c:pt idx="2">
                  <c:v>25.262260477881654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6.9146723129556413</c:v>
                </c:pt>
                <c:pt idx="1">
                  <c:v>7.80791449523013</c:v>
                </c:pt>
                <c:pt idx="2">
                  <c:v>8.8471024833252034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8.1156570568453841</c:v>
                </c:pt>
                <c:pt idx="1">
                  <c:v>7.9182480729152305</c:v>
                </c:pt>
                <c:pt idx="2">
                  <c:v>6.5158222509950088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2.4035594940600031</c:v>
                </c:pt>
                <c:pt idx="1">
                  <c:v>2.8496586164019275</c:v>
                </c:pt>
                <c:pt idx="2">
                  <c:v>2.740456727591035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1.1930000000001684</c:v>
                </c:pt>
                <c:pt idx="1">
                  <c:v>8.4219999999999828</c:v>
                </c:pt>
                <c:pt idx="2">
                  <c:v>4.2659999999998774</c:v>
                </c:pt>
                <c:pt idx="3">
                  <c:v>5.1149999999999487</c:v>
                </c:pt>
                <c:pt idx="4">
                  <c:v>1.0239999999999547</c:v>
                </c:pt>
                <c:pt idx="5">
                  <c:v>2.3200000000000038</c:v>
                </c:pt>
                <c:pt idx="7">
                  <c:v>22.339999999999975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13.56300000000013</c:v>
                </c:pt>
                <c:pt idx="1">
                  <c:v>13.847000000000051</c:v>
                </c:pt>
                <c:pt idx="2">
                  <c:v>6.4090000000001339</c:v>
                </c:pt>
                <c:pt idx="3">
                  <c:v>7.6030000000000655</c:v>
                </c:pt>
                <c:pt idx="4">
                  <c:v>-3.0649999999999942</c:v>
                </c:pt>
                <c:pt idx="5">
                  <c:v>0.63200000000000678</c:v>
                </c:pt>
                <c:pt idx="7">
                  <c:v>38.989000000000388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0.62244341201385112</c:v>
                </c:pt>
                <c:pt idx="2">
                  <c:v>-1.1318425313847635</c:v>
                </c:pt>
                <c:pt idx="3">
                  <c:v>5.7137524397435246</c:v>
                </c:pt>
                <c:pt idx="4">
                  <c:v>0.26083276756811991</c:v>
                </c:pt>
                <c:pt idx="6">
                  <c:v>0.22102295277324213</c:v>
                </c:pt>
                <c:pt idx="7">
                  <c:v>0.13132788157139696</c:v>
                </c:pt>
                <c:pt idx="8">
                  <c:v>0.18016777093572411</c:v>
                </c:pt>
                <c:pt idx="10">
                  <c:v>1.4190921971398485</c:v>
                </c:pt>
                <c:pt idx="11">
                  <c:v>-0.26711734451287938</c:v>
                </c:pt>
                <c:pt idx="12">
                  <c:v>8.0440382821933554E-2</c:v>
                </c:pt>
                <c:pt idx="14">
                  <c:v>-2.4196715232370436</c:v>
                </c:pt>
                <c:pt idx="15">
                  <c:v>0.56360341328756114</c:v>
                </c:pt>
                <c:pt idx="16">
                  <c:v>0.88320680403166651</c:v>
                </c:pt>
                <c:pt idx="17">
                  <c:v>0.79064304075213698</c:v>
                </c:pt>
                <c:pt idx="19">
                  <c:v>0.3008130189410041</c:v>
                </c:pt>
                <c:pt idx="20">
                  <c:v>0.45145398042010232</c:v>
                </c:pt>
                <c:pt idx="21">
                  <c:v>-0.23546823534735806</c:v>
                </c:pt>
                <c:pt idx="22">
                  <c:v>0.40070419513467126</c:v>
                </c:pt>
                <c:pt idx="23">
                  <c:v>0.18448856931676527</c:v>
                </c:pt>
                <c:pt idx="25">
                  <c:v>-1.7858104789920226</c:v>
                </c:pt>
                <c:pt idx="26">
                  <c:v>-8.8829980864602032E-2</c:v>
                </c:pt>
                <c:pt idx="27">
                  <c:v>-0.37078229917456573</c:v>
                </c:pt>
                <c:pt idx="29">
                  <c:v>0.4785457608295296</c:v>
                </c:pt>
                <c:pt idx="30">
                  <c:v>0.71962577491151425</c:v>
                </c:pt>
                <c:pt idx="31">
                  <c:v>-1.0277459388750132</c:v>
                </c:pt>
                <c:pt idx="32">
                  <c:v>4.507398018224329</c:v>
                </c:pt>
                <c:pt idx="33">
                  <c:v>0.16763692101184891</c:v>
                </c:pt>
                <c:pt idx="34">
                  <c:v>1.2130328611737351</c:v>
                </c:pt>
                <c:pt idx="36">
                  <c:v>1.126156783925425</c:v>
                </c:pt>
                <c:pt idx="37">
                  <c:v>0.50806525484741183</c:v>
                </c:pt>
                <c:pt idx="38">
                  <c:v>0.92122557310752029</c:v>
                </c:pt>
                <c:pt idx="39">
                  <c:v>2.460097305912079</c:v>
                </c:pt>
                <c:pt idx="40">
                  <c:v>1.3289044597327271</c:v>
                </c:pt>
                <c:pt idx="42">
                  <c:v>1.0470934084035877</c:v>
                </c:pt>
                <c:pt idx="43">
                  <c:v>-2.3434737144611972E-3</c:v>
                </c:pt>
                <c:pt idx="44">
                  <c:v>0.37999440308049692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1.1569428294504469</c:v>
                </c:pt>
                <c:pt idx="2">
                  <c:v>-0.64819391913386593</c:v>
                </c:pt>
                <c:pt idx="3">
                  <c:v>-4.1391164295750187</c:v>
                </c:pt>
                <c:pt idx="4">
                  <c:v>-1.1652086017943319</c:v>
                </c:pt>
                <c:pt idx="6">
                  <c:v>-0.94428042824672431</c:v>
                </c:pt>
                <c:pt idx="7">
                  <c:v>-3.1393440097489345</c:v>
                </c:pt>
                <c:pt idx="8">
                  <c:v>-1.984249980111108</c:v>
                </c:pt>
                <c:pt idx="10">
                  <c:v>2.8080026026537253</c:v>
                </c:pt>
                <c:pt idx="11">
                  <c:v>-0.75499734482322722</c:v>
                </c:pt>
                <c:pt idx="12">
                  <c:v>-0.14260241214517633</c:v>
                </c:pt>
                <c:pt idx="14">
                  <c:v>1.5097831503533277</c:v>
                </c:pt>
                <c:pt idx="15">
                  <c:v>0.37200001054127352</c:v>
                </c:pt>
                <c:pt idx="16">
                  <c:v>-0.47900455306357781</c:v>
                </c:pt>
                <c:pt idx="17">
                  <c:v>-0.28096327517524999</c:v>
                </c:pt>
                <c:pt idx="19">
                  <c:v>-1.4074413643502259</c:v>
                </c:pt>
                <c:pt idx="20">
                  <c:v>-2.6509881279217273</c:v>
                </c:pt>
                <c:pt idx="21">
                  <c:v>-2.4983411526066868</c:v>
                </c:pt>
                <c:pt idx="22">
                  <c:v>2.2074073634203994</c:v>
                </c:pt>
                <c:pt idx="23">
                  <c:v>-1.738551468697247</c:v>
                </c:pt>
                <c:pt idx="25">
                  <c:v>-1.6400565324918182</c:v>
                </c:pt>
                <c:pt idx="26">
                  <c:v>0.85105622414196613</c:v>
                </c:pt>
                <c:pt idx="27">
                  <c:v>0.36600266272439619</c:v>
                </c:pt>
                <c:pt idx="29">
                  <c:v>2.6606295157368454</c:v>
                </c:pt>
                <c:pt idx="30">
                  <c:v>2.1437393593687126</c:v>
                </c:pt>
                <c:pt idx="31">
                  <c:v>1.3388983423385792</c:v>
                </c:pt>
                <c:pt idx="32">
                  <c:v>2.1444157474001857</c:v>
                </c:pt>
                <c:pt idx="33">
                  <c:v>5.4404307215770498</c:v>
                </c:pt>
                <c:pt idx="34">
                  <c:v>2.7813430194600475</c:v>
                </c:pt>
                <c:pt idx="36">
                  <c:v>5.4039191277114096</c:v>
                </c:pt>
                <c:pt idx="37">
                  <c:v>2.960802319137712</c:v>
                </c:pt>
                <c:pt idx="38">
                  <c:v>2.7896427448723005</c:v>
                </c:pt>
                <c:pt idx="39">
                  <c:v>3.7776970632979356</c:v>
                </c:pt>
                <c:pt idx="40">
                  <c:v>3.8417223907697418</c:v>
                </c:pt>
                <c:pt idx="42">
                  <c:v>2.6359016417335068</c:v>
                </c:pt>
                <c:pt idx="43">
                  <c:v>4.7036819432648924</c:v>
                </c:pt>
                <c:pt idx="44">
                  <c:v>3.9567402840647414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6.2274865974383466</c:v>
                </c:pt>
                <c:pt idx="1">
                  <c:v>1.9704664579397697</c:v>
                </c:pt>
                <c:pt idx="2">
                  <c:v>3.9562296806819965</c:v>
                </c:pt>
                <c:pt idx="3">
                  <c:v>2.5039882645052423</c:v>
                </c:pt>
                <c:pt idx="4">
                  <c:v>2.7038373585074318</c:v>
                </c:pt>
                <c:pt idx="5">
                  <c:v>6.2927842169441099</c:v>
                </c:pt>
                <c:pt idx="6">
                  <c:v>1.7674713894790495</c:v>
                </c:pt>
                <c:pt idx="7">
                  <c:v>0.84110992673166152</c:v>
                </c:pt>
                <c:pt idx="8">
                  <c:v>0.20517915296926681</c:v>
                </c:pt>
                <c:pt idx="9">
                  <c:v>0.85373349829724177</c:v>
                </c:pt>
                <c:pt idx="10">
                  <c:v>3.0311191347140785</c:v>
                </c:pt>
                <c:pt idx="11">
                  <c:v>1.3838478676394672</c:v>
                </c:pt>
                <c:pt idx="12">
                  <c:v>-0.64469679468766117</c:v>
                </c:pt>
                <c:pt idx="13">
                  <c:v>0.60424596434296163</c:v>
                </c:pt>
                <c:pt idx="14">
                  <c:v>-1.8823010253015067</c:v>
                </c:pt>
                <c:pt idx="15">
                  <c:v>-1.8612073564727769</c:v>
                </c:pt>
                <c:pt idx="16">
                  <c:v>-0.55693466802402281</c:v>
                </c:pt>
                <c:pt idx="17">
                  <c:v>-0.72199688984807153</c:v>
                </c:pt>
                <c:pt idx="18">
                  <c:v>0.15286046322125202</c:v>
                </c:pt>
                <c:pt idx="19">
                  <c:v>2.5441548536865422E-2</c:v>
                </c:pt>
                <c:pt idx="20">
                  <c:v>-1.070716520596541</c:v>
                </c:pt>
                <c:pt idx="21">
                  <c:v>0.82642489339925618</c:v>
                </c:pt>
                <c:pt idx="22">
                  <c:v>-1.4188382808863302</c:v>
                </c:pt>
                <c:pt idx="23">
                  <c:v>-0.47358908501946217</c:v>
                </c:pt>
                <c:pt idx="24">
                  <c:v>-1.2504766389243942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-1.0659914030874518E-2</c:v>
                </c:pt>
                <c:pt idx="1">
                  <c:v>2.7318509042271266</c:v>
                </c:pt>
                <c:pt idx="2">
                  <c:v>10.282953018233862</c:v>
                </c:pt>
                <c:pt idx="3">
                  <c:v>2.8728218490857707</c:v>
                </c:pt>
                <c:pt idx="4">
                  <c:v>1.5731439697943408</c:v>
                </c:pt>
                <c:pt idx="5">
                  <c:v>4.9747916906887291</c:v>
                </c:pt>
                <c:pt idx="6">
                  <c:v>0.19324881333119848</c:v>
                </c:pt>
                <c:pt idx="7">
                  <c:v>7.8328290526067477</c:v>
                </c:pt>
                <c:pt idx="8">
                  <c:v>-0.45779505686840105</c:v>
                </c:pt>
                <c:pt idx="9">
                  <c:v>0.96344140796176347</c:v>
                </c:pt>
                <c:pt idx="10">
                  <c:v>1.8288642005151026</c:v>
                </c:pt>
                <c:pt idx="11">
                  <c:v>-0.44169511731450228</c:v>
                </c:pt>
                <c:pt idx="12">
                  <c:v>-1.7714315652641446</c:v>
                </c:pt>
                <c:pt idx="13">
                  <c:v>0.36119243744615037</c:v>
                </c:pt>
                <c:pt idx="14">
                  <c:v>-0.48495861139120144</c:v>
                </c:pt>
                <c:pt idx="15">
                  <c:v>0.90485447156911114</c:v>
                </c:pt>
                <c:pt idx="16">
                  <c:v>0.3494658372117101</c:v>
                </c:pt>
                <c:pt idx="17">
                  <c:v>4.1894691034377338</c:v>
                </c:pt>
                <c:pt idx="18">
                  <c:v>0.73095837795227325</c:v>
                </c:pt>
                <c:pt idx="19">
                  <c:v>-0.10836721968810867</c:v>
                </c:pt>
                <c:pt idx="20">
                  <c:v>-1.0903125845048152</c:v>
                </c:pt>
                <c:pt idx="21">
                  <c:v>1.5042779574404008</c:v>
                </c:pt>
                <c:pt idx="22">
                  <c:v>0.16314337987140348</c:v>
                </c:pt>
                <c:pt idx="23">
                  <c:v>0.32823922815833839</c:v>
                </c:pt>
                <c:pt idx="24">
                  <c:v>6.9138872615435121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8.1979530553781146</c:v>
                </c:pt>
                <c:pt idx="1">
                  <c:v>15.456839520638781</c:v>
                </c:pt>
                <c:pt idx="2">
                  <c:v>6.6986131021912954</c:v>
                </c:pt>
                <c:pt idx="3">
                  <c:v>0.73915107295180604</c:v>
                </c:pt>
                <c:pt idx="4">
                  <c:v>-3.6961970854553385</c:v>
                </c:pt>
                <c:pt idx="5">
                  <c:v>-0.54369487808995842</c:v>
                </c:pt>
                <c:pt idx="6">
                  <c:v>-0.24429162719728481</c:v>
                </c:pt>
                <c:pt idx="7">
                  <c:v>-1.8924273659057924</c:v>
                </c:pt>
                <c:pt idx="8">
                  <c:v>-2.3759457945115159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2.7211909901962557</c:v>
                </c:pt>
                <c:pt idx="1">
                  <c:v>19.703710527802713</c:v>
                </c:pt>
                <c:pt idx="2">
                  <c:v>10.360588417546417</c:v>
                </c:pt>
                <c:pt idx="3">
                  <c:v>-2.2131266825786469</c:v>
                </c:pt>
                <c:pt idx="4">
                  <c:v>1.1305541348357622</c:v>
                </c:pt>
                <c:pt idx="5">
                  <c:v>4.8120602617019017</c:v>
                </c:pt>
                <c:pt idx="6">
                  <c:v>0.41396537293558566</c:v>
                </c:pt>
                <c:pt idx="7">
                  <c:v>0.49138260802974187</c:v>
                </c:pt>
                <c:pt idx="8">
                  <c:v>1.5686743695302567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19.944236688396753</c:v>
                </c:pt>
                <c:pt idx="1">
                  <c:v>22.060484521511235</c:v>
                </c:pt>
                <c:pt idx="2">
                  <c:v>23.085459427671395</c:v>
                </c:pt>
                <c:pt idx="3">
                  <c:v>23.937602276828585</c:v>
                </c:pt>
                <c:pt idx="4">
                  <c:v>23.120014244908667</c:v>
                </c:pt>
                <c:pt idx="5">
                  <c:v>24.102596362576236</c:v>
                </c:pt>
                <c:pt idx="6">
                  <c:v>25.610288001415046</c:v>
                </c:pt>
                <c:pt idx="7">
                  <c:v>27.019658352126054</c:v>
                </c:pt>
                <c:pt idx="8">
                  <c:v>28.200859554999784</c:v>
                </c:pt>
                <c:pt idx="9">
                  <c:v>29.30535609492479</c:v>
                </c:pt>
                <c:pt idx="10">
                  <c:v>30.330082960014582</c:v>
                </c:pt>
                <c:pt idx="11">
                  <c:v>26.382330584722389</c:v>
                </c:pt>
                <c:pt idx="12">
                  <c:v>26.685297803348025</c:v>
                </c:pt>
                <c:pt idx="13">
                  <c:v>27.058372978149126</c:v>
                </c:pt>
                <c:pt idx="14">
                  <c:v>27.41628295922866</c:v>
                </c:pt>
                <c:pt idx="15">
                  <c:v>27.700263510523925</c:v>
                </c:pt>
                <c:pt idx="16">
                  <c:v>27.964909149517691</c:v>
                </c:pt>
                <c:pt idx="17">
                  <c:v>28.214727476840132</c:v>
                </c:pt>
                <c:pt idx="18">
                  <c:v>28.463848487101252</c:v>
                </c:pt>
                <c:pt idx="19">
                  <c:v>28.714742108162106</c:v>
                </c:pt>
                <c:pt idx="20">
                  <c:v>28.981389658092219</c:v>
                </c:pt>
                <c:pt idx="21">
                  <c:v>29.254617238903585</c:v>
                </c:pt>
                <c:pt idx="22">
                  <c:v>29.532899455046074</c:v>
                </c:pt>
                <c:pt idx="23">
                  <c:v>29.829323711896837</c:v>
                </c:pt>
                <c:pt idx="24">
                  <c:v>30.085734899807058</c:v>
                </c:pt>
                <c:pt idx="25">
                  <c:v>30.319423045983708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11.414922060597871</c:v>
                </c:pt>
                <c:pt idx="1">
                  <c:v>13.059095801545729</c:v>
                </c:pt>
                <c:pt idx="2">
                  <c:v>12.66636798133605</c:v>
                </c:pt>
                <c:pt idx="3">
                  <c:v>13.544656916767977</c:v>
                </c:pt>
                <c:pt idx="4">
                  <c:v>15.988139819999452</c:v>
                </c:pt>
                <c:pt idx="5">
                  <c:v>14.183300364112393</c:v>
                </c:pt>
                <c:pt idx="6">
                  <c:v>13.399372524922637</c:v>
                </c:pt>
                <c:pt idx="7">
                  <c:v>15.290537138092237</c:v>
                </c:pt>
                <c:pt idx="8">
                  <c:v>15.832055226646593</c:v>
                </c:pt>
                <c:pt idx="9">
                  <c:v>15.841686994307242</c:v>
                </c:pt>
                <c:pt idx="10">
                  <c:v>16.153766822052162</c:v>
                </c:pt>
                <c:pt idx="11">
                  <c:v>15.866874791053418</c:v>
                </c:pt>
                <c:pt idx="12">
                  <c:v>16.156168331111598</c:v>
                </c:pt>
                <c:pt idx="13">
                  <c:v>16.482363585062522</c:v>
                </c:pt>
                <c:pt idx="14">
                  <c:v>16.760317804396344</c:v>
                </c:pt>
                <c:pt idx="15">
                  <c:v>16.979267075080237</c:v>
                </c:pt>
                <c:pt idx="16">
                  <c:v>17.191087316558814</c:v>
                </c:pt>
                <c:pt idx="17">
                  <c:v>17.390091947221215</c:v>
                </c:pt>
                <c:pt idx="18">
                  <c:v>17.603051386564211</c:v>
                </c:pt>
                <c:pt idx="19">
                  <c:v>17.813806780455433</c:v>
                </c:pt>
                <c:pt idx="20">
                  <c:v>18.031594519501564</c:v>
                </c:pt>
                <c:pt idx="21">
                  <c:v>18.248937110481148</c:v>
                </c:pt>
                <c:pt idx="22">
                  <c:v>18.452652269129807</c:v>
                </c:pt>
                <c:pt idx="23">
                  <c:v>18.654053674161904</c:v>
                </c:pt>
                <c:pt idx="24">
                  <c:v>18.848912870568252</c:v>
                </c:pt>
                <c:pt idx="25">
                  <c:v>18.885617726279289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17.351226881739098</c:v>
                </c:pt>
                <c:pt idx="1">
                  <c:v>17.504047848350542</c:v>
                </c:pt>
                <c:pt idx="2">
                  <c:v>17.778857647047538</c:v>
                </c:pt>
                <c:pt idx="3">
                  <c:v>17.884274127071013</c:v>
                </c:pt>
                <c:pt idx="4">
                  <c:v>18.681167803648236</c:v>
                </c:pt>
                <c:pt idx="5">
                  <c:v>19.421346286134263</c:v>
                </c:pt>
                <c:pt idx="6">
                  <c:v>20.226833899414224</c:v>
                </c:pt>
                <c:pt idx="7">
                  <c:v>20.171676187924746</c:v>
                </c:pt>
                <c:pt idx="8">
                  <c:v>22.265419459786859</c:v>
                </c:pt>
                <c:pt idx="9">
                  <c:v>22.645543671457233</c:v>
                </c:pt>
                <c:pt idx="10">
                  <c:v>23.377575966816259</c:v>
                </c:pt>
                <c:pt idx="11">
                  <c:v>27.090506321621994</c:v>
                </c:pt>
                <c:pt idx="12">
                  <c:v>27.563724351580433</c:v>
                </c:pt>
                <c:pt idx="13">
                  <c:v>28.11115138482533</c:v>
                </c:pt>
                <c:pt idx="14">
                  <c:v>28.637249970967769</c:v>
                </c:pt>
                <c:pt idx="15">
                  <c:v>29.079849893179954</c:v>
                </c:pt>
                <c:pt idx="16">
                  <c:v>29.52156777487555</c:v>
                </c:pt>
                <c:pt idx="17">
                  <c:v>29.955745700522101</c:v>
                </c:pt>
                <c:pt idx="18">
                  <c:v>30.398235309483148</c:v>
                </c:pt>
                <c:pt idx="19">
                  <c:v>30.844511460243613</c:v>
                </c:pt>
                <c:pt idx="20">
                  <c:v>31.311239297265413</c:v>
                </c:pt>
                <c:pt idx="21">
                  <c:v>31.772668801650681</c:v>
                </c:pt>
                <c:pt idx="22">
                  <c:v>32.244221471973702</c:v>
                </c:pt>
                <c:pt idx="23">
                  <c:v>32.72109448029218</c:v>
                </c:pt>
                <c:pt idx="24">
                  <c:v>33.186483183515833</c:v>
                </c:pt>
                <c:pt idx="25">
                  <c:v>33.660528985050121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14.374807375204167</c:v>
                </c:pt>
                <c:pt idx="1">
                  <c:v>15.391154237273987</c:v>
                </c:pt>
                <c:pt idx="2">
                  <c:v>16.037420079365262</c:v>
                </c:pt>
                <c:pt idx="3">
                  <c:v>16.75369399477194</c:v>
                </c:pt>
                <c:pt idx="4">
                  <c:v>17.294864561086097</c:v>
                </c:pt>
                <c:pt idx="5">
                  <c:v>16.97798935518842</c:v>
                </c:pt>
                <c:pt idx="6">
                  <c:v>17.427479177757935</c:v>
                </c:pt>
                <c:pt idx="7">
                  <c:v>18.568766588476691</c:v>
                </c:pt>
                <c:pt idx="8">
                  <c:v>19.050191641662487</c:v>
                </c:pt>
                <c:pt idx="9">
                  <c:v>19.731549109478074</c:v>
                </c:pt>
                <c:pt idx="10">
                  <c:v>19.481977619693662</c:v>
                </c:pt>
                <c:pt idx="11">
                  <c:v>18.680026122274029</c:v>
                </c:pt>
                <c:pt idx="12">
                  <c:v>18.961891074999787</c:v>
                </c:pt>
                <c:pt idx="13">
                  <c:v>19.25231521134317</c:v>
                </c:pt>
                <c:pt idx="14">
                  <c:v>19.544029954651549</c:v>
                </c:pt>
                <c:pt idx="15">
                  <c:v>19.807703118896253</c:v>
                </c:pt>
                <c:pt idx="16">
                  <c:v>20.056754931176155</c:v>
                </c:pt>
                <c:pt idx="17">
                  <c:v>20.294163927915122</c:v>
                </c:pt>
                <c:pt idx="18">
                  <c:v>20.557225704473737</c:v>
                </c:pt>
                <c:pt idx="19">
                  <c:v>20.80929970273127</c:v>
                </c:pt>
                <c:pt idx="20">
                  <c:v>21.068245979062578</c:v>
                </c:pt>
                <c:pt idx="21">
                  <c:v>21.322709623135193</c:v>
                </c:pt>
                <c:pt idx="22">
                  <c:v>21.57698493446949</c:v>
                </c:pt>
                <c:pt idx="23">
                  <c:v>21.844772239277784</c:v>
                </c:pt>
                <c:pt idx="24">
                  <c:v>22.108077742184538</c:v>
                </c:pt>
                <c:pt idx="25">
                  <c:v>22.354799468779433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18.519815577011926</c:v>
                </c:pt>
                <c:pt idx="1">
                  <c:v>19.284396347354757</c:v>
                </c:pt>
                <c:pt idx="2">
                  <c:v>18.789952956843567</c:v>
                </c:pt>
                <c:pt idx="3">
                  <c:v>18.810122623614223</c:v>
                </c:pt>
                <c:pt idx="4">
                  <c:v>18.159329807293819</c:v>
                </c:pt>
                <c:pt idx="5">
                  <c:v>17.214231385988612</c:v>
                </c:pt>
                <c:pt idx="6">
                  <c:v>19.046813093067122</c:v>
                </c:pt>
                <c:pt idx="7">
                  <c:v>18.604334103023255</c:v>
                </c:pt>
                <c:pt idx="8">
                  <c:v>18.729827805872251</c:v>
                </c:pt>
                <c:pt idx="9">
                  <c:v>19.695001837910024</c:v>
                </c:pt>
                <c:pt idx="10">
                  <c:v>19.918068744496043</c:v>
                </c:pt>
                <c:pt idx="11">
                  <c:v>18.937827997324796</c:v>
                </c:pt>
                <c:pt idx="12">
                  <c:v>19.118782431037662</c:v>
                </c:pt>
                <c:pt idx="13">
                  <c:v>19.327560335475017</c:v>
                </c:pt>
                <c:pt idx="14">
                  <c:v>19.548263578580364</c:v>
                </c:pt>
                <c:pt idx="15">
                  <c:v>19.729193219201992</c:v>
                </c:pt>
                <c:pt idx="16">
                  <c:v>19.905548105014905</c:v>
                </c:pt>
                <c:pt idx="17">
                  <c:v>20.077239331732791</c:v>
                </c:pt>
                <c:pt idx="18">
                  <c:v>20.246173225074696</c:v>
                </c:pt>
                <c:pt idx="19">
                  <c:v>20.423340967068604</c:v>
                </c:pt>
                <c:pt idx="20">
                  <c:v>20.596132281639722</c:v>
                </c:pt>
                <c:pt idx="21">
                  <c:v>20.76948067217138</c:v>
                </c:pt>
                <c:pt idx="22">
                  <c:v>20.942885828090606</c:v>
                </c:pt>
                <c:pt idx="23">
                  <c:v>21.121907781181921</c:v>
                </c:pt>
                <c:pt idx="24">
                  <c:v>21.309210199901763</c:v>
                </c:pt>
                <c:pt idx="25">
                  <c:v>21.491212714290384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20.40187813528274</c:v>
                </c:pt>
                <c:pt idx="1">
                  <c:v>19.734713088480554</c:v>
                </c:pt>
                <c:pt idx="2">
                  <c:v>19.486858185579354</c:v>
                </c:pt>
                <c:pt idx="3">
                  <c:v>20.817544246803887</c:v>
                </c:pt>
                <c:pt idx="4">
                  <c:v>21.212635606832912</c:v>
                </c:pt>
                <c:pt idx="5">
                  <c:v>20.904907709566587</c:v>
                </c:pt>
                <c:pt idx="6">
                  <c:v>21.592819342072882</c:v>
                </c:pt>
                <c:pt idx="7">
                  <c:v>21.719027222312228</c:v>
                </c:pt>
                <c:pt idx="8">
                  <c:v>23.734060886627002</c:v>
                </c:pt>
                <c:pt idx="9">
                  <c:v>24.922272745469574</c:v>
                </c:pt>
                <c:pt idx="10">
                  <c:v>27.197691926510696</c:v>
                </c:pt>
                <c:pt idx="11">
                  <c:v>27.229654512043489</c:v>
                </c:pt>
                <c:pt idx="12">
                  <c:v>27.616576614154187</c:v>
                </c:pt>
                <c:pt idx="13">
                  <c:v>28.044470438289032</c:v>
                </c:pt>
                <c:pt idx="14">
                  <c:v>28.453850292530408</c:v>
                </c:pt>
                <c:pt idx="15">
                  <c:v>28.79190143451941</c:v>
                </c:pt>
                <c:pt idx="16">
                  <c:v>29.130037566603683</c:v>
                </c:pt>
                <c:pt idx="17">
                  <c:v>29.457070791501661</c:v>
                </c:pt>
                <c:pt idx="18">
                  <c:v>29.776148183112578</c:v>
                </c:pt>
                <c:pt idx="19">
                  <c:v>30.102875283472446</c:v>
                </c:pt>
                <c:pt idx="20">
                  <c:v>30.439849963116799</c:v>
                </c:pt>
                <c:pt idx="21">
                  <c:v>30.765812487134163</c:v>
                </c:pt>
                <c:pt idx="22">
                  <c:v>31.11399703306077</c:v>
                </c:pt>
                <c:pt idx="23">
                  <c:v>31.482058703564569</c:v>
                </c:pt>
                <c:pt idx="24">
                  <c:v>31.830454230090734</c:v>
                </c:pt>
                <c:pt idx="25">
                  <c:v>32.172483617199426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5.9460077861631238</c:v>
                </c:pt>
                <c:pt idx="1">
                  <c:v>5.9245807923002261</c:v>
                </c:pt>
                <c:pt idx="2">
                  <c:v>6.1080233932133563</c:v>
                </c:pt>
                <c:pt idx="3">
                  <c:v>6.25911409590422</c:v>
                </c:pt>
                <c:pt idx="4">
                  <c:v>5.7471715871001914</c:v>
                </c:pt>
                <c:pt idx="5">
                  <c:v>5.8279615010554497</c:v>
                </c:pt>
                <c:pt idx="6">
                  <c:v>6.0413684612639651</c:v>
                </c:pt>
                <c:pt idx="7">
                  <c:v>6.8576460134075932</c:v>
                </c:pt>
                <c:pt idx="8">
                  <c:v>7.1472478065170506</c:v>
                </c:pt>
                <c:pt idx="9">
                  <c:v>6.9972377224192144</c:v>
                </c:pt>
                <c:pt idx="10">
                  <c:v>7.5954328905344992</c:v>
                </c:pt>
                <c:pt idx="11">
                  <c:v>6.8591721749916568</c:v>
                </c:pt>
                <c:pt idx="12">
                  <c:v>6.9341583768706538</c:v>
                </c:pt>
                <c:pt idx="13">
                  <c:v>7.0278655058470791</c:v>
                </c:pt>
                <c:pt idx="14">
                  <c:v>7.1178320073458332</c:v>
                </c:pt>
                <c:pt idx="15">
                  <c:v>7.18280706120715</c:v>
                </c:pt>
                <c:pt idx="16">
                  <c:v>7.2447221483129951</c:v>
                </c:pt>
                <c:pt idx="17">
                  <c:v>7.305019458367731</c:v>
                </c:pt>
                <c:pt idx="18">
                  <c:v>7.358801462708958</c:v>
                </c:pt>
                <c:pt idx="19">
                  <c:v>7.4072077214546344</c:v>
                </c:pt>
                <c:pt idx="20">
                  <c:v>7.4599332946296775</c:v>
                </c:pt>
                <c:pt idx="21">
                  <c:v>7.5227773540631331</c:v>
                </c:pt>
                <c:pt idx="22">
                  <c:v>7.5903500715642398</c:v>
                </c:pt>
                <c:pt idx="23">
                  <c:v>7.657547787235889</c:v>
                </c:pt>
                <c:pt idx="24">
                  <c:v>7.7235103225594912</c:v>
                </c:pt>
                <c:pt idx="25">
                  <c:v>7.7886817038656977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5.8838621357690704</c:v>
                </c:pt>
                <c:pt idx="1">
                  <c:v>7.1543021430462099</c:v>
                </c:pt>
                <c:pt idx="2">
                  <c:v>7.310607568939937</c:v>
                </c:pt>
                <c:pt idx="3">
                  <c:v>7.3279251583800935</c:v>
                </c:pt>
                <c:pt idx="4">
                  <c:v>7.5350587494134524</c:v>
                </c:pt>
                <c:pt idx="5">
                  <c:v>7.5153466427710569</c:v>
                </c:pt>
                <c:pt idx="6">
                  <c:v>7.5452536884887644</c:v>
                </c:pt>
                <c:pt idx="7">
                  <c:v>7.5085290102529649</c:v>
                </c:pt>
                <c:pt idx="8">
                  <c:v>8.4525759322295908</c:v>
                </c:pt>
                <c:pt idx="9">
                  <c:v>8.3651343381246459</c:v>
                </c:pt>
                <c:pt idx="10">
                  <c:v>8.3564565695027184</c:v>
                </c:pt>
                <c:pt idx="11">
                  <c:v>12.162907439301851</c:v>
                </c:pt>
                <c:pt idx="12">
                  <c:v>12.450034967335764</c:v>
                </c:pt>
                <c:pt idx="13">
                  <c:v>12.748606514762981</c:v>
                </c:pt>
                <c:pt idx="14">
                  <c:v>13.050581345583794</c:v>
                </c:pt>
                <c:pt idx="15">
                  <c:v>13.338403737234533</c:v>
                </c:pt>
                <c:pt idx="16">
                  <c:v>13.616678742099326</c:v>
                </c:pt>
                <c:pt idx="17">
                  <c:v>13.887043204572816</c:v>
                </c:pt>
                <c:pt idx="18">
                  <c:v>14.165163954248888</c:v>
                </c:pt>
                <c:pt idx="19">
                  <c:v>14.449147813315781</c:v>
                </c:pt>
                <c:pt idx="20">
                  <c:v>14.740148805800846</c:v>
                </c:pt>
                <c:pt idx="21">
                  <c:v>15.031594035288858</c:v>
                </c:pt>
                <c:pt idx="22">
                  <c:v>15.317689593105873</c:v>
                </c:pt>
                <c:pt idx="23">
                  <c:v>15.605247195142107</c:v>
                </c:pt>
                <c:pt idx="24">
                  <c:v>15.895389334963049</c:v>
                </c:pt>
                <c:pt idx="25">
                  <c:v>16.189285622109466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3.1430823662739864</c:v>
                </c:pt>
                <c:pt idx="1">
                  <c:v>3.4101290357680072</c:v>
                </c:pt>
                <c:pt idx="2">
                  <c:v>3.5313322969406125</c:v>
                </c:pt>
                <c:pt idx="3">
                  <c:v>3.095470093753784</c:v>
                </c:pt>
                <c:pt idx="4">
                  <c:v>3.0330260195903893</c:v>
                </c:pt>
                <c:pt idx="5">
                  <c:v>2.9839149876190829</c:v>
                </c:pt>
                <c:pt idx="6">
                  <c:v>3.4092149681884441</c:v>
                </c:pt>
                <c:pt idx="7">
                  <c:v>3.2897262836716012</c:v>
                </c:pt>
                <c:pt idx="8">
                  <c:v>3.2514233613982007</c:v>
                </c:pt>
                <c:pt idx="9">
                  <c:v>3.0109721027926848</c:v>
                </c:pt>
                <c:pt idx="10">
                  <c:v>3.1890941405883497</c:v>
                </c:pt>
                <c:pt idx="11">
                  <c:v>2.5207859863288395</c:v>
                </c:pt>
                <c:pt idx="12">
                  <c:v>2.5396650286620726</c:v>
                </c:pt>
                <c:pt idx="13">
                  <c:v>2.5632712052262314</c:v>
                </c:pt>
                <c:pt idx="14">
                  <c:v>2.5829387436348901</c:v>
                </c:pt>
                <c:pt idx="15">
                  <c:v>2.593623854285446</c:v>
                </c:pt>
                <c:pt idx="16">
                  <c:v>2.6077482267556946</c:v>
                </c:pt>
                <c:pt idx="17">
                  <c:v>2.620586775476951</c:v>
                </c:pt>
                <c:pt idx="18">
                  <c:v>2.6352686022848562</c:v>
                </c:pt>
                <c:pt idx="19">
                  <c:v>2.6481642200681152</c:v>
                </c:pt>
                <c:pt idx="20">
                  <c:v>2.6663542388348356</c:v>
                </c:pt>
                <c:pt idx="21">
                  <c:v>2.6822064411598978</c:v>
                </c:pt>
                <c:pt idx="22">
                  <c:v>2.700932295909217</c:v>
                </c:pt>
                <c:pt idx="23">
                  <c:v>2.7085503070780748</c:v>
                </c:pt>
                <c:pt idx="24">
                  <c:v>2.7241795126495729</c:v>
                </c:pt>
                <c:pt idx="25">
                  <c:v>2.7312990837199487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5.7244292873525664</c:v>
                </c:pt>
                <c:pt idx="1">
                  <c:v>7.1602771170335</c:v>
                </c:pt>
                <c:pt idx="2">
                  <c:v>6.9901817174388112</c:v>
                </c:pt>
                <c:pt idx="3">
                  <c:v>6.8173579418886661</c:v>
                </c:pt>
                <c:pt idx="4">
                  <c:v>7.5863711317436993</c:v>
                </c:pt>
                <c:pt idx="5">
                  <c:v>7.6306487121480959</c:v>
                </c:pt>
                <c:pt idx="6">
                  <c:v>7.8833189667760371</c:v>
                </c:pt>
                <c:pt idx="7">
                  <c:v>7.6132121880683883</c:v>
                </c:pt>
                <c:pt idx="8">
                  <c:v>8.6045552419030358</c:v>
                </c:pt>
                <c:pt idx="9">
                  <c:v>8.5021553680665036</c:v>
                </c:pt>
                <c:pt idx="10">
                  <c:v>8.4843822104453377</c:v>
                </c:pt>
                <c:pt idx="11">
                  <c:v>7.5742997465071484</c:v>
                </c:pt>
                <c:pt idx="12">
                  <c:v>7.8306513718333619</c:v>
                </c:pt>
                <c:pt idx="13">
                  <c:v>8.0318642587598887</c:v>
                </c:pt>
                <c:pt idx="14">
                  <c:v>8.1696876203386513</c:v>
                </c:pt>
                <c:pt idx="15">
                  <c:v>8.2797863212322529</c:v>
                </c:pt>
                <c:pt idx="16">
                  <c:v>8.3864258488937349</c:v>
                </c:pt>
                <c:pt idx="17">
                  <c:v>8.4917808282261298</c:v>
                </c:pt>
                <c:pt idx="18">
                  <c:v>8.595391339394391</c:v>
                </c:pt>
                <c:pt idx="19">
                  <c:v>8.7010405417302312</c:v>
                </c:pt>
                <c:pt idx="20">
                  <c:v>8.8103208029661708</c:v>
                </c:pt>
                <c:pt idx="21">
                  <c:v>8.9193929714481524</c:v>
                </c:pt>
                <c:pt idx="22">
                  <c:v>9.0557225075323711</c:v>
                </c:pt>
                <c:pt idx="23">
                  <c:v>9.1955708335230284</c:v>
                </c:pt>
                <c:pt idx="24">
                  <c:v>9.3298017508547986</c:v>
                </c:pt>
                <c:pt idx="25">
                  <c:v>9.4478236184071012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21.51424679795586</c:v>
                </c:pt>
                <c:pt idx="1">
                  <c:v>19.75725497194848</c:v>
                </c:pt>
                <c:pt idx="2">
                  <c:v>20.837087942374705</c:v>
                </c:pt>
                <c:pt idx="3">
                  <c:v>21.378147169836939</c:v>
                </c:pt>
                <c:pt idx="4">
                  <c:v>22.173514918055304</c:v>
                </c:pt>
                <c:pt idx="5">
                  <c:v>21.60435703815736</c:v>
                </c:pt>
                <c:pt idx="6">
                  <c:v>21.959583782901571</c:v>
                </c:pt>
                <c:pt idx="7">
                  <c:v>22.822095290090619</c:v>
                </c:pt>
                <c:pt idx="8">
                  <c:v>23.572629486162992</c:v>
                </c:pt>
                <c:pt idx="9">
                  <c:v>23.620760803769993</c:v>
                </c:pt>
                <c:pt idx="10">
                  <c:v>24.635476172871439</c:v>
                </c:pt>
                <c:pt idx="11">
                  <c:v>24.195091044931516</c:v>
                </c:pt>
                <c:pt idx="12">
                  <c:v>24.381274415643848</c:v>
                </c:pt>
                <c:pt idx="13">
                  <c:v>24.624775868177473</c:v>
                </c:pt>
                <c:pt idx="14">
                  <c:v>24.846578266095857</c:v>
                </c:pt>
                <c:pt idx="15">
                  <c:v>25.006645694873942</c:v>
                </c:pt>
                <c:pt idx="16">
                  <c:v>25.156383003376231</c:v>
                </c:pt>
                <c:pt idx="17">
                  <c:v>25.294193999477727</c:v>
                </c:pt>
                <c:pt idx="18">
                  <c:v>25.431386341509182</c:v>
                </c:pt>
                <c:pt idx="19">
                  <c:v>25.57594259163961</c:v>
                </c:pt>
                <c:pt idx="20">
                  <c:v>25.730881994258755</c:v>
                </c:pt>
                <c:pt idx="21">
                  <c:v>25.886185888708635</c:v>
                </c:pt>
                <c:pt idx="22">
                  <c:v>26.033808976058332</c:v>
                </c:pt>
                <c:pt idx="23">
                  <c:v>26.178926908995443</c:v>
                </c:pt>
                <c:pt idx="24">
                  <c:v>26.3258928450398</c:v>
                </c:pt>
                <c:pt idx="25">
                  <c:v>26.464340373386541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32.428566632638372</c:v>
                </c:pt>
                <c:pt idx="1">
                  <c:v>31.230653167982219</c:v>
                </c:pt>
                <c:pt idx="2">
                  <c:v>32.708525771738373</c:v>
                </c:pt>
                <c:pt idx="3">
                  <c:v>32.425891194699759</c:v>
                </c:pt>
                <c:pt idx="4">
                  <c:v>32.827859706189152</c:v>
                </c:pt>
                <c:pt idx="5">
                  <c:v>31.971867218245322</c:v>
                </c:pt>
                <c:pt idx="6">
                  <c:v>31.334557182582078</c:v>
                </c:pt>
                <c:pt idx="7">
                  <c:v>32.691805125502718</c:v>
                </c:pt>
                <c:pt idx="8">
                  <c:v>32.650018866788123</c:v>
                </c:pt>
                <c:pt idx="9">
                  <c:v>31.953684563109526</c:v>
                </c:pt>
                <c:pt idx="10">
                  <c:v>33.355715085884789</c:v>
                </c:pt>
                <c:pt idx="11">
                  <c:v>34.063594556691363</c:v>
                </c:pt>
                <c:pt idx="12">
                  <c:v>34.049305176909087</c:v>
                </c:pt>
                <c:pt idx="13">
                  <c:v>34.084559291238477</c:v>
                </c:pt>
                <c:pt idx="14">
                  <c:v>34.068924830202242</c:v>
                </c:pt>
                <c:pt idx="15">
                  <c:v>33.952932913397561</c:v>
                </c:pt>
                <c:pt idx="16">
                  <c:v>33.816484778447318</c:v>
                </c:pt>
                <c:pt idx="17">
                  <c:v>33.673863005525497</c:v>
                </c:pt>
                <c:pt idx="18">
                  <c:v>33.56010326025801</c:v>
                </c:pt>
                <c:pt idx="19">
                  <c:v>33.432364507003278</c:v>
                </c:pt>
                <c:pt idx="20">
                  <c:v>33.319799849209943</c:v>
                </c:pt>
                <c:pt idx="21">
                  <c:v>33.225471619652225</c:v>
                </c:pt>
                <c:pt idx="22">
                  <c:v>33.1621162838901</c:v>
                </c:pt>
                <c:pt idx="23">
                  <c:v>33.102649912739594</c:v>
                </c:pt>
                <c:pt idx="24">
                  <c:v>33.022301109845657</c:v>
                </c:pt>
                <c:pt idx="25">
                  <c:v>32.914019968570287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10.127614715064091</c:v>
                </c:pt>
                <c:pt idx="1">
                  <c:v>8.6544253048834872</c:v>
                </c:pt>
                <c:pt idx="2">
                  <c:v>8.679810877219607</c:v>
                </c:pt>
                <c:pt idx="3">
                  <c:v>9.2471987183136051</c:v>
                </c:pt>
                <c:pt idx="4">
                  <c:v>9.2649941655710322</c:v>
                </c:pt>
                <c:pt idx="5">
                  <c:v>8.1240276607282809</c:v>
                </c:pt>
                <c:pt idx="6">
                  <c:v>7.5871762739123714</c:v>
                </c:pt>
                <c:pt idx="7">
                  <c:v>8.0519525709584538</c:v>
                </c:pt>
                <c:pt idx="8">
                  <c:v>8.3684840232286302</c:v>
                </c:pt>
                <c:pt idx="9">
                  <c:v>7.6915223470021292</c:v>
                </c:pt>
                <c:pt idx="10">
                  <c:v>7.4793308660406197</c:v>
                </c:pt>
                <c:pt idx="11">
                  <c:v>7.4572217259679334</c:v>
                </c:pt>
                <c:pt idx="12">
                  <c:v>7.3224161712379434</c:v>
                </c:pt>
                <c:pt idx="13">
                  <c:v>7.1892865229655678</c:v>
                </c:pt>
                <c:pt idx="14">
                  <c:v>7.033372559609572</c:v>
                </c:pt>
                <c:pt idx="15">
                  <c:v>6.8535308747873138</c:v>
                </c:pt>
                <c:pt idx="16">
                  <c:v>6.7119584079663248</c:v>
                </c:pt>
                <c:pt idx="17">
                  <c:v>6.6230593623308565</c:v>
                </c:pt>
                <c:pt idx="18">
                  <c:v>6.4788005266095983</c:v>
                </c:pt>
                <c:pt idx="19">
                  <c:v>6.3264623791390502</c:v>
                </c:pt>
                <c:pt idx="20">
                  <c:v>6.1467959756856407</c:v>
                </c:pt>
                <c:pt idx="21">
                  <c:v>5.9694753976885604</c:v>
                </c:pt>
                <c:pt idx="22">
                  <c:v>5.8052105576149673</c:v>
                </c:pt>
                <c:pt idx="23">
                  <c:v>5.6066195523288735</c:v>
                </c:pt>
                <c:pt idx="24">
                  <c:v>5.4704102966003934</c:v>
                </c:pt>
                <c:pt idx="25">
                  <c:v>5.7078993007764751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6.2296537319927374</c:v>
                </c:pt>
                <c:pt idx="1">
                  <c:v>5.7653512355968113</c:v>
                </c:pt>
                <c:pt idx="2">
                  <c:v>5.6541328797707564</c:v>
                </c:pt>
                <c:pt idx="3">
                  <c:v>5.6648799636287066</c:v>
                </c:pt>
                <c:pt idx="4">
                  <c:v>5.6745693099012797</c:v>
                </c:pt>
                <c:pt idx="5">
                  <c:v>5.238289625847881</c:v>
                </c:pt>
                <c:pt idx="6">
                  <c:v>5.623985714107743</c:v>
                </c:pt>
                <c:pt idx="7">
                  <c:v>5.6311224561245137</c:v>
                </c:pt>
                <c:pt idx="8">
                  <c:v>5.9051594679208081</c:v>
                </c:pt>
                <c:pt idx="9">
                  <c:v>5.2780814764821455</c:v>
                </c:pt>
                <c:pt idx="10">
                  <c:v>5.8425355901908427</c:v>
                </c:pt>
                <c:pt idx="11">
                  <c:v>5.4232622927895857</c:v>
                </c:pt>
                <c:pt idx="12">
                  <c:v>5.4885662751484015</c:v>
                </c:pt>
                <c:pt idx="13">
                  <c:v>5.5818918529802541</c:v>
                </c:pt>
                <c:pt idx="14">
                  <c:v>5.6565442786916185</c:v>
                </c:pt>
                <c:pt idx="15">
                  <c:v>5.7034860199483823</c:v>
                </c:pt>
                <c:pt idx="16">
                  <c:v>5.7482195642656242</c:v>
                </c:pt>
                <c:pt idx="17">
                  <c:v>5.7903626551345724</c:v>
                </c:pt>
                <c:pt idx="18">
                  <c:v>5.8336480435063125</c:v>
                </c:pt>
                <c:pt idx="19">
                  <c:v>5.8735035214563434</c:v>
                </c:pt>
                <c:pt idx="20">
                  <c:v>5.923517745131913</c:v>
                </c:pt>
                <c:pt idx="21">
                  <c:v>5.9753438434735289</c:v>
                </c:pt>
                <c:pt idx="22">
                  <c:v>6.0341289278669334</c:v>
                </c:pt>
                <c:pt idx="23">
                  <c:v>6.0929552417286006</c:v>
                </c:pt>
                <c:pt idx="24">
                  <c:v>6.1493032538838195</c:v>
                </c:pt>
                <c:pt idx="25">
                  <c:v>6.203728027636993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13.983824632834891</c:v>
                </c:pt>
                <c:pt idx="1">
                  <c:v>15.330455066499921</c:v>
                </c:pt>
                <c:pt idx="2">
                  <c:v>14.10842659481478</c:v>
                </c:pt>
                <c:pt idx="3">
                  <c:v>15.027223585876806</c:v>
                </c:pt>
                <c:pt idx="4">
                  <c:v>15.09051238780415</c:v>
                </c:pt>
                <c:pt idx="5">
                  <c:v>15.840371289699782</c:v>
                </c:pt>
                <c:pt idx="6">
                  <c:v>15.124162588501438</c:v>
                </c:pt>
                <c:pt idx="7">
                  <c:v>14.487608586365608</c:v>
                </c:pt>
                <c:pt idx="8">
                  <c:v>15.113544364426415</c:v>
                </c:pt>
                <c:pt idx="9">
                  <c:v>15.660877134268766</c:v>
                </c:pt>
                <c:pt idx="10">
                  <c:v>13.958070264398275</c:v>
                </c:pt>
                <c:pt idx="11">
                  <c:v>13.933547404333069</c:v>
                </c:pt>
                <c:pt idx="12">
                  <c:v>13.889126853959768</c:v>
                </c:pt>
                <c:pt idx="13">
                  <c:v>13.909110298746581</c:v>
                </c:pt>
                <c:pt idx="14">
                  <c:v>13.910465842353203</c:v>
                </c:pt>
                <c:pt idx="15">
                  <c:v>13.858213227339007</c:v>
                </c:pt>
                <c:pt idx="16">
                  <c:v>13.819079302900411</c:v>
                </c:pt>
                <c:pt idx="17">
                  <c:v>13.77999073903985</c:v>
                </c:pt>
                <c:pt idx="18">
                  <c:v>13.739921411600637</c:v>
                </c:pt>
                <c:pt idx="19">
                  <c:v>13.701912093726603</c:v>
                </c:pt>
                <c:pt idx="20">
                  <c:v>13.668362395030902</c:v>
                </c:pt>
                <c:pt idx="21">
                  <c:v>13.632496205426223</c:v>
                </c:pt>
                <c:pt idx="22">
                  <c:v>13.59428464657403</c:v>
                </c:pt>
                <c:pt idx="23">
                  <c:v>13.554500690991597</c:v>
                </c:pt>
                <c:pt idx="24">
                  <c:v>13.511274354192732</c:v>
                </c:pt>
                <c:pt idx="25">
                  <c:v>13.473111653007074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14.095310306179208</c:v>
                </c:pt>
                <c:pt idx="1">
                  <c:v>14.394882529181693</c:v>
                </c:pt>
                <c:pt idx="2">
                  <c:v>14.433168126514072</c:v>
                </c:pt>
                <c:pt idx="3">
                  <c:v>14.168530697221698</c:v>
                </c:pt>
                <c:pt idx="4">
                  <c:v>14.776104917517404</c:v>
                </c:pt>
                <c:pt idx="5">
                  <c:v>14.806091320208939</c:v>
                </c:pt>
                <c:pt idx="6">
                  <c:v>14.133663178451064</c:v>
                </c:pt>
                <c:pt idx="7">
                  <c:v>14.408890807600772</c:v>
                </c:pt>
                <c:pt idx="8">
                  <c:v>14.26270988217372</c:v>
                </c:pt>
                <c:pt idx="9">
                  <c:v>15.995220606448777</c:v>
                </c:pt>
                <c:pt idx="10">
                  <c:v>12.944883963736162</c:v>
                </c:pt>
                <c:pt idx="11">
                  <c:v>13.21416819382501</c:v>
                </c:pt>
                <c:pt idx="12">
                  <c:v>13.283134623858025</c:v>
                </c:pt>
                <c:pt idx="13">
                  <c:v>13.520926635510939</c:v>
                </c:pt>
                <c:pt idx="14">
                  <c:v>13.695901058484308</c:v>
                </c:pt>
                <c:pt idx="15">
                  <c:v>13.733097147387625</c:v>
                </c:pt>
                <c:pt idx="16">
                  <c:v>13.766179182566972</c:v>
                </c:pt>
                <c:pt idx="17">
                  <c:v>13.781889380303197</c:v>
                </c:pt>
                <c:pt idx="18">
                  <c:v>13.793276327344312</c:v>
                </c:pt>
                <c:pt idx="19">
                  <c:v>13.804170459119288</c:v>
                </c:pt>
                <c:pt idx="20">
                  <c:v>13.821835355454819</c:v>
                </c:pt>
                <c:pt idx="21">
                  <c:v>13.833845869617033</c:v>
                </c:pt>
                <c:pt idx="22">
                  <c:v>13.84126326300766</c:v>
                </c:pt>
                <c:pt idx="23">
                  <c:v>13.845264175571398</c:v>
                </c:pt>
                <c:pt idx="24">
                  <c:v>13.846745060978533</c:v>
                </c:pt>
                <c:pt idx="25">
                  <c:v>13.849738435305273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8.0347613088462282</c:v>
                </c:pt>
                <c:pt idx="1">
                  <c:v>7.8555092972755522</c:v>
                </c:pt>
                <c:pt idx="2">
                  <c:v>8.3222046265766458</c:v>
                </c:pt>
                <c:pt idx="3">
                  <c:v>8.2067008655156855</c:v>
                </c:pt>
                <c:pt idx="4">
                  <c:v>8.5673902707851308</c:v>
                </c:pt>
                <c:pt idx="5">
                  <c:v>8.1400750868599019</c:v>
                </c:pt>
                <c:pt idx="6">
                  <c:v>8.2294723473493896</c:v>
                </c:pt>
                <c:pt idx="7">
                  <c:v>8.5901912597528192</c:v>
                </c:pt>
                <c:pt idx="8">
                  <c:v>8.5815389532713233</c:v>
                </c:pt>
                <c:pt idx="9">
                  <c:v>7.7749052704430159</c:v>
                </c:pt>
                <c:pt idx="10">
                  <c:v>7.5831404188358791</c:v>
                </c:pt>
                <c:pt idx="11">
                  <c:v>8.0115565888051901</c:v>
                </c:pt>
                <c:pt idx="12">
                  <c:v>8.0495185706473524</c:v>
                </c:pt>
                <c:pt idx="13">
                  <c:v>8.0950055607621838</c:v>
                </c:pt>
                <c:pt idx="14">
                  <c:v>8.1180183193295985</c:v>
                </c:pt>
                <c:pt idx="15">
                  <c:v>8.1192057282562509</c:v>
                </c:pt>
                <c:pt idx="16">
                  <c:v>8.1188620328248327</c:v>
                </c:pt>
                <c:pt idx="17">
                  <c:v>8.1154901850962453</c:v>
                </c:pt>
                <c:pt idx="18">
                  <c:v>8.1130133750724056</c:v>
                </c:pt>
                <c:pt idx="19">
                  <c:v>8.1048637823800096</c:v>
                </c:pt>
                <c:pt idx="20">
                  <c:v>8.0923286748300995</c:v>
                </c:pt>
                <c:pt idx="21">
                  <c:v>8.0783603495095342</c:v>
                </c:pt>
                <c:pt idx="22">
                  <c:v>8.0603111929163695</c:v>
                </c:pt>
                <c:pt idx="23">
                  <c:v>8.0395142713706829</c:v>
                </c:pt>
                <c:pt idx="24">
                  <c:v>8.0267865614728429</c:v>
                </c:pt>
                <c:pt idx="25">
                  <c:v>7.9326062560475892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30.024606613369539</c:v>
                </c:pt>
                <c:pt idx="1">
                  <c:v>27.956340785337336</c:v>
                </c:pt>
                <c:pt idx="2">
                  <c:v>29.182824931677384</c:v>
                </c:pt>
                <c:pt idx="3">
                  <c:v>29.759275900274424</c:v>
                </c:pt>
                <c:pt idx="4">
                  <c:v>31.227108374455362</c:v>
                </c:pt>
                <c:pt idx="5">
                  <c:v>30.435906806230722</c:v>
                </c:pt>
                <c:pt idx="6">
                  <c:v>31.18605855147803</c:v>
                </c:pt>
                <c:pt idx="7">
                  <c:v>30.751906575630404</c:v>
                </c:pt>
                <c:pt idx="8">
                  <c:v>31.129465637758408</c:v>
                </c:pt>
                <c:pt idx="9">
                  <c:v>31.390774277948793</c:v>
                </c:pt>
                <c:pt idx="10">
                  <c:v>29.713909916382651</c:v>
                </c:pt>
                <c:pt idx="11">
                  <c:v>29.691862757359686</c:v>
                </c:pt>
                <c:pt idx="12">
                  <c:v>30.053798691430597</c:v>
                </c:pt>
                <c:pt idx="13">
                  <c:v>30.429471813965606</c:v>
                </c:pt>
                <c:pt idx="14">
                  <c:v>30.795531898310728</c:v>
                </c:pt>
                <c:pt idx="15">
                  <c:v>31.129202278515173</c:v>
                </c:pt>
                <c:pt idx="16">
                  <c:v>31.416676234207799</c:v>
                </c:pt>
                <c:pt idx="17">
                  <c:v>31.674209526391824</c:v>
                </c:pt>
                <c:pt idx="18">
                  <c:v>31.974354492367343</c:v>
                </c:pt>
                <c:pt idx="19">
                  <c:v>32.27023826519261</c:v>
                </c:pt>
                <c:pt idx="20">
                  <c:v>32.572521755198991</c:v>
                </c:pt>
                <c:pt idx="21">
                  <c:v>32.867529441267699</c:v>
                </c:pt>
                <c:pt idx="22">
                  <c:v>33.117264102183718</c:v>
                </c:pt>
                <c:pt idx="23">
                  <c:v>33.373510920845447</c:v>
                </c:pt>
                <c:pt idx="24">
                  <c:v>33.634195198951879</c:v>
                </c:pt>
                <c:pt idx="25">
                  <c:v>33.903379019820385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8.5548381053782343</c:v>
                </c:pt>
                <c:pt idx="1">
                  <c:v>8.6780310770061195</c:v>
                </c:pt>
                <c:pt idx="2">
                  <c:v>8.0861605934208285</c:v>
                </c:pt>
                <c:pt idx="3">
                  <c:v>8.9099282041801331</c:v>
                </c:pt>
                <c:pt idx="4">
                  <c:v>9.4611046541634582</c:v>
                </c:pt>
                <c:pt idx="5">
                  <c:v>8.1573870890888447</c:v>
                </c:pt>
                <c:pt idx="6">
                  <c:v>8.4174817308754726</c:v>
                </c:pt>
                <c:pt idx="7">
                  <c:v>8.5262219432034598</c:v>
                </c:pt>
                <c:pt idx="8">
                  <c:v>9.1686681448904572</c:v>
                </c:pt>
                <c:pt idx="9">
                  <c:v>9.3724424681514638</c:v>
                </c:pt>
                <c:pt idx="10">
                  <c:v>8.3102475523100967</c:v>
                </c:pt>
                <c:pt idx="11">
                  <c:v>7.9497077288131202</c:v>
                </c:pt>
                <c:pt idx="12">
                  <c:v>8.0976099174714999</c:v>
                </c:pt>
                <c:pt idx="13">
                  <c:v>8.221677295724632</c:v>
                </c:pt>
                <c:pt idx="14">
                  <c:v>8.3224220914547189</c:v>
                </c:pt>
                <c:pt idx="15">
                  <c:v>8.3943278064358768</c:v>
                </c:pt>
                <c:pt idx="16">
                  <c:v>8.4679286896686339</c:v>
                </c:pt>
                <c:pt idx="17">
                  <c:v>8.536394123549421</c:v>
                </c:pt>
                <c:pt idx="18">
                  <c:v>8.605398215005744</c:v>
                </c:pt>
                <c:pt idx="19">
                  <c:v>8.6730756890838094</c:v>
                </c:pt>
                <c:pt idx="20">
                  <c:v>8.7436088849998352</c:v>
                </c:pt>
                <c:pt idx="21">
                  <c:v>8.8127506167154941</c:v>
                </c:pt>
                <c:pt idx="22">
                  <c:v>8.8823145510071644</c:v>
                </c:pt>
                <c:pt idx="23">
                  <c:v>8.9513398911794848</c:v>
                </c:pt>
                <c:pt idx="24">
                  <c:v>9.0099569594732802</c:v>
                </c:pt>
                <c:pt idx="25">
                  <c:v>9.04120593026237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0.51879511301462111</c:v>
                </c:pt>
                <c:pt idx="1">
                  <c:v>0.35698241482422555</c:v>
                </c:pt>
                <c:pt idx="2">
                  <c:v>0.36016760843295226</c:v>
                </c:pt>
                <c:pt idx="3">
                  <c:v>0.30243348044029705</c:v>
                </c:pt>
                <c:pt idx="4">
                  <c:v>0.33922001077530295</c:v>
                </c:pt>
                <c:pt idx="5">
                  <c:v>0.32699841461554252</c:v>
                </c:pt>
                <c:pt idx="6">
                  <c:v>0.28272463730489328</c:v>
                </c:pt>
                <c:pt idx="7">
                  <c:v>0.30511832774969666</c:v>
                </c:pt>
                <c:pt idx="8">
                  <c:v>0.32666470457591551</c:v>
                </c:pt>
                <c:pt idx="9">
                  <c:v>0.27111238480919869</c:v>
                </c:pt>
                <c:pt idx="10">
                  <c:v>0.35243996315240794</c:v>
                </c:pt>
                <c:pt idx="11">
                  <c:v>0.22769180066318509</c:v>
                </c:pt>
                <c:pt idx="12">
                  <c:v>0.22968410084664578</c:v>
                </c:pt>
                <c:pt idx="13">
                  <c:v>0.23206496171790483</c:v>
                </c:pt>
                <c:pt idx="14">
                  <c:v>0.23369558651834896</c:v>
                </c:pt>
                <c:pt idx="15">
                  <c:v>0.23432376572655692</c:v>
                </c:pt>
                <c:pt idx="16">
                  <c:v>0.23530758125517001</c:v>
                </c:pt>
                <c:pt idx="17">
                  <c:v>0.2362008761400011</c:v>
                </c:pt>
                <c:pt idx="18">
                  <c:v>0.2373996160758349</c:v>
                </c:pt>
                <c:pt idx="19">
                  <c:v>0.23815737452663788</c:v>
                </c:pt>
                <c:pt idx="20">
                  <c:v>0.23939498571626427</c:v>
                </c:pt>
                <c:pt idx="21">
                  <c:v>0.24044067719445608</c:v>
                </c:pt>
                <c:pt idx="22">
                  <c:v>0.24178281195624096</c:v>
                </c:pt>
                <c:pt idx="23">
                  <c:v>0.24230608809754486</c:v>
                </c:pt>
                <c:pt idx="24">
                  <c:v>0.24351675804912037</c:v>
                </c:pt>
                <c:pt idx="25">
                  <c:v>0.24407274346429927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27.71272688777114</c:v>
                </c:pt>
                <c:pt idx="1">
                  <c:v>28.631451887593251</c:v>
                </c:pt>
                <c:pt idx="2">
                  <c:v>31.116511692460151</c:v>
                </c:pt>
                <c:pt idx="3">
                  <c:v>30.273141402168839</c:v>
                </c:pt>
                <c:pt idx="4">
                  <c:v>29.587029816796012</c:v>
                </c:pt>
                <c:pt idx="5">
                  <c:v>28.794983635680254</c:v>
                </c:pt>
                <c:pt idx="6">
                  <c:v>31.53596879616407</c:v>
                </c:pt>
                <c:pt idx="7">
                  <c:v>29.564024026644788</c:v>
                </c:pt>
                <c:pt idx="8">
                  <c:v>28.600043749923881</c:v>
                </c:pt>
                <c:pt idx="9">
                  <c:v>27.591760936704137</c:v>
                </c:pt>
                <c:pt idx="10">
                  <c:v>27.724267115083713</c:v>
                </c:pt>
                <c:pt idx="11">
                  <c:v>27.389607628051689</c:v>
                </c:pt>
                <c:pt idx="12">
                  <c:v>27.445382159987059</c:v>
                </c:pt>
                <c:pt idx="13">
                  <c:v>27.512161140269921</c:v>
                </c:pt>
                <c:pt idx="14">
                  <c:v>27.58105738332754</c:v>
                </c:pt>
                <c:pt idx="15">
                  <c:v>27.59071073821233</c:v>
                </c:pt>
                <c:pt idx="16">
                  <c:v>27.563842004641394</c:v>
                </c:pt>
                <c:pt idx="17">
                  <c:v>27.501750108899547</c:v>
                </c:pt>
                <c:pt idx="18">
                  <c:v>27.431221961024637</c:v>
                </c:pt>
                <c:pt idx="19">
                  <c:v>27.349051529997691</c:v>
                </c:pt>
                <c:pt idx="20">
                  <c:v>27.253171956623358</c:v>
                </c:pt>
                <c:pt idx="21">
                  <c:v>27.140083921343887</c:v>
                </c:pt>
                <c:pt idx="22">
                  <c:v>27.031218714329114</c:v>
                </c:pt>
                <c:pt idx="23">
                  <c:v>26.900122380008266</c:v>
                </c:pt>
                <c:pt idx="24">
                  <c:v>26.772408812943567</c:v>
                </c:pt>
                <c:pt idx="25">
                  <c:v>26.633954530578897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5.4909190999607924</c:v>
                </c:pt>
                <c:pt idx="1">
                  <c:v>5.2868522807727096</c:v>
                </c:pt>
                <c:pt idx="2">
                  <c:v>5.4697380531893565</c:v>
                </c:pt>
                <c:pt idx="3">
                  <c:v>5.4970994894798606</c:v>
                </c:pt>
                <c:pt idx="4">
                  <c:v>5.2896458105049202</c:v>
                </c:pt>
                <c:pt idx="5">
                  <c:v>5.5647932127122148</c:v>
                </c:pt>
                <c:pt idx="6">
                  <c:v>5.4954320274575927</c:v>
                </c:pt>
                <c:pt idx="7">
                  <c:v>6.092417228754301</c:v>
                </c:pt>
                <c:pt idx="8">
                  <c:v>6.37634733323838</c:v>
                </c:pt>
                <c:pt idx="9">
                  <c:v>6.1887139754532319</c:v>
                </c:pt>
                <c:pt idx="10">
                  <c:v>6.391218106111471</c:v>
                </c:pt>
                <c:pt idx="11">
                  <c:v>6.6972087238921905</c:v>
                </c:pt>
                <c:pt idx="12">
                  <c:v>6.7943956924347306</c:v>
                </c:pt>
                <c:pt idx="13">
                  <c:v>6.9131643882460958</c:v>
                </c:pt>
                <c:pt idx="14">
                  <c:v>7.0184517719274551</c:v>
                </c:pt>
                <c:pt idx="15">
                  <c:v>7.1059515026336717</c:v>
                </c:pt>
                <c:pt idx="16">
                  <c:v>7.1863296548770679</c:v>
                </c:pt>
                <c:pt idx="17">
                  <c:v>7.2641382455295949</c:v>
                </c:pt>
                <c:pt idx="18">
                  <c:v>7.338426682899116</c:v>
                </c:pt>
                <c:pt idx="19">
                  <c:v>7.416453100177768</c:v>
                </c:pt>
                <c:pt idx="20">
                  <c:v>7.4996306444984837</c:v>
                </c:pt>
                <c:pt idx="21">
                  <c:v>7.5824958511844605</c:v>
                </c:pt>
                <c:pt idx="22">
                  <c:v>7.6611774174687453</c:v>
                </c:pt>
                <c:pt idx="23">
                  <c:v>7.7409218060366189</c:v>
                </c:pt>
                <c:pt idx="24">
                  <c:v>7.8188723801166766</c:v>
                </c:pt>
                <c:pt idx="25">
                  <c:v>7.8954960635518718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9.4039496765550208</c:v>
                </c:pt>
                <c:pt idx="1">
                  <c:v>9.0080411776743983</c:v>
                </c:pt>
                <c:pt idx="2">
                  <c:v>9.5495364447732811</c:v>
                </c:pt>
                <c:pt idx="3">
                  <c:v>9.9405668160512874</c:v>
                </c:pt>
                <c:pt idx="4">
                  <c:v>9.7703597177441708</c:v>
                </c:pt>
                <c:pt idx="5">
                  <c:v>9.6247047758183282</c:v>
                </c:pt>
                <c:pt idx="6">
                  <c:v>9.4731790758637793</c:v>
                </c:pt>
                <c:pt idx="7">
                  <c:v>9.8032263125769727</c:v>
                </c:pt>
                <c:pt idx="8">
                  <c:v>9.9639943768793504</c:v>
                </c:pt>
                <c:pt idx="9">
                  <c:v>9.2940247177451241</c:v>
                </c:pt>
                <c:pt idx="10">
                  <c:v>8.2058664949319979</c:v>
                </c:pt>
                <c:pt idx="11">
                  <c:v>8.7352979968348912</c:v>
                </c:pt>
                <c:pt idx="12">
                  <c:v>8.6979878567017206</c:v>
                </c:pt>
                <c:pt idx="13">
                  <c:v>8.7152211525572945</c:v>
                </c:pt>
                <c:pt idx="14">
                  <c:v>8.7242777560498723</c:v>
                </c:pt>
                <c:pt idx="15">
                  <c:v>8.7021627760165714</c:v>
                </c:pt>
                <c:pt idx="16">
                  <c:v>8.6729069632840403</c:v>
                </c:pt>
                <c:pt idx="17">
                  <c:v>8.638943726957022</c:v>
                </c:pt>
                <c:pt idx="18">
                  <c:v>8.5926169454258581</c:v>
                </c:pt>
                <c:pt idx="19">
                  <c:v>8.5446486506216495</c:v>
                </c:pt>
                <c:pt idx="20">
                  <c:v>8.5057595800441614</c:v>
                </c:pt>
                <c:pt idx="21">
                  <c:v>8.4663362750082634</c:v>
                </c:pt>
                <c:pt idx="22">
                  <c:v>8.4254379720969297</c:v>
                </c:pt>
                <c:pt idx="23">
                  <c:v>8.4011848553654698</c:v>
                </c:pt>
                <c:pt idx="24">
                  <c:v>8.3780363273524294</c:v>
                </c:pt>
                <c:pt idx="25">
                  <c:v>8.3690098748034014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11.016030158684188</c:v>
                </c:pt>
                <c:pt idx="1">
                  <c:v>10.567343267827013</c:v>
                </c:pt>
                <c:pt idx="2">
                  <c:v>10.327180560178659</c:v>
                </c:pt>
                <c:pt idx="3">
                  <c:v>10.528061588596254</c:v>
                </c:pt>
                <c:pt idx="4">
                  <c:v>10.912263432044792</c:v>
                </c:pt>
                <c:pt idx="5">
                  <c:v>10.221920167931524</c:v>
                </c:pt>
                <c:pt idx="6">
                  <c:v>10.907090308753736</c:v>
                </c:pt>
                <c:pt idx="7">
                  <c:v>10.347462838054053</c:v>
                </c:pt>
                <c:pt idx="8">
                  <c:v>11.520620019695494</c:v>
                </c:pt>
                <c:pt idx="9">
                  <c:v>10.791294566493807</c:v>
                </c:pt>
                <c:pt idx="10">
                  <c:v>9.7483310829120615</c:v>
                </c:pt>
                <c:pt idx="11">
                  <c:v>9.8074340666500071</c:v>
                </c:pt>
                <c:pt idx="12">
                  <c:v>9.7793388562929184</c:v>
                </c:pt>
                <c:pt idx="13">
                  <c:v>9.8326156182391511</c:v>
                </c:pt>
                <c:pt idx="14">
                  <c:v>9.881817711109754</c:v>
                </c:pt>
                <c:pt idx="15">
                  <c:v>9.8984573936488882</c:v>
                </c:pt>
                <c:pt idx="16">
                  <c:v>9.9177579595488563</c:v>
                </c:pt>
                <c:pt idx="17">
                  <c:v>9.9274861195887638</c:v>
                </c:pt>
                <c:pt idx="18">
                  <c:v>9.94163969933693</c:v>
                </c:pt>
                <c:pt idx="19">
                  <c:v>9.9557540599244554</c:v>
                </c:pt>
                <c:pt idx="20">
                  <c:v>9.9777908130359787</c:v>
                </c:pt>
                <c:pt idx="21">
                  <c:v>10.000467406574005</c:v>
                </c:pt>
                <c:pt idx="22">
                  <c:v>10.018805765863856</c:v>
                </c:pt>
                <c:pt idx="23">
                  <c:v>10.038596522924776</c:v>
                </c:pt>
                <c:pt idx="24">
                  <c:v>10.057322588424814</c:v>
                </c:pt>
                <c:pt idx="25">
                  <c:v>10.0765703110704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6.4419022993354682</c:v>
                </c:pt>
                <c:pt idx="1">
                  <c:v>6.1587746422442144</c:v>
                </c:pt>
                <c:pt idx="2">
                  <c:v>6.4524673973107696</c:v>
                </c:pt>
                <c:pt idx="3">
                  <c:v>6.1584929924550282</c:v>
                </c:pt>
                <c:pt idx="4">
                  <c:v>6.7226005598360814</c:v>
                </c:pt>
                <c:pt idx="5">
                  <c:v>6.5635579453883768</c:v>
                </c:pt>
                <c:pt idx="6">
                  <c:v>6.5435996511513101</c:v>
                </c:pt>
                <c:pt idx="7">
                  <c:v>6.3929779197035197</c:v>
                </c:pt>
                <c:pt idx="8">
                  <c:v>6.4415666280656732</c:v>
                </c:pt>
                <c:pt idx="9">
                  <c:v>5.9066982239980126</c:v>
                </c:pt>
                <c:pt idx="10">
                  <c:v>5.3130813064639826</c:v>
                </c:pt>
                <c:pt idx="11">
                  <c:v>9.6417760550331977</c:v>
                </c:pt>
                <c:pt idx="12">
                  <c:v>9.8523087335381785</c:v>
                </c:pt>
                <c:pt idx="13">
                  <c:v>10.079378499657198</c:v>
                </c:pt>
                <c:pt idx="14">
                  <c:v>10.276367475454263</c:v>
                </c:pt>
                <c:pt idx="15">
                  <c:v>10.440000760980002</c:v>
                </c:pt>
                <c:pt idx="16">
                  <c:v>10.636110331091379</c:v>
                </c:pt>
                <c:pt idx="17">
                  <c:v>10.841090396747468</c:v>
                </c:pt>
                <c:pt idx="18">
                  <c:v>11.017842424053196</c:v>
                </c:pt>
                <c:pt idx="19">
                  <c:v>11.198805097554541</c:v>
                </c:pt>
                <c:pt idx="20">
                  <c:v>11.392468851418203</c:v>
                </c:pt>
                <c:pt idx="21">
                  <c:v>11.573965790795713</c:v>
                </c:pt>
                <c:pt idx="22">
                  <c:v>11.736451045901093</c:v>
                </c:pt>
                <c:pt idx="23">
                  <c:v>11.900523813499552</c:v>
                </c:pt>
                <c:pt idx="24">
                  <c:v>12.066601203516926</c:v>
                </c:pt>
                <c:pt idx="25">
                  <c:v>12.226968568007495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38.014985626628366</c:v>
                </c:pt>
                <c:pt idx="1">
                  <c:v>34.649469960687831</c:v>
                </c:pt>
                <c:pt idx="2">
                  <c:v>36.376994645171955</c:v>
                </c:pt>
                <c:pt idx="3">
                  <c:v>35.968666455476196</c:v>
                </c:pt>
                <c:pt idx="4">
                  <c:v>37.049942616239747</c:v>
                </c:pt>
                <c:pt idx="5">
                  <c:v>35.179425405626382</c:v>
                </c:pt>
                <c:pt idx="6">
                  <c:v>35.280102029778533</c:v>
                </c:pt>
                <c:pt idx="7">
                  <c:v>35.999865643931507</c:v>
                </c:pt>
                <c:pt idx="8">
                  <c:v>37.416327443357879</c:v>
                </c:pt>
                <c:pt idx="9">
                  <c:v>36.238216262221826</c:v>
                </c:pt>
                <c:pt idx="10">
                  <c:v>34.053956250039256</c:v>
                </c:pt>
                <c:pt idx="11">
                  <c:v>31.315585759188611</c:v>
                </c:pt>
                <c:pt idx="12">
                  <c:v>31.29720155295869</c:v>
                </c:pt>
                <c:pt idx="13">
                  <c:v>31.418847681500303</c:v>
                </c:pt>
                <c:pt idx="14">
                  <c:v>31.361538893822878</c:v>
                </c:pt>
                <c:pt idx="15">
                  <c:v>31.182952146479394</c:v>
                </c:pt>
                <c:pt idx="16">
                  <c:v>30.96849449926934</c:v>
                </c:pt>
                <c:pt idx="17">
                  <c:v>30.712468106911604</c:v>
                </c:pt>
                <c:pt idx="18">
                  <c:v>30.44664302346386</c:v>
                </c:pt>
                <c:pt idx="19">
                  <c:v>30.174460299754507</c:v>
                </c:pt>
                <c:pt idx="20">
                  <c:v>29.946921697952959</c:v>
                </c:pt>
                <c:pt idx="21">
                  <c:v>29.70555411040419</c:v>
                </c:pt>
                <c:pt idx="22">
                  <c:v>29.453088311382448</c:v>
                </c:pt>
                <c:pt idx="23">
                  <c:v>29.198936254962497</c:v>
                </c:pt>
                <c:pt idx="24">
                  <c:v>28.957622242062556</c:v>
                </c:pt>
                <c:pt idx="25">
                  <c:v>28.708743358026002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31.359158748994624</c:v>
                </c:pt>
                <c:pt idx="1">
                  <c:v>35.119580323056965</c:v>
                </c:pt>
                <c:pt idx="2">
                  <c:v>35.751827409007447</c:v>
                </c:pt>
                <c:pt idx="3">
                  <c:v>37.482259193596562</c:v>
                </c:pt>
                <c:pt idx="4">
                  <c:v>39.108154064908121</c:v>
                </c:pt>
                <c:pt idx="5">
                  <c:v>38.285896726688627</c:v>
                </c:pt>
                <c:pt idx="6">
                  <c:v>39.009660526337683</c:v>
                </c:pt>
                <c:pt idx="7">
                  <c:v>42.310195490218291</c:v>
                </c:pt>
                <c:pt idx="8">
                  <c:v>44.032914781646376</c:v>
                </c:pt>
                <c:pt idx="9">
                  <c:v>45.147043089232028</c:v>
                </c:pt>
                <c:pt idx="10">
                  <c:v>46.483849782066741</c:v>
                </c:pt>
                <c:pt idx="11">
                  <c:v>42.249205375775809</c:v>
                </c:pt>
                <c:pt idx="12">
                  <c:v>42.841466134459623</c:v>
                </c:pt>
                <c:pt idx="13">
                  <c:v>43.540736563211652</c:v>
                </c:pt>
                <c:pt idx="14">
                  <c:v>44.176600763625004</c:v>
                </c:pt>
                <c:pt idx="15">
                  <c:v>44.679530585604162</c:v>
                </c:pt>
                <c:pt idx="16">
                  <c:v>45.155996466076502</c:v>
                </c:pt>
                <c:pt idx="17">
                  <c:v>45.604819424061347</c:v>
                </c:pt>
                <c:pt idx="18">
                  <c:v>46.066899873665463</c:v>
                </c:pt>
                <c:pt idx="19">
                  <c:v>46.528548888617536</c:v>
                </c:pt>
                <c:pt idx="20">
                  <c:v>47.012984177593779</c:v>
                </c:pt>
                <c:pt idx="21">
                  <c:v>47.503554349384729</c:v>
                </c:pt>
                <c:pt idx="22">
                  <c:v>47.985551724175878</c:v>
                </c:pt>
                <c:pt idx="23">
                  <c:v>48.483377386058741</c:v>
                </c:pt>
                <c:pt idx="24">
                  <c:v>48.934647770375307</c:v>
                </c:pt>
                <c:pt idx="25">
                  <c:v>49.205040772262997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70.647727969237934</c:v>
                </c:pt>
                <c:pt idx="1">
                  <c:v>71.914311521459837</c:v>
                </c:pt>
                <c:pt idx="2">
                  <c:v>72.093088868835721</c:v>
                </c:pt>
                <c:pt idx="3">
                  <c:v>74.26563499226107</c:v>
                </c:pt>
                <c:pt idx="4">
                  <c:v>75.347997778861071</c:v>
                </c:pt>
                <c:pt idx="5">
                  <c:v>74.518474736877877</c:v>
                </c:pt>
                <c:pt idx="6">
                  <c:v>78.293945512312163</c:v>
                </c:pt>
                <c:pt idx="7">
                  <c:v>79.06380410173692</c:v>
                </c:pt>
                <c:pt idx="8">
                  <c:v>83.779499793948602</c:v>
                </c:pt>
                <c:pt idx="9">
                  <c:v>86.994367364314897</c:v>
                </c:pt>
                <c:pt idx="10">
                  <c:v>89.975314257516658</c:v>
                </c:pt>
                <c:pt idx="11">
                  <c:v>91.938014953264314</c:v>
                </c:pt>
                <c:pt idx="12">
                  <c:v>93.260974471772059</c:v>
                </c:pt>
                <c:pt idx="13">
                  <c:v>94.735497369932546</c:v>
                </c:pt>
                <c:pt idx="14">
                  <c:v>96.183393796730087</c:v>
                </c:pt>
                <c:pt idx="15">
                  <c:v>97.408647665797616</c:v>
                </c:pt>
                <c:pt idx="16">
                  <c:v>98.613908377670299</c:v>
                </c:pt>
                <c:pt idx="17">
                  <c:v>99.784219751671671</c:v>
                </c:pt>
                <c:pt idx="18">
                  <c:v>100.97778242214416</c:v>
                </c:pt>
                <c:pt idx="19">
                  <c:v>102.18002741351593</c:v>
                </c:pt>
                <c:pt idx="20">
                  <c:v>103.41546752108451</c:v>
                </c:pt>
                <c:pt idx="21">
                  <c:v>104.63067158409143</c:v>
                </c:pt>
                <c:pt idx="22">
                  <c:v>105.87808926759458</c:v>
                </c:pt>
                <c:pt idx="23">
                  <c:v>107.16983320431646</c:v>
                </c:pt>
                <c:pt idx="24">
                  <c:v>108.43422535569286</c:v>
                </c:pt>
                <c:pt idx="25">
                  <c:v>109.67902478531937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42.211628373514607</c:v>
                </c:pt>
                <c:pt idx="1">
                  <c:v>43.406544060096422</c:v>
                </c:pt>
                <c:pt idx="2">
                  <c:v>44.777232918907423</c:v>
                </c:pt>
                <c:pt idx="3">
                  <c:v>44.878014459763705</c:v>
                </c:pt>
                <c:pt idx="4">
                  <c:v>46.075142405903037</c:v>
                </c:pt>
                <c:pt idx="5">
                  <c:v>45.562228881751047</c:v>
                </c:pt>
                <c:pt idx="6">
                  <c:v>46.838739867618784</c:v>
                </c:pt>
                <c:pt idx="7">
                  <c:v>48.091208785491162</c:v>
                </c:pt>
                <c:pt idx="8">
                  <c:v>51.02843182821087</c:v>
                </c:pt>
                <c:pt idx="9">
                  <c:v>50.496260335173041</c:v>
                </c:pt>
                <c:pt idx="10">
                  <c:v>52.260841983942342</c:v>
                </c:pt>
                <c:pt idx="11">
                  <c:v>53.312256392061009</c:v>
                </c:pt>
                <c:pt idx="12">
                  <c:v>54.135784160345693</c:v>
                </c:pt>
                <c:pt idx="13">
                  <c:v>54.996383352773655</c:v>
                </c:pt>
                <c:pt idx="14">
                  <c:v>55.767617982999028</c:v>
                </c:pt>
                <c:pt idx="15">
                  <c:v>56.40126666883333</c:v>
                </c:pt>
                <c:pt idx="16">
                  <c:v>57.011957969437987</c:v>
                </c:pt>
                <c:pt idx="17">
                  <c:v>57.598624266121355</c:v>
                </c:pt>
                <c:pt idx="18">
                  <c:v>58.186011700146274</c:v>
                </c:pt>
                <c:pt idx="19">
                  <c:v>58.781502888208372</c:v>
                </c:pt>
                <c:pt idx="20">
                  <c:v>59.407639136490289</c:v>
                </c:pt>
                <c:pt idx="21">
                  <c:v>60.042156690668676</c:v>
                </c:pt>
                <c:pt idx="22">
                  <c:v>60.698503444170036</c:v>
                </c:pt>
                <c:pt idx="23">
                  <c:v>61.345843031974546</c:v>
                </c:pt>
                <c:pt idx="24">
                  <c:v>61.998773766066719</c:v>
                </c:pt>
                <c:pt idx="25">
                  <c:v>62.621430401488759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42.556181347702463</c:v>
                </c:pt>
                <c:pt idx="1">
                  <c:v>39.885078472865708</c:v>
                </c:pt>
                <c:pt idx="2">
                  <c:v>41.388336648957981</c:v>
                </c:pt>
                <c:pt idx="3">
                  <c:v>41.673089913013364</c:v>
                </c:pt>
                <c:pt idx="4">
                  <c:v>42.092853871760184</c:v>
                </c:pt>
                <c:pt idx="5">
                  <c:v>40.095894878973603</c:v>
                </c:pt>
                <c:pt idx="6">
                  <c:v>38.921733456494451</c:v>
                </c:pt>
                <c:pt idx="7">
                  <c:v>40.743757696461174</c:v>
                </c:pt>
                <c:pt idx="8">
                  <c:v>41.018502890016755</c:v>
                </c:pt>
                <c:pt idx="9">
                  <c:v>39.645206910111654</c:v>
                </c:pt>
                <c:pt idx="10">
                  <c:v>40.835045951925409</c:v>
                </c:pt>
                <c:pt idx="11">
                  <c:v>41.520816282659297</c:v>
                </c:pt>
                <c:pt idx="12">
                  <c:v>41.371721348147034</c:v>
                </c:pt>
                <c:pt idx="13">
                  <c:v>41.273845814204044</c:v>
                </c:pt>
                <c:pt idx="14">
                  <c:v>41.102297389811817</c:v>
                </c:pt>
                <c:pt idx="15">
                  <c:v>40.806463788184871</c:v>
                </c:pt>
                <c:pt idx="16">
                  <c:v>40.528443186413639</c:v>
                </c:pt>
                <c:pt idx="17">
                  <c:v>40.296922367856354</c:v>
                </c:pt>
                <c:pt idx="18">
                  <c:v>40.038903786867607</c:v>
                </c:pt>
                <c:pt idx="19">
                  <c:v>39.75882688614233</c:v>
                </c:pt>
                <c:pt idx="20">
                  <c:v>39.466595824895585</c:v>
                </c:pt>
                <c:pt idx="21">
                  <c:v>39.194947017340787</c:v>
                </c:pt>
                <c:pt idx="22">
                  <c:v>38.96732684150507</c:v>
                </c:pt>
                <c:pt idx="23">
                  <c:v>38.709269465068466</c:v>
                </c:pt>
                <c:pt idx="24">
                  <c:v>38.492711406446048</c:v>
                </c:pt>
                <c:pt idx="25">
                  <c:v>38.621919269346762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42.343549979853066</c:v>
                </c:pt>
                <c:pt idx="1">
                  <c:v>43.346198128553979</c:v>
                </c:pt>
                <c:pt idx="2">
                  <c:v>42.517932227676255</c:v>
                </c:pt>
                <c:pt idx="3">
                  <c:v>43.067335112242894</c:v>
                </c:pt>
                <c:pt idx="4">
                  <c:v>44.108576886007967</c:v>
                </c:pt>
                <c:pt idx="5">
                  <c:v>44.024827322616503</c:v>
                </c:pt>
                <c:pt idx="6">
                  <c:v>43.11128382840964</c:v>
                </c:pt>
                <c:pt idx="7">
                  <c:v>43.117813109843716</c:v>
                </c:pt>
                <c:pt idx="8">
                  <c:v>43.862952667792271</c:v>
                </c:pt>
                <c:pt idx="9">
                  <c:v>44.709084487642706</c:v>
                </c:pt>
                <c:pt idx="10">
                  <c:v>40.328630237161164</c:v>
                </c:pt>
                <c:pt idx="11">
                  <c:v>40.582534479752859</c:v>
                </c:pt>
                <c:pt idx="12">
                  <c:v>40.71034632361355</c:v>
                </c:pt>
                <c:pt idx="13">
                  <c:v>41.10693434799996</c:v>
                </c:pt>
                <c:pt idx="14">
                  <c:v>41.380929498858727</c:v>
                </c:pt>
                <c:pt idx="15">
                  <c:v>41.414002122931265</c:v>
                </c:pt>
                <c:pt idx="16">
                  <c:v>41.452340082557839</c:v>
                </c:pt>
                <c:pt idx="17">
                  <c:v>41.467732959573866</c:v>
                </c:pt>
                <c:pt idx="18">
                  <c:v>41.47985915752367</c:v>
                </c:pt>
                <c:pt idx="19">
                  <c:v>41.484449856682247</c:v>
                </c:pt>
                <c:pt idx="20">
                  <c:v>41.506044170447737</c:v>
                </c:pt>
                <c:pt idx="21">
                  <c:v>41.52004626802632</c:v>
                </c:pt>
                <c:pt idx="22">
                  <c:v>41.52998803036499</c:v>
                </c:pt>
                <c:pt idx="23">
                  <c:v>41.532234379662277</c:v>
                </c:pt>
                <c:pt idx="24">
                  <c:v>41.534109230527932</c:v>
                </c:pt>
                <c:pt idx="25">
                  <c:v>41.459184371996926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39.098239831762392</c:v>
                </c:pt>
                <c:pt idx="1">
                  <c:v>36.99135427716768</c:v>
                </c:pt>
                <c:pt idx="2">
                  <c:v>37.629153133531169</c:v>
                </c:pt>
                <c:pt idx="3">
                  <c:v>38.971637584894857</c:v>
                </c:pt>
                <c:pt idx="4">
                  <c:v>41.027433039394118</c:v>
                </c:pt>
                <c:pt idx="5">
                  <c:v>38.920292309935114</c:v>
                </c:pt>
                <c:pt idx="6">
                  <c:v>39.886264919658402</c:v>
                </c:pt>
                <c:pt idx="7">
                  <c:v>39.583246846583563</c:v>
                </c:pt>
                <c:pt idx="8">
                  <c:v>40.62479848722478</c:v>
                </c:pt>
                <c:pt idx="9">
                  <c:v>41.034329130909455</c:v>
                </c:pt>
                <c:pt idx="10">
                  <c:v>38.376597431845155</c:v>
                </c:pt>
                <c:pt idx="11">
                  <c:v>37.869262286835998</c:v>
                </c:pt>
                <c:pt idx="12">
                  <c:v>38.381092709748742</c:v>
                </c:pt>
                <c:pt idx="13">
                  <c:v>38.88321407140814</c:v>
                </c:pt>
                <c:pt idx="14">
                  <c:v>39.351649576283798</c:v>
                </c:pt>
                <c:pt idx="15">
                  <c:v>39.757853850677606</c:v>
                </c:pt>
                <c:pt idx="16">
                  <c:v>40.119912505131602</c:v>
                </c:pt>
                <c:pt idx="17">
                  <c:v>40.446804526081252</c:v>
                </c:pt>
                <c:pt idx="18">
                  <c:v>40.817152323448923</c:v>
                </c:pt>
                <c:pt idx="19">
                  <c:v>41.181471328803056</c:v>
                </c:pt>
                <c:pt idx="20">
                  <c:v>41.555525625915095</c:v>
                </c:pt>
                <c:pt idx="21">
                  <c:v>41.920720735177653</c:v>
                </c:pt>
                <c:pt idx="22">
                  <c:v>42.241361465147122</c:v>
                </c:pt>
                <c:pt idx="23">
                  <c:v>42.567156900122477</c:v>
                </c:pt>
                <c:pt idx="24">
                  <c:v>42.887668916474276</c:v>
                </c:pt>
                <c:pt idx="25">
                  <c:v>43.188657693547057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33.203645987731932</c:v>
                </c:pt>
                <c:pt idx="1">
                  <c:v>33.918304168365964</c:v>
                </c:pt>
                <c:pt idx="2">
                  <c:v>36.586249745649511</c:v>
                </c:pt>
                <c:pt idx="3">
                  <c:v>35.770240891648697</c:v>
                </c:pt>
                <c:pt idx="4">
                  <c:v>34.876675627300934</c:v>
                </c:pt>
                <c:pt idx="5">
                  <c:v>34.359776848392471</c:v>
                </c:pt>
                <c:pt idx="6">
                  <c:v>37.031400823621667</c:v>
                </c:pt>
                <c:pt idx="7">
                  <c:v>35.656441255399088</c:v>
                </c:pt>
                <c:pt idx="8">
                  <c:v>34.976391083162262</c:v>
                </c:pt>
                <c:pt idx="9">
                  <c:v>33.780474912157366</c:v>
                </c:pt>
                <c:pt idx="10">
                  <c:v>34.115485221195186</c:v>
                </c:pt>
                <c:pt idx="11">
                  <c:v>34.086816351943881</c:v>
                </c:pt>
                <c:pt idx="12">
                  <c:v>34.239777852421788</c:v>
                </c:pt>
                <c:pt idx="13">
                  <c:v>34.425325528516019</c:v>
                </c:pt>
                <c:pt idx="14">
                  <c:v>34.599509155254992</c:v>
                </c:pt>
                <c:pt idx="15">
                  <c:v>34.696662240846003</c:v>
                </c:pt>
                <c:pt idx="16">
                  <c:v>34.750171659518465</c:v>
                </c:pt>
                <c:pt idx="17">
                  <c:v>34.765888354429144</c:v>
                </c:pt>
                <c:pt idx="18">
                  <c:v>34.769648643923752</c:v>
                </c:pt>
                <c:pt idx="19">
                  <c:v>34.765504630175457</c:v>
                </c:pt>
                <c:pt idx="20">
                  <c:v>34.752802601121843</c:v>
                </c:pt>
                <c:pt idx="21">
                  <c:v>34.722579772528348</c:v>
                </c:pt>
                <c:pt idx="22">
                  <c:v>34.692396131797857</c:v>
                </c:pt>
                <c:pt idx="23">
                  <c:v>34.641044186044887</c:v>
                </c:pt>
                <c:pt idx="24">
                  <c:v>34.59128119306024</c:v>
                </c:pt>
                <c:pt idx="25">
                  <c:v>34.529450594130772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20.419979835239211</c:v>
                </c:pt>
                <c:pt idx="1">
                  <c:v>19.575384445501413</c:v>
                </c:pt>
                <c:pt idx="2">
                  <c:v>19.876717004951942</c:v>
                </c:pt>
                <c:pt idx="3">
                  <c:v>20.468628404647539</c:v>
                </c:pt>
                <c:pt idx="4">
                  <c:v>20.682623149788963</c:v>
                </c:pt>
                <c:pt idx="5">
                  <c:v>19.846624943749852</c:v>
                </c:pt>
                <c:pt idx="6">
                  <c:v>20.380269384617513</c:v>
                </c:pt>
                <c:pt idx="7">
                  <c:v>20.150689150631024</c:v>
                </c:pt>
                <c:pt idx="8">
                  <c:v>21.484614396574845</c:v>
                </c:pt>
                <c:pt idx="9">
                  <c:v>20.085319284238931</c:v>
                </c:pt>
                <c:pt idx="10">
                  <c:v>17.954197577844059</c:v>
                </c:pt>
                <c:pt idx="11">
                  <c:v>18.542732063484898</c:v>
                </c:pt>
                <c:pt idx="12">
                  <c:v>18.477326712994639</c:v>
                </c:pt>
                <c:pt idx="13">
                  <c:v>18.547836770796444</c:v>
                </c:pt>
                <c:pt idx="14">
                  <c:v>18.606095467159626</c:v>
                </c:pt>
                <c:pt idx="15">
                  <c:v>18.600620169665461</c:v>
                </c:pt>
                <c:pt idx="16">
                  <c:v>18.590664922832897</c:v>
                </c:pt>
                <c:pt idx="17">
                  <c:v>18.566429846545788</c:v>
                </c:pt>
                <c:pt idx="18">
                  <c:v>18.534256644762788</c:v>
                </c:pt>
                <c:pt idx="19">
                  <c:v>18.500402710546105</c:v>
                </c:pt>
                <c:pt idx="20">
                  <c:v>18.48355039308014</c:v>
                </c:pt>
                <c:pt idx="21">
                  <c:v>18.46680368158227</c:v>
                </c:pt>
                <c:pt idx="22">
                  <c:v>18.444243737960786</c:v>
                </c:pt>
                <c:pt idx="23">
                  <c:v>18.439781378290245</c:v>
                </c:pt>
                <c:pt idx="24">
                  <c:v>18.435358915777243</c:v>
                </c:pt>
                <c:pt idx="25">
                  <c:v>18.445580185873801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44.456887925963834</c:v>
                </c:pt>
                <c:pt idx="1">
                  <c:v>40.808244602932049</c:v>
                </c:pt>
                <c:pt idx="2">
                  <c:v>42.829462042482724</c:v>
                </c:pt>
                <c:pt idx="3">
                  <c:v>42.127159447931227</c:v>
                </c:pt>
                <c:pt idx="4">
                  <c:v>43.772543176075828</c:v>
                </c:pt>
                <c:pt idx="5">
                  <c:v>41.742983351014757</c:v>
                </c:pt>
                <c:pt idx="6">
                  <c:v>41.823701680929844</c:v>
                </c:pt>
                <c:pt idx="7">
                  <c:v>42.392843563635026</c:v>
                </c:pt>
                <c:pt idx="8">
                  <c:v>43.857894071423551</c:v>
                </c:pt>
                <c:pt idx="9">
                  <c:v>42.144914486219839</c:v>
                </c:pt>
                <c:pt idx="10">
                  <c:v>39.367037556503242</c:v>
                </c:pt>
                <c:pt idx="11">
                  <c:v>40.957361814221812</c:v>
                </c:pt>
                <c:pt idx="12">
                  <c:v>41.14951028649687</c:v>
                </c:pt>
                <c:pt idx="13">
                  <c:v>41.498226181157499</c:v>
                </c:pt>
                <c:pt idx="14">
                  <c:v>41.63790636927714</c:v>
                </c:pt>
                <c:pt idx="15">
                  <c:v>41.622952907459393</c:v>
                </c:pt>
                <c:pt idx="16">
                  <c:v>41.604604830360721</c:v>
                </c:pt>
                <c:pt idx="17">
                  <c:v>41.553558503659076</c:v>
                </c:pt>
                <c:pt idx="18">
                  <c:v>41.464485447517056</c:v>
                </c:pt>
                <c:pt idx="19">
                  <c:v>41.373265397309048</c:v>
                </c:pt>
                <c:pt idx="20">
                  <c:v>41.33939054937116</c:v>
                </c:pt>
                <c:pt idx="21">
                  <c:v>41.279519901199905</c:v>
                </c:pt>
                <c:pt idx="22">
                  <c:v>41.189539357283543</c:v>
                </c:pt>
                <c:pt idx="23">
                  <c:v>41.099460068462051</c:v>
                </c:pt>
                <c:pt idx="24">
                  <c:v>41.02422344557948</c:v>
                </c:pt>
                <c:pt idx="25">
                  <c:v>40.935711926033498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31.359158748994624</c:v>
                </c:pt>
                <c:pt idx="1">
                  <c:v>35.119580323056965</c:v>
                </c:pt>
                <c:pt idx="2">
                  <c:v>35.751827409007447</c:v>
                </c:pt>
                <c:pt idx="3">
                  <c:v>37.482259193596562</c:v>
                </c:pt>
                <c:pt idx="4">
                  <c:v>39.108154064908121</c:v>
                </c:pt>
                <c:pt idx="5">
                  <c:v>38.285896726688627</c:v>
                </c:pt>
                <c:pt idx="6">
                  <c:v>39.009660526337683</c:v>
                </c:pt>
                <c:pt idx="7">
                  <c:v>42.310195490218291</c:v>
                </c:pt>
                <c:pt idx="8">
                  <c:v>44.032914781646376</c:v>
                </c:pt>
                <c:pt idx="9">
                  <c:v>45.147043089232028</c:v>
                </c:pt>
                <c:pt idx="10">
                  <c:v>46.483849782066741</c:v>
                </c:pt>
                <c:pt idx="11">
                  <c:v>42.249205375775809</c:v>
                </c:pt>
                <c:pt idx="12">
                  <c:v>42.841466134459623</c:v>
                </c:pt>
                <c:pt idx="13">
                  <c:v>43.540736563211652</c:v>
                </c:pt>
                <c:pt idx="14">
                  <c:v>44.176600763625004</c:v>
                </c:pt>
                <c:pt idx="15">
                  <c:v>44.679530585604162</c:v>
                </c:pt>
                <c:pt idx="16">
                  <c:v>45.155996466076502</c:v>
                </c:pt>
                <c:pt idx="17">
                  <c:v>45.604819424061347</c:v>
                </c:pt>
                <c:pt idx="18">
                  <c:v>46.066899873665463</c:v>
                </c:pt>
                <c:pt idx="19">
                  <c:v>46.528548888617536</c:v>
                </c:pt>
                <c:pt idx="20">
                  <c:v>47.012984177593779</c:v>
                </c:pt>
                <c:pt idx="21">
                  <c:v>47.503554349384729</c:v>
                </c:pt>
                <c:pt idx="22">
                  <c:v>47.985551724175878</c:v>
                </c:pt>
                <c:pt idx="23">
                  <c:v>48.483377386058741</c:v>
                </c:pt>
                <c:pt idx="24">
                  <c:v>48.934647770375307</c:v>
                </c:pt>
                <c:pt idx="25">
                  <c:v>49.205040772262997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70.647727969237934</c:v>
                </c:pt>
                <c:pt idx="1">
                  <c:v>71.914311521459837</c:v>
                </c:pt>
                <c:pt idx="2">
                  <c:v>72.093088868835721</c:v>
                </c:pt>
                <c:pt idx="3">
                  <c:v>74.26563499226107</c:v>
                </c:pt>
                <c:pt idx="4">
                  <c:v>75.347997778861071</c:v>
                </c:pt>
                <c:pt idx="5">
                  <c:v>74.518474736877877</c:v>
                </c:pt>
                <c:pt idx="6">
                  <c:v>78.293945512312163</c:v>
                </c:pt>
                <c:pt idx="7">
                  <c:v>79.06380410173692</c:v>
                </c:pt>
                <c:pt idx="8">
                  <c:v>83.779499793948602</c:v>
                </c:pt>
                <c:pt idx="9">
                  <c:v>86.994367364314897</c:v>
                </c:pt>
                <c:pt idx="10">
                  <c:v>89.975314257516658</c:v>
                </c:pt>
                <c:pt idx="11">
                  <c:v>91.938014953264314</c:v>
                </c:pt>
                <c:pt idx="12">
                  <c:v>93.260974471772059</c:v>
                </c:pt>
                <c:pt idx="13">
                  <c:v>94.735497369932546</c:v>
                </c:pt>
                <c:pt idx="14">
                  <c:v>96.183393796730087</c:v>
                </c:pt>
                <c:pt idx="15">
                  <c:v>97.408647665797616</c:v>
                </c:pt>
                <c:pt idx="16">
                  <c:v>98.613908377670299</c:v>
                </c:pt>
                <c:pt idx="17">
                  <c:v>99.784219751671671</c:v>
                </c:pt>
                <c:pt idx="18">
                  <c:v>100.97778242214416</c:v>
                </c:pt>
                <c:pt idx="19">
                  <c:v>102.18002741351593</c:v>
                </c:pt>
                <c:pt idx="20">
                  <c:v>103.41546752108451</c:v>
                </c:pt>
                <c:pt idx="21">
                  <c:v>104.63067158409143</c:v>
                </c:pt>
                <c:pt idx="22">
                  <c:v>105.87808926759458</c:v>
                </c:pt>
                <c:pt idx="23">
                  <c:v>107.16983320431646</c:v>
                </c:pt>
                <c:pt idx="24">
                  <c:v>108.43422535569286</c:v>
                </c:pt>
                <c:pt idx="25">
                  <c:v>109.67902478531937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42.211628373514607</c:v>
                </c:pt>
                <c:pt idx="1">
                  <c:v>43.406544060096422</c:v>
                </c:pt>
                <c:pt idx="2">
                  <c:v>44.777232918907423</c:v>
                </c:pt>
                <c:pt idx="3">
                  <c:v>44.878014459763705</c:v>
                </c:pt>
                <c:pt idx="4">
                  <c:v>46.075142405903037</c:v>
                </c:pt>
                <c:pt idx="5">
                  <c:v>45.562228881751047</c:v>
                </c:pt>
                <c:pt idx="6">
                  <c:v>46.838739867618784</c:v>
                </c:pt>
                <c:pt idx="7">
                  <c:v>48.091208785491162</c:v>
                </c:pt>
                <c:pt idx="8">
                  <c:v>51.02843182821087</c:v>
                </c:pt>
                <c:pt idx="9">
                  <c:v>50.496260335173041</c:v>
                </c:pt>
                <c:pt idx="10">
                  <c:v>52.260841983942342</c:v>
                </c:pt>
                <c:pt idx="11">
                  <c:v>53.312256392061009</c:v>
                </c:pt>
                <c:pt idx="12">
                  <c:v>54.135784160345693</c:v>
                </c:pt>
                <c:pt idx="13">
                  <c:v>54.996383352773655</c:v>
                </c:pt>
                <c:pt idx="14">
                  <c:v>55.767617982999028</c:v>
                </c:pt>
                <c:pt idx="15">
                  <c:v>56.40126666883333</c:v>
                </c:pt>
                <c:pt idx="16">
                  <c:v>57.011957969437987</c:v>
                </c:pt>
                <c:pt idx="17">
                  <c:v>57.598624266121355</c:v>
                </c:pt>
                <c:pt idx="18">
                  <c:v>58.186011700146274</c:v>
                </c:pt>
                <c:pt idx="19">
                  <c:v>58.781502888208372</c:v>
                </c:pt>
                <c:pt idx="20">
                  <c:v>59.407639136490289</c:v>
                </c:pt>
                <c:pt idx="21">
                  <c:v>60.042156690668676</c:v>
                </c:pt>
                <c:pt idx="22">
                  <c:v>60.698503444170036</c:v>
                </c:pt>
                <c:pt idx="23">
                  <c:v>61.345843031974546</c:v>
                </c:pt>
                <c:pt idx="24">
                  <c:v>61.998773766066719</c:v>
                </c:pt>
                <c:pt idx="25">
                  <c:v>62.621430401488759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42.556181347702463</c:v>
                </c:pt>
                <c:pt idx="1">
                  <c:v>39.885078472865708</c:v>
                </c:pt>
                <c:pt idx="2">
                  <c:v>41.388336648957981</c:v>
                </c:pt>
                <c:pt idx="3">
                  <c:v>41.673089913013364</c:v>
                </c:pt>
                <c:pt idx="4">
                  <c:v>42.092853871760184</c:v>
                </c:pt>
                <c:pt idx="5">
                  <c:v>40.095894878973603</c:v>
                </c:pt>
                <c:pt idx="6">
                  <c:v>38.921733456494451</c:v>
                </c:pt>
                <c:pt idx="7">
                  <c:v>40.743757696461174</c:v>
                </c:pt>
                <c:pt idx="8">
                  <c:v>41.018502890016755</c:v>
                </c:pt>
                <c:pt idx="9">
                  <c:v>39.645206910111654</c:v>
                </c:pt>
                <c:pt idx="10">
                  <c:v>40.835045951925409</c:v>
                </c:pt>
                <c:pt idx="11">
                  <c:v>41.520816282659297</c:v>
                </c:pt>
                <c:pt idx="12">
                  <c:v>41.371721348147034</c:v>
                </c:pt>
                <c:pt idx="13">
                  <c:v>41.273845814204044</c:v>
                </c:pt>
                <c:pt idx="14">
                  <c:v>41.102297389811817</c:v>
                </c:pt>
                <c:pt idx="15">
                  <c:v>40.806463788184871</c:v>
                </c:pt>
                <c:pt idx="16">
                  <c:v>40.528443186413639</c:v>
                </c:pt>
                <c:pt idx="17">
                  <c:v>40.296922367856354</c:v>
                </c:pt>
                <c:pt idx="18">
                  <c:v>40.038903786867607</c:v>
                </c:pt>
                <c:pt idx="19">
                  <c:v>39.75882688614233</c:v>
                </c:pt>
                <c:pt idx="20">
                  <c:v>39.466595824895585</c:v>
                </c:pt>
                <c:pt idx="21">
                  <c:v>39.194947017340787</c:v>
                </c:pt>
                <c:pt idx="22">
                  <c:v>38.96732684150507</c:v>
                </c:pt>
                <c:pt idx="23">
                  <c:v>38.709269465068466</c:v>
                </c:pt>
                <c:pt idx="24">
                  <c:v>38.492711406446048</c:v>
                </c:pt>
                <c:pt idx="25">
                  <c:v>38.621919269346762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42.343549979853066</c:v>
                </c:pt>
                <c:pt idx="1">
                  <c:v>43.346198128553979</c:v>
                </c:pt>
                <c:pt idx="2">
                  <c:v>42.517932227676255</c:v>
                </c:pt>
                <c:pt idx="3">
                  <c:v>43.067335112242894</c:v>
                </c:pt>
                <c:pt idx="4">
                  <c:v>44.108576886007967</c:v>
                </c:pt>
                <c:pt idx="5">
                  <c:v>44.024827322616503</c:v>
                </c:pt>
                <c:pt idx="6">
                  <c:v>43.11128382840964</c:v>
                </c:pt>
                <c:pt idx="7">
                  <c:v>43.117813109843716</c:v>
                </c:pt>
                <c:pt idx="8">
                  <c:v>43.862952667792271</c:v>
                </c:pt>
                <c:pt idx="9">
                  <c:v>44.709084487642706</c:v>
                </c:pt>
                <c:pt idx="10">
                  <c:v>40.328630237161164</c:v>
                </c:pt>
                <c:pt idx="11">
                  <c:v>40.582534479752859</c:v>
                </c:pt>
                <c:pt idx="12">
                  <c:v>40.71034632361355</c:v>
                </c:pt>
                <c:pt idx="13">
                  <c:v>41.10693434799996</c:v>
                </c:pt>
                <c:pt idx="14">
                  <c:v>41.380929498858727</c:v>
                </c:pt>
                <c:pt idx="15">
                  <c:v>41.414002122931265</c:v>
                </c:pt>
                <c:pt idx="16">
                  <c:v>41.452340082557839</c:v>
                </c:pt>
                <c:pt idx="17">
                  <c:v>41.467732959573866</c:v>
                </c:pt>
                <c:pt idx="18">
                  <c:v>41.47985915752367</c:v>
                </c:pt>
                <c:pt idx="19">
                  <c:v>41.484449856682247</c:v>
                </c:pt>
                <c:pt idx="20">
                  <c:v>41.506044170447737</c:v>
                </c:pt>
                <c:pt idx="21">
                  <c:v>41.52004626802632</c:v>
                </c:pt>
                <c:pt idx="22">
                  <c:v>41.52998803036499</c:v>
                </c:pt>
                <c:pt idx="23">
                  <c:v>41.532234379662277</c:v>
                </c:pt>
                <c:pt idx="24">
                  <c:v>41.534109230527932</c:v>
                </c:pt>
                <c:pt idx="25">
                  <c:v>41.459184371996926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39.098239831762392</c:v>
                </c:pt>
                <c:pt idx="1">
                  <c:v>36.99135427716768</c:v>
                </c:pt>
                <c:pt idx="2">
                  <c:v>37.629153133531169</c:v>
                </c:pt>
                <c:pt idx="3">
                  <c:v>38.971637584894857</c:v>
                </c:pt>
                <c:pt idx="4">
                  <c:v>41.027433039394118</c:v>
                </c:pt>
                <c:pt idx="5">
                  <c:v>38.920292309935114</c:v>
                </c:pt>
                <c:pt idx="6">
                  <c:v>39.886264919658402</c:v>
                </c:pt>
                <c:pt idx="7">
                  <c:v>39.583246846583563</c:v>
                </c:pt>
                <c:pt idx="8">
                  <c:v>40.62479848722478</c:v>
                </c:pt>
                <c:pt idx="9">
                  <c:v>41.034329130909455</c:v>
                </c:pt>
                <c:pt idx="10">
                  <c:v>38.376597431845155</c:v>
                </c:pt>
                <c:pt idx="11">
                  <c:v>37.869262286835998</c:v>
                </c:pt>
                <c:pt idx="12">
                  <c:v>38.381092709748742</c:v>
                </c:pt>
                <c:pt idx="13">
                  <c:v>38.88321407140814</c:v>
                </c:pt>
                <c:pt idx="14">
                  <c:v>39.351649576283798</c:v>
                </c:pt>
                <c:pt idx="15">
                  <c:v>39.757853850677606</c:v>
                </c:pt>
                <c:pt idx="16">
                  <c:v>40.119912505131602</c:v>
                </c:pt>
                <c:pt idx="17">
                  <c:v>40.446804526081252</c:v>
                </c:pt>
                <c:pt idx="18">
                  <c:v>40.817152323448923</c:v>
                </c:pt>
                <c:pt idx="19">
                  <c:v>41.181471328803056</c:v>
                </c:pt>
                <c:pt idx="20">
                  <c:v>41.555525625915095</c:v>
                </c:pt>
                <c:pt idx="21">
                  <c:v>41.920720735177653</c:v>
                </c:pt>
                <c:pt idx="22">
                  <c:v>42.241361465147122</c:v>
                </c:pt>
                <c:pt idx="23">
                  <c:v>42.567156900122477</c:v>
                </c:pt>
                <c:pt idx="24">
                  <c:v>42.887668916474276</c:v>
                </c:pt>
                <c:pt idx="25">
                  <c:v>43.188657693547057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33.203645987731932</c:v>
                </c:pt>
                <c:pt idx="1">
                  <c:v>33.918304168365964</c:v>
                </c:pt>
                <c:pt idx="2">
                  <c:v>36.586249745649511</c:v>
                </c:pt>
                <c:pt idx="3">
                  <c:v>35.770240891648697</c:v>
                </c:pt>
                <c:pt idx="4">
                  <c:v>34.876675627300934</c:v>
                </c:pt>
                <c:pt idx="5">
                  <c:v>34.359776848392471</c:v>
                </c:pt>
                <c:pt idx="6">
                  <c:v>37.031400823621667</c:v>
                </c:pt>
                <c:pt idx="7">
                  <c:v>35.656441255399088</c:v>
                </c:pt>
                <c:pt idx="8">
                  <c:v>34.976391083162262</c:v>
                </c:pt>
                <c:pt idx="9">
                  <c:v>33.780474912157366</c:v>
                </c:pt>
                <c:pt idx="10">
                  <c:v>34.115485221195186</c:v>
                </c:pt>
                <c:pt idx="11">
                  <c:v>34.086816351943881</c:v>
                </c:pt>
                <c:pt idx="12">
                  <c:v>34.239777852421788</c:v>
                </c:pt>
                <c:pt idx="13">
                  <c:v>34.425325528516019</c:v>
                </c:pt>
                <c:pt idx="14">
                  <c:v>34.599509155254992</c:v>
                </c:pt>
                <c:pt idx="15">
                  <c:v>34.696662240846003</c:v>
                </c:pt>
                <c:pt idx="16">
                  <c:v>34.750171659518465</c:v>
                </c:pt>
                <c:pt idx="17">
                  <c:v>34.765888354429144</c:v>
                </c:pt>
                <c:pt idx="18">
                  <c:v>34.769648643923752</c:v>
                </c:pt>
                <c:pt idx="19">
                  <c:v>34.765504630175457</c:v>
                </c:pt>
                <c:pt idx="20">
                  <c:v>34.752802601121843</c:v>
                </c:pt>
                <c:pt idx="21">
                  <c:v>34.722579772528348</c:v>
                </c:pt>
                <c:pt idx="22">
                  <c:v>34.692396131797857</c:v>
                </c:pt>
                <c:pt idx="23">
                  <c:v>34.641044186044887</c:v>
                </c:pt>
                <c:pt idx="24">
                  <c:v>34.59128119306024</c:v>
                </c:pt>
                <c:pt idx="25">
                  <c:v>34.529450594130772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20.419979835239211</c:v>
                </c:pt>
                <c:pt idx="1">
                  <c:v>19.575384445501413</c:v>
                </c:pt>
                <c:pt idx="2">
                  <c:v>19.876717004951942</c:v>
                </c:pt>
                <c:pt idx="3">
                  <c:v>20.468628404647539</c:v>
                </c:pt>
                <c:pt idx="4">
                  <c:v>20.682623149788963</c:v>
                </c:pt>
                <c:pt idx="5">
                  <c:v>19.846624943749852</c:v>
                </c:pt>
                <c:pt idx="6">
                  <c:v>20.380269384617513</c:v>
                </c:pt>
                <c:pt idx="7">
                  <c:v>20.150689150631024</c:v>
                </c:pt>
                <c:pt idx="8">
                  <c:v>21.484614396574845</c:v>
                </c:pt>
                <c:pt idx="9">
                  <c:v>20.085319284238931</c:v>
                </c:pt>
                <c:pt idx="10">
                  <c:v>17.954197577844059</c:v>
                </c:pt>
                <c:pt idx="11">
                  <c:v>18.542732063484898</c:v>
                </c:pt>
                <c:pt idx="12">
                  <c:v>18.477326712994639</c:v>
                </c:pt>
                <c:pt idx="13">
                  <c:v>18.547836770796444</c:v>
                </c:pt>
                <c:pt idx="14">
                  <c:v>18.606095467159626</c:v>
                </c:pt>
                <c:pt idx="15">
                  <c:v>18.600620169665461</c:v>
                </c:pt>
                <c:pt idx="16">
                  <c:v>18.590664922832897</c:v>
                </c:pt>
                <c:pt idx="17">
                  <c:v>18.566429846545788</c:v>
                </c:pt>
                <c:pt idx="18">
                  <c:v>18.534256644762788</c:v>
                </c:pt>
                <c:pt idx="19">
                  <c:v>18.500402710546105</c:v>
                </c:pt>
                <c:pt idx="20">
                  <c:v>18.48355039308014</c:v>
                </c:pt>
                <c:pt idx="21">
                  <c:v>18.46680368158227</c:v>
                </c:pt>
                <c:pt idx="22">
                  <c:v>18.444243737960786</c:v>
                </c:pt>
                <c:pt idx="23">
                  <c:v>18.439781378290245</c:v>
                </c:pt>
                <c:pt idx="24">
                  <c:v>18.435358915777243</c:v>
                </c:pt>
                <c:pt idx="25">
                  <c:v>18.445580185873801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44.456887925963834</c:v>
                </c:pt>
                <c:pt idx="1">
                  <c:v>40.808244602932049</c:v>
                </c:pt>
                <c:pt idx="2">
                  <c:v>42.829462042482724</c:v>
                </c:pt>
                <c:pt idx="3">
                  <c:v>42.127159447931227</c:v>
                </c:pt>
                <c:pt idx="4">
                  <c:v>43.772543176075828</c:v>
                </c:pt>
                <c:pt idx="5">
                  <c:v>41.742983351014757</c:v>
                </c:pt>
                <c:pt idx="6">
                  <c:v>41.823701680929844</c:v>
                </c:pt>
                <c:pt idx="7">
                  <c:v>42.392843563635026</c:v>
                </c:pt>
                <c:pt idx="8">
                  <c:v>43.857894071423551</c:v>
                </c:pt>
                <c:pt idx="9">
                  <c:v>42.144914486219839</c:v>
                </c:pt>
                <c:pt idx="10">
                  <c:v>39.367037556503242</c:v>
                </c:pt>
                <c:pt idx="11">
                  <c:v>40.957361814221812</c:v>
                </c:pt>
                <c:pt idx="12">
                  <c:v>41.14951028649687</c:v>
                </c:pt>
                <c:pt idx="13">
                  <c:v>41.498226181157499</c:v>
                </c:pt>
                <c:pt idx="14">
                  <c:v>41.63790636927714</c:v>
                </c:pt>
                <c:pt idx="15">
                  <c:v>41.622952907459393</c:v>
                </c:pt>
                <c:pt idx="16">
                  <c:v>41.604604830360721</c:v>
                </c:pt>
                <c:pt idx="17">
                  <c:v>41.553558503659076</c:v>
                </c:pt>
                <c:pt idx="18">
                  <c:v>41.464485447517056</c:v>
                </c:pt>
                <c:pt idx="19">
                  <c:v>41.373265397309048</c:v>
                </c:pt>
                <c:pt idx="20">
                  <c:v>41.33939054937116</c:v>
                </c:pt>
                <c:pt idx="21">
                  <c:v>41.279519901199905</c:v>
                </c:pt>
                <c:pt idx="22">
                  <c:v>41.189539357283543</c:v>
                </c:pt>
                <c:pt idx="23">
                  <c:v>41.099460068462051</c:v>
                </c:pt>
                <c:pt idx="24">
                  <c:v>41.02422344557948</c:v>
                </c:pt>
                <c:pt idx="25">
                  <c:v>40.935711926033498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49.205040772262997</c:v>
                </c:pt>
                <c:pt idx="1">
                  <c:v>109.67902478531937</c:v>
                </c:pt>
                <c:pt idx="2">
                  <c:v>62.621430401488759</c:v>
                </c:pt>
                <c:pt idx="3">
                  <c:v>38.621919269346762</c:v>
                </c:pt>
                <c:pt idx="4">
                  <c:v>41.459184371996926</c:v>
                </c:pt>
                <c:pt idx="5">
                  <c:v>43.188657693547057</c:v>
                </c:pt>
                <c:pt idx="6">
                  <c:v>34.529450594130772</c:v>
                </c:pt>
                <c:pt idx="7">
                  <c:v>18.445580185873801</c:v>
                </c:pt>
                <c:pt idx="8">
                  <c:v>40.935711926033498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46.483849782066741</c:v>
                </c:pt>
                <c:pt idx="1">
                  <c:v>89.975314257516658</c:v>
                </c:pt>
                <c:pt idx="2">
                  <c:v>52.260841983942342</c:v>
                </c:pt>
                <c:pt idx="3">
                  <c:v>40.835045951925409</c:v>
                </c:pt>
                <c:pt idx="4">
                  <c:v>40.328630237161164</c:v>
                </c:pt>
                <c:pt idx="5">
                  <c:v>38.376597431845155</c:v>
                </c:pt>
                <c:pt idx="6">
                  <c:v>34.115485221195186</c:v>
                </c:pt>
                <c:pt idx="7">
                  <c:v>17.954197577844059</c:v>
                </c:pt>
                <c:pt idx="8">
                  <c:v>39.367037556503242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11.21646024087001</c:v>
                </c:pt>
                <c:pt idx="1">
                  <c:v>25.001715300994192</c:v>
                </c:pt>
                <c:pt idx="2">
                  <c:v>14.274772935878685</c:v>
                </c:pt>
                <c:pt idx="3">
                  <c:v>8.8040008729129191</c:v>
                </c:pt>
                <c:pt idx="4">
                  <c:v>9.4507653246278505</c:v>
                </c:pt>
                <c:pt idx="5">
                  <c:v>9.8450047855520957</c:v>
                </c:pt>
                <c:pt idx="6">
                  <c:v>7.8711083996596152</c:v>
                </c:pt>
                <c:pt idx="7">
                  <c:v>4.2047341802277272</c:v>
                </c:pt>
                <c:pt idx="8">
                  <c:v>9.3314379592769097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11.629771997805024</c:v>
                </c:pt>
                <c:pt idx="1">
                  <c:v>22.510880556400643</c:v>
                </c:pt>
                <c:pt idx="2">
                  <c:v>13.075114895518944</c:v>
                </c:pt>
                <c:pt idx="3">
                  <c:v>10.216500487100332</c:v>
                </c:pt>
                <c:pt idx="4">
                  <c:v>10.089800583232091</c:v>
                </c:pt>
                <c:pt idx="5">
                  <c:v>9.6014224354561488</c:v>
                </c:pt>
                <c:pt idx="6">
                  <c:v>8.5353368229421758</c:v>
                </c:pt>
                <c:pt idx="7">
                  <c:v>4.4919520481374802</c:v>
                </c:pt>
                <c:pt idx="8">
                  <c:v>9.8492201734071685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10.145802708493189</c:v>
                </c:pt>
                <c:pt idx="1">
                  <c:v>19.747473807794186</c:v>
                </c:pt>
                <c:pt idx="2">
                  <c:v>12.074038346115499</c:v>
                </c:pt>
                <c:pt idx="3">
                  <c:v>10.625454113471756</c:v>
                </c:pt>
                <c:pt idx="4">
                  <c:v>11.666625323663405</c:v>
                </c:pt>
                <c:pt idx="5">
                  <c:v>10.313918202109708</c:v>
                </c:pt>
                <c:pt idx="6">
                  <c:v>9.1053768310624914</c:v>
                </c:pt>
                <c:pt idx="7">
                  <c:v>5.259376384630432</c:v>
                </c:pt>
                <c:pt idx="8">
                  <c:v>11.061934282659331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8.5611290152511815E-2</c:v>
                </c:pt>
                <c:pt idx="1">
                  <c:v>9.6227255553428301E-2</c:v>
                </c:pt>
                <c:pt idx="2">
                  <c:v>9.573390657118068E-2</c:v>
                </c:pt>
                <c:pt idx="3">
                  <c:v>9.8975081313100927E-2</c:v>
                </c:pt>
                <c:pt idx="4">
                  <c:v>0.10103064404562248</c:v>
                </c:pt>
                <c:pt idx="5">
                  <c:v>0.10145802708493189</c:v>
                </c:pt>
                <c:pt idx="6">
                  <c:v>0.10124568975709042</c:v>
                </c:pt>
                <c:pt idx="7">
                  <c:v>0.10817978443460481</c:v>
                </c:pt>
                <c:pt idx="8">
                  <c:v>0.10881298350157005</c:v>
                </c:pt>
                <c:pt idx="9">
                  <c:v>0.11173987305427978</c:v>
                </c:pt>
                <c:pt idx="10">
                  <c:v>0.11629771997805025</c:v>
                </c:pt>
                <c:pt idx="11">
                  <c:v>0.10534411489525437</c:v>
                </c:pt>
                <c:pt idx="12">
                  <c:v>0.10589435183815729</c:v>
                </c:pt>
                <c:pt idx="13">
                  <c:v>0.10645448637486714</c:v>
                </c:pt>
                <c:pt idx="14">
                  <c:v>0.10701540375775785</c:v>
                </c:pt>
                <c:pt idx="15">
                  <c:v>0.1075609564686611</c:v>
                </c:pt>
                <c:pt idx="16">
                  <c:v>0.10807316997921755</c:v>
                </c:pt>
                <c:pt idx="17">
                  <c:v>0.1085609327256659</c:v>
                </c:pt>
                <c:pt idx="18">
                  <c:v>0.10907668053480177</c:v>
                </c:pt>
                <c:pt idx="19">
                  <c:v>0.10959394773955143</c:v>
                </c:pt>
                <c:pt idx="20">
                  <c:v>0.1101161385149992</c:v>
                </c:pt>
                <c:pt idx="21">
                  <c:v>0.11065841336882999</c:v>
                </c:pt>
                <c:pt idx="22">
                  <c:v>0.11117365624526707</c:v>
                </c:pt>
                <c:pt idx="23">
                  <c:v>0.11171594003995207</c:v>
                </c:pt>
                <c:pt idx="24">
                  <c:v>0.11214977498922908</c:v>
                </c:pt>
                <c:pt idx="25">
                  <c:v>0.11216460240870009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0.19287006983196131</c:v>
                </c:pt>
                <c:pt idx="1">
                  <c:v>0.19704440568673662</c:v>
                </c:pt>
                <c:pt idx="2">
                  <c:v>0.19304616111617534</c:v>
                </c:pt>
                <c:pt idx="3">
                  <c:v>0.19610470180473691</c:v>
                </c:pt>
                <c:pt idx="4">
                  <c:v>0.19465139496259554</c:v>
                </c:pt>
                <c:pt idx="5">
                  <c:v>0.19747473807794186</c:v>
                </c:pt>
                <c:pt idx="6">
                  <c:v>0.20320413995518297</c:v>
                </c:pt>
                <c:pt idx="7">
                  <c:v>0.2021523461474698</c:v>
                </c:pt>
                <c:pt idx="8">
                  <c:v>0.20703370135852417</c:v>
                </c:pt>
                <c:pt idx="9">
                  <c:v>0.21531287323763643</c:v>
                </c:pt>
                <c:pt idx="10">
                  <c:v>0.22510880556400642</c:v>
                </c:pt>
                <c:pt idx="11">
                  <c:v>0.22923812943548044</c:v>
                </c:pt>
                <c:pt idx="12">
                  <c:v>0.23051989893360833</c:v>
                </c:pt>
                <c:pt idx="13">
                  <c:v>0.23162260241836971</c:v>
                </c:pt>
                <c:pt idx="14">
                  <c:v>0.23299902083964394</c:v>
                </c:pt>
                <c:pt idx="15">
                  <c:v>0.23450038919226768</c:v>
                </c:pt>
                <c:pt idx="16">
                  <c:v>0.23601555754442097</c:v>
                </c:pt>
                <c:pt idx="17">
                  <c:v>0.23753340336282347</c:v>
                </c:pt>
                <c:pt idx="18">
                  <c:v>0.23909404245952678</c:v>
                </c:pt>
                <c:pt idx="19">
                  <c:v>0.24067616231036781</c:v>
                </c:pt>
                <c:pt idx="20">
                  <c:v>0.24222482672292234</c:v>
                </c:pt>
                <c:pt idx="21">
                  <c:v>0.24373469029398317</c:v>
                </c:pt>
                <c:pt idx="22">
                  <c:v>0.24529996795287273</c:v>
                </c:pt>
                <c:pt idx="23">
                  <c:v>0.24694192743651069</c:v>
                </c:pt>
                <c:pt idx="24">
                  <c:v>0.24851254742522988</c:v>
                </c:pt>
                <c:pt idx="25">
                  <c:v>0.25001715300994193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0.11523880450430826</c:v>
                </c:pt>
                <c:pt idx="1">
                  <c:v>0.11893344309754748</c:v>
                </c:pt>
                <c:pt idx="2">
                  <c:v>0.11990154751347543</c:v>
                </c:pt>
                <c:pt idx="3">
                  <c:v>0.11850419974376747</c:v>
                </c:pt>
                <c:pt idx="4">
                  <c:v>0.11902891923858672</c:v>
                </c:pt>
                <c:pt idx="5">
                  <c:v>0.120740383461155</c:v>
                </c:pt>
                <c:pt idx="6">
                  <c:v>0.12156528565656823</c:v>
                </c:pt>
                <c:pt idx="7">
                  <c:v>0.12296082632888743</c:v>
                </c:pt>
                <c:pt idx="8">
                  <c:v>0.12610012165146278</c:v>
                </c:pt>
                <c:pt idx="9">
                  <c:v>0.12497929728013289</c:v>
                </c:pt>
                <c:pt idx="10">
                  <c:v>0.13075114895518944</c:v>
                </c:pt>
                <c:pt idx="11">
                  <c:v>0.13292871221456451</c:v>
                </c:pt>
                <c:pt idx="12">
                  <c:v>0.13381133495567046</c:v>
                </c:pt>
                <c:pt idx="13">
                  <c:v>0.13446285488981552</c:v>
                </c:pt>
                <c:pt idx="14">
                  <c:v>0.13509401022029477</c:v>
                </c:pt>
                <c:pt idx="15">
                  <c:v>0.13577972081242928</c:v>
                </c:pt>
                <c:pt idx="16">
                  <c:v>0.13644839017355945</c:v>
                </c:pt>
                <c:pt idx="17">
                  <c:v>0.13711183276270605</c:v>
                </c:pt>
                <c:pt idx="18">
                  <c:v>0.13777217540612624</c:v>
                </c:pt>
                <c:pt idx="19">
                  <c:v>0.13845471456683567</c:v>
                </c:pt>
                <c:pt idx="20">
                  <c:v>0.13914751285072907</c:v>
                </c:pt>
                <c:pt idx="21">
                  <c:v>0.13986679282490641</c:v>
                </c:pt>
                <c:pt idx="22">
                  <c:v>0.14062721619400559</c:v>
                </c:pt>
                <c:pt idx="23">
                  <c:v>0.1413537771366363</c:v>
                </c:pt>
                <c:pt idx="24">
                  <c:v>0.14209049915103075</c:v>
                </c:pt>
                <c:pt idx="25">
                  <c:v>0.14274772935878685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0.11617944276830676</c:v>
                </c:pt>
                <c:pt idx="1">
                  <c:v>0.10928466694851754</c:v>
                </c:pt>
                <c:pt idx="2">
                  <c:v>0.11082698259193455</c:v>
                </c:pt>
                <c:pt idx="3">
                  <c:v>0.1100413249213459</c:v>
                </c:pt>
                <c:pt idx="4">
                  <c:v>0.10874121364368203</c:v>
                </c:pt>
                <c:pt idx="5">
                  <c:v>0.10625454113471756</c:v>
                </c:pt>
                <c:pt idx="6">
                  <c:v>0.10101748380209147</c:v>
                </c:pt>
                <c:pt idx="7">
                  <c:v>0.10417467642469171</c:v>
                </c:pt>
                <c:pt idx="8">
                  <c:v>0.10136384793883531</c:v>
                </c:pt>
                <c:pt idx="9">
                  <c:v>9.8122713786390009E-2</c:v>
                </c:pt>
                <c:pt idx="10">
                  <c:v>0.10216500487100331</c:v>
                </c:pt>
                <c:pt idx="11">
                  <c:v>0.10352795045781123</c:v>
                </c:pt>
                <c:pt idx="12">
                  <c:v>0.10226147729960608</c:v>
                </c:pt>
                <c:pt idx="13">
                  <c:v>0.10091207461517636</c:v>
                </c:pt>
                <c:pt idx="14">
                  <c:v>9.956807166032422E-2</c:v>
                </c:pt>
                <c:pt idx="15">
                  <c:v>9.8236982744289436E-2</c:v>
                </c:pt>
                <c:pt idx="16">
                  <c:v>9.6997911069659395E-2</c:v>
                </c:pt>
                <c:pt idx="17">
                  <c:v>9.5925639734473656E-2</c:v>
                </c:pt>
                <c:pt idx="18">
                  <c:v>9.4803660096529158E-2</c:v>
                </c:pt>
                <c:pt idx="19">
                  <c:v>9.364845670077851E-2</c:v>
                </c:pt>
                <c:pt idx="20">
                  <c:v>9.2440614196129589E-2</c:v>
                </c:pt>
                <c:pt idx="21">
                  <c:v>9.1303707868134798E-2</c:v>
                </c:pt>
                <c:pt idx="22">
                  <c:v>9.0280095641618985E-2</c:v>
                </c:pt>
                <c:pt idx="23">
                  <c:v>8.9194331329595394E-2</c:v>
                </c:pt>
                <c:pt idx="24">
                  <c:v>8.8218657324671837E-2</c:v>
                </c:pt>
                <c:pt idx="25">
                  <c:v>8.8040008729129191E-2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0.11559895379938427</c:v>
                </c:pt>
                <c:pt idx="1">
                  <c:v>0.1187680959230446</c:v>
                </c:pt>
                <c:pt idx="2">
                  <c:v>0.11385173979830293</c:v>
                </c:pt>
                <c:pt idx="3">
                  <c:v>0.11372294750581696</c:v>
                </c:pt>
                <c:pt idx="4">
                  <c:v>0.11394856232112248</c:v>
                </c:pt>
                <c:pt idx="5">
                  <c:v>0.11666625323663406</c:v>
                </c:pt>
                <c:pt idx="6">
                  <c:v>0.11189104464454595</c:v>
                </c:pt>
                <c:pt idx="7">
                  <c:v>0.11024472171471891</c:v>
                </c:pt>
                <c:pt idx="8">
                  <c:v>0.1083929775859406</c:v>
                </c:pt>
                <c:pt idx="9">
                  <c:v>0.11065591638301124</c:v>
                </c:pt>
                <c:pt idx="10">
                  <c:v>0.10089800583232091</c:v>
                </c:pt>
                <c:pt idx="11">
                  <c:v>0.10118843980499845</c:v>
                </c:pt>
                <c:pt idx="12">
                  <c:v>0.10062670879459953</c:v>
                </c:pt>
                <c:pt idx="13">
                  <c:v>0.10050398610296123</c:v>
                </c:pt>
                <c:pt idx="14">
                  <c:v>0.10024304273401721</c:v>
                </c:pt>
                <c:pt idx="15">
                  <c:v>9.9699563114320336E-2</c:v>
                </c:pt>
                <c:pt idx="16">
                  <c:v>9.9209100592966115E-2</c:v>
                </c:pt>
                <c:pt idx="17">
                  <c:v>9.8712719948519656E-2</c:v>
                </c:pt>
                <c:pt idx="18">
                  <c:v>9.8215537801801187E-2</c:v>
                </c:pt>
                <c:pt idx="19">
                  <c:v>9.7713011434781519E-2</c:v>
                </c:pt>
                <c:pt idx="20">
                  <c:v>9.7217511056466296E-2</c:v>
                </c:pt>
                <c:pt idx="21">
                  <c:v>9.6719971925210535E-2</c:v>
                </c:pt>
                <c:pt idx="22">
                  <c:v>9.6217308070081345E-2</c:v>
                </c:pt>
                <c:pt idx="23">
                  <c:v>9.5699038636234773E-2</c:v>
                </c:pt>
                <c:pt idx="24">
                  <c:v>9.5189016715508376E-2</c:v>
                </c:pt>
                <c:pt idx="25">
                  <c:v>9.4507653246278508E-2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0.10673917567373577</c:v>
                </c:pt>
                <c:pt idx="1">
                  <c:v>0.10135589516026927</c:v>
                </c:pt>
                <c:pt idx="2">
                  <c:v>0.10076088668772566</c:v>
                </c:pt>
                <c:pt idx="3">
                  <c:v>0.10290791115196794</c:v>
                </c:pt>
                <c:pt idx="4">
                  <c:v>0.10598884254749283</c:v>
                </c:pt>
                <c:pt idx="5">
                  <c:v>0.10313918202109708</c:v>
                </c:pt>
                <c:pt idx="6">
                  <c:v>0.10352082917764319</c:v>
                </c:pt>
                <c:pt idx="7">
                  <c:v>0.10120745275391466</c:v>
                </c:pt>
                <c:pt idx="8">
                  <c:v>0.10039093595020276</c:v>
                </c:pt>
                <c:pt idx="9">
                  <c:v>0.10156082024891151</c:v>
                </c:pt>
                <c:pt idx="10">
                  <c:v>9.6014224354561487E-2</c:v>
                </c:pt>
                <c:pt idx="11">
                  <c:v>9.4423170373526114E-2</c:v>
                </c:pt>
                <c:pt idx="12">
                  <c:v>9.4869324093227195E-2</c:v>
                </c:pt>
                <c:pt idx="13">
                  <c:v>9.5067123556038385E-2</c:v>
                </c:pt>
                <c:pt idx="14">
                  <c:v>9.5327222899579428E-2</c:v>
                </c:pt>
                <c:pt idx="15">
                  <c:v>9.5712571982526307E-2</c:v>
                </c:pt>
                <c:pt idx="16">
                  <c:v>9.6020162615075122E-2</c:v>
                </c:pt>
                <c:pt idx="17">
                  <c:v>9.6282429808446535E-2</c:v>
                </c:pt>
                <c:pt idx="18">
                  <c:v>9.6646388112396453E-2</c:v>
                </c:pt>
                <c:pt idx="19">
                  <c:v>9.6999371879202739E-2</c:v>
                </c:pt>
                <c:pt idx="20">
                  <c:v>9.7333408970616667E-2</c:v>
                </c:pt>
                <c:pt idx="21">
                  <c:v>9.765333367928615E-2</c:v>
                </c:pt>
                <c:pt idx="22">
                  <c:v>9.786542886600498E-2</c:v>
                </c:pt>
                <c:pt idx="23">
                  <c:v>9.8083718674531223E-2</c:v>
                </c:pt>
                <c:pt idx="24">
                  <c:v>9.8291142124190156E-2</c:v>
                </c:pt>
                <c:pt idx="25">
                  <c:v>9.8450047855520958E-2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9.0646786590476938E-2</c:v>
                </c:pt>
                <c:pt idx="1">
                  <c:v>9.293577238465596E-2</c:v>
                </c:pt>
                <c:pt idx="2">
                  <c:v>9.7968268163474329E-2</c:v>
                </c:pt>
                <c:pt idx="3">
                  <c:v>9.4454351925642999E-2</c:v>
                </c:pt>
                <c:pt idx="4">
                  <c:v>9.009918992720313E-2</c:v>
                </c:pt>
                <c:pt idx="5">
                  <c:v>9.1053768310624908E-2</c:v>
                </c:pt>
                <c:pt idx="6">
                  <c:v>9.6111313671327969E-2</c:v>
                </c:pt>
                <c:pt idx="7">
                  <c:v>9.1167296298737155E-2</c:v>
                </c:pt>
                <c:pt idx="8">
                  <c:v>8.643273979816006E-2</c:v>
                </c:pt>
                <c:pt idx="9">
                  <c:v>8.3607379799764306E-2</c:v>
                </c:pt>
                <c:pt idx="10">
                  <c:v>8.5353368229421758E-2</c:v>
                </c:pt>
                <c:pt idx="11">
                  <c:v>8.49920244950092E-2</c:v>
                </c:pt>
                <c:pt idx="12">
                  <c:v>8.4632936496267089E-2</c:v>
                </c:pt>
                <c:pt idx="13">
                  <c:v>8.4167853754733471E-2</c:v>
                </c:pt>
                <c:pt idx="14">
                  <c:v>8.3815422148067087E-2</c:v>
                </c:pt>
                <c:pt idx="15">
                  <c:v>8.3528321089790816E-2</c:v>
                </c:pt>
                <c:pt idx="16">
                  <c:v>8.3168604448525404E-2</c:v>
                </c:pt>
                <c:pt idx="17">
                  <c:v>8.2759175772591634E-2</c:v>
                </c:pt>
                <c:pt idx="18">
                  <c:v>8.2327177818375896E-2</c:v>
                </c:pt>
                <c:pt idx="19">
                  <c:v>8.188712067293076E-2</c:v>
                </c:pt>
                <c:pt idx="20">
                  <c:v>8.1399734391534709E-2</c:v>
                </c:pt>
                <c:pt idx="21">
                  <c:v>8.0885433486523592E-2</c:v>
                </c:pt>
                <c:pt idx="22">
                  <c:v>8.0375871138269536E-2</c:v>
                </c:pt>
                <c:pt idx="23">
                  <c:v>7.9820281173776389E-2</c:v>
                </c:pt>
                <c:pt idx="24">
                  <c:v>7.9277251991163242E-2</c:v>
                </c:pt>
                <c:pt idx="25">
                  <c:v>7.8711083996596154E-2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5.574705726565931E-2</c:v>
                </c:pt>
                <c:pt idx="1">
                  <c:v>5.3636333471706633E-2</c:v>
                </c:pt>
                <c:pt idx="2">
                  <c:v>5.3224573584019094E-2</c:v>
                </c:pt>
                <c:pt idx="3">
                  <c:v>5.4049147631521043E-2</c:v>
                </c:pt>
                <c:pt idx="4">
                  <c:v>5.3430768783103114E-2</c:v>
                </c:pt>
                <c:pt idx="5">
                  <c:v>5.259376384630432E-2</c:v>
                </c:pt>
                <c:pt idx="6">
                  <c:v>5.2894959951978619E-2</c:v>
                </c:pt>
                <c:pt idx="7">
                  <c:v>5.1521794765234906E-2</c:v>
                </c:pt>
                <c:pt idx="8">
                  <c:v>5.3092215299963004E-2</c:v>
                </c:pt>
                <c:pt idx="9">
                  <c:v>4.9711584048586971E-2</c:v>
                </c:pt>
                <c:pt idx="10">
                  <c:v>4.4919520481374799E-2</c:v>
                </c:pt>
                <c:pt idx="11">
                  <c:v>4.6234424519796105E-2</c:v>
                </c:pt>
                <c:pt idx="12">
                  <c:v>4.5671745449453828E-2</c:v>
                </c:pt>
                <c:pt idx="13">
                  <c:v>4.534834714919133E-2</c:v>
                </c:pt>
                <c:pt idx="14">
                  <c:v>4.507225056602767E-2</c:v>
                </c:pt>
                <c:pt idx="15">
                  <c:v>4.4778905913664999E-2</c:v>
                </c:pt>
                <c:pt idx="16">
                  <c:v>4.4493583299426799E-2</c:v>
                </c:pt>
                <c:pt idx="17">
                  <c:v>4.4196840750195303E-2</c:v>
                </c:pt>
                <c:pt idx="18">
                  <c:v>4.3885201663993761E-2</c:v>
                </c:pt>
                <c:pt idx="19">
                  <c:v>4.3576088578946612E-2</c:v>
                </c:pt>
                <c:pt idx="20">
                  <c:v>4.3293086600178325E-2</c:v>
                </c:pt>
                <c:pt idx="21">
                  <c:v>4.301798514628475E-2</c:v>
                </c:pt>
                <c:pt idx="22">
                  <c:v>4.2731904486885179E-2</c:v>
                </c:pt>
                <c:pt idx="23">
                  <c:v>4.2489150341231179E-2</c:v>
                </c:pt>
                <c:pt idx="24">
                  <c:v>4.2250663864014958E-2</c:v>
                </c:pt>
                <c:pt idx="25">
                  <c:v>4.2047341802277267E-2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0.12136841941365567</c:v>
                </c:pt>
                <c:pt idx="1">
                  <c:v>0.11181413177409354</c:v>
                </c:pt>
                <c:pt idx="2">
                  <c:v>0.11468593397371188</c:v>
                </c:pt>
                <c:pt idx="3">
                  <c:v>0.1112403340020999</c:v>
                </c:pt>
                <c:pt idx="4">
                  <c:v>0.1130804645305917</c:v>
                </c:pt>
                <c:pt idx="5">
                  <c:v>0.11061934282659332</c:v>
                </c:pt>
                <c:pt idx="6">
                  <c:v>0.10854925338357119</c:v>
                </c:pt>
                <c:pt idx="7">
                  <c:v>0.1083911011317405</c:v>
                </c:pt>
                <c:pt idx="8">
                  <c:v>0.10838047691534135</c:v>
                </c:pt>
                <c:pt idx="9">
                  <c:v>0.10430954216128684</c:v>
                </c:pt>
                <c:pt idx="10">
                  <c:v>9.849220173407168E-2</c:v>
                </c:pt>
                <c:pt idx="11">
                  <c:v>0.10212303380355964</c:v>
                </c:pt>
                <c:pt idx="12">
                  <c:v>0.1017122221394101</c:v>
                </c:pt>
                <c:pt idx="13">
                  <c:v>0.10146067113884694</c:v>
                </c:pt>
                <c:pt idx="14">
                  <c:v>0.10086555517428798</c:v>
                </c:pt>
                <c:pt idx="15">
                  <c:v>0.10020258868205009</c:v>
                </c:pt>
                <c:pt idx="16">
                  <c:v>9.9573520277149274E-2</c:v>
                </c:pt>
                <c:pt idx="17">
                  <c:v>9.8917025134577743E-2</c:v>
                </c:pt>
                <c:pt idx="18">
                  <c:v>9.8179136106448892E-2</c:v>
                </c:pt>
                <c:pt idx="19">
                  <c:v>9.7451126116604794E-2</c:v>
                </c:pt>
                <c:pt idx="20">
                  <c:v>9.6827166696423717E-2</c:v>
                </c:pt>
                <c:pt idx="21">
                  <c:v>9.615967140684048E-2</c:v>
                </c:pt>
                <c:pt idx="22">
                  <c:v>9.5428551404994483E-2</c:v>
                </c:pt>
                <c:pt idx="23">
                  <c:v>9.470183523153182E-2</c:v>
                </c:pt>
                <c:pt idx="24">
                  <c:v>9.4020446414961656E-2</c:v>
                </c:pt>
                <c:pt idx="25">
                  <c:v>9.3314379592769101E-2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6.8611463625434013</c:v>
                </c:pt>
                <c:pt idx="1">
                  <c:v>12.47589262743702</c:v>
                </c:pt>
                <c:pt idx="2">
                  <c:v>4.9340314534219942</c:v>
                </c:pt>
                <c:pt idx="3">
                  <c:v>-0.45068796886194917</c:v>
                </c:pt>
                <c:pt idx="4">
                  <c:v>0.68425716502620304</c:v>
                </c:pt>
                <c:pt idx="5">
                  <c:v>2.1140368209743414</c:v>
                </c:pt>
                <c:pt idx="6">
                  <c:v>-0.57930193623510462</c:v>
                </c:pt>
                <c:pt idx="7">
                  <c:v>0.23869434048907934</c:v>
                </c:pt>
                <c:pt idx="8">
                  <c:v>0.40193113520508206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1.3368066928347133</c:v>
                </c:pt>
                <c:pt idx="1">
                  <c:v>2.9809468932017609</c:v>
                </c:pt>
                <c:pt idx="2">
                  <c:v>1.7645816487693011</c:v>
                </c:pt>
                <c:pt idx="3">
                  <c:v>1.1898390418137552</c:v>
                </c:pt>
                <c:pt idx="4">
                  <c:v>-4.3804542504815416</c:v>
                </c:pt>
                <c:pt idx="5">
                  <c:v>-2.6577316990642998</c:v>
                </c:pt>
                <c:pt idx="6">
                  <c:v>0.33501030903781981</c:v>
                </c:pt>
                <c:pt idx="7">
                  <c:v>-2.1311217063948718</c:v>
                </c:pt>
                <c:pt idx="8">
                  <c:v>-2.7778769297165979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-1.8043191964625791</c:v>
                </c:pt>
                <c:pt idx="1">
                  <c:v>7.4333334082809586</c:v>
                </c:pt>
                <c:pt idx="2">
                  <c:v>4.1404246848909878</c:v>
                </c:pt>
                <c:pt idx="3">
                  <c:v>-2.858216374053768E-2</c:v>
                </c:pt>
                <c:pt idx="4">
                  <c:v>1.0853718857701011</c:v>
                </c:pt>
                <c:pt idx="5">
                  <c:v>1.3812564188324501</c:v>
                </c:pt>
                <c:pt idx="6">
                  <c:v>0.58117701965081636</c:v>
                </c:pt>
                <c:pt idx="7">
                  <c:v>0.64642259182140194</c:v>
                </c:pt>
                <c:pt idx="8">
                  <c:v>2.2559153509561511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4.5255101866588348</c:v>
                </c:pt>
                <c:pt idx="1">
                  <c:v>12.270377119521754</c:v>
                </c:pt>
                <c:pt idx="2">
                  <c:v>6.2201637326554291</c:v>
                </c:pt>
                <c:pt idx="3">
                  <c:v>-2.1845445188381092</c:v>
                </c:pt>
                <c:pt idx="4">
                  <c:v>4.518224906566104E-2</c:v>
                </c:pt>
                <c:pt idx="5">
                  <c:v>3.4308038428694516</c:v>
                </c:pt>
                <c:pt idx="6">
                  <c:v>-0.1672116467152307</c:v>
                </c:pt>
                <c:pt idx="7">
                  <c:v>-0.15503998379166006</c:v>
                </c:pt>
                <c:pt idx="8">
                  <c:v>-0.6872409814258944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2.7211909901962557</c:v>
                </c:pt>
                <c:pt idx="1">
                  <c:v>19.703710527802713</c:v>
                </c:pt>
                <c:pt idx="2">
                  <c:v>10.360588417546417</c:v>
                </c:pt>
                <c:pt idx="3">
                  <c:v>-2.2131266825786469</c:v>
                </c:pt>
                <c:pt idx="4">
                  <c:v>1.1305541348357622</c:v>
                </c:pt>
                <c:pt idx="5">
                  <c:v>4.8120602617019017</c:v>
                </c:pt>
                <c:pt idx="6">
                  <c:v>0.41396537293558566</c:v>
                </c:pt>
                <c:pt idx="7">
                  <c:v>0.49138260802974187</c:v>
                </c:pt>
                <c:pt idx="8">
                  <c:v>1.5686743695302567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1.6915623690951875</c:v>
                </c:pt>
                <c:pt idx="1">
                  <c:v>8.7480130057440348</c:v>
                </c:pt>
                <c:pt idx="2">
                  <c:v>9.5070769899942036</c:v>
                </c:pt>
                <c:pt idx="3">
                  <c:v>-3.4256213151167856</c:v>
                </c:pt>
                <c:pt idx="4">
                  <c:v>0.76989167515566059</c:v>
                </c:pt>
                <c:pt idx="5">
                  <c:v>3.1314150627418869</c:v>
                </c:pt>
                <c:pt idx="6">
                  <c:v>-0.67992181739885638</c:v>
                </c:pt>
                <c:pt idx="7">
                  <c:v>0.89730435044216961</c:v>
                </c:pt>
                <c:pt idx="8">
                  <c:v>0.96631115402121281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1.0296286211011214</c:v>
                </c:pt>
                <c:pt idx="1">
                  <c:v>10.955697522058749</c:v>
                </c:pt>
                <c:pt idx="2">
                  <c:v>0.853511427552192</c:v>
                </c:pt>
                <c:pt idx="3">
                  <c:v>1.2124946325381689</c:v>
                </c:pt>
                <c:pt idx="4">
                  <c:v>0.36066245968011401</c:v>
                </c:pt>
                <c:pt idx="5">
                  <c:v>1.6806451989600077</c:v>
                </c:pt>
                <c:pt idx="6">
                  <c:v>1.0938871903344669</c:v>
                </c:pt>
                <c:pt idx="7">
                  <c:v>-0.4059217424124153</c:v>
                </c:pt>
                <c:pt idx="8">
                  <c:v>0.60236321550903327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1.4012472202434108</c:v>
                </c:pt>
                <c:pt idx="1">
                  <c:v>0.58374604553599774</c:v>
                </c:pt>
                <c:pt idx="2">
                  <c:v>1.482905496563113</c:v>
                </c:pt>
                <c:pt idx="3">
                  <c:v>0.22357962610508997</c:v>
                </c:pt>
                <c:pt idx="4">
                  <c:v>2.647510035988839</c:v>
                </c:pt>
                <c:pt idx="5">
                  <c:v>1.462660505406908</c:v>
                </c:pt>
                <c:pt idx="6">
                  <c:v>-0.4199251654958438</c:v>
                </c:pt>
                <c:pt idx="7">
                  <c:v>0.62637355742751222</c:v>
                </c:pt>
                <c:pt idx="8">
                  <c:v>1.98875586357051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1.2946288638572332</c:v>
                </c:pt>
                <c:pt idx="1">
                  <c:v>4.9697070401023424</c:v>
                </c:pt>
                <c:pt idx="2">
                  <c:v>3.8881778972030627</c:v>
                </c:pt>
                <c:pt idx="3">
                  <c:v>-1.827932137392569</c:v>
                </c:pt>
                <c:pt idx="4">
                  <c:v>0.82239894977135197</c:v>
                </c:pt>
                <c:pt idx="5">
                  <c:v>0.51876504848114635</c:v>
                </c:pt>
                <c:pt idx="6">
                  <c:v>1.1013000382158857</c:v>
                </c:pt>
                <c:pt idx="7">
                  <c:v>1.2046512270414844</c:v>
                </c:pt>
                <c:pt idx="8">
                  <c:v>-2.3335051611590174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2.5314906095651679E-2</c:v>
                </c:pt>
                <c:pt idx="1">
                  <c:v>14.150257442164467</c:v>
                </c:pt>
                <c:pt idx="2">
                  <c:v>4.9895050237801968</c:v>
                </c:pt>
                <c:pt idx="3">
                  <c:v>-0.60877417129113454</c:v>
                </c:pt>
                <c:pt idx="4">
                  <c:v>-2.3393548509244262</c:v>
                </c:pt>
                <c:pt idx="5">
                  <c:v>2.8306347078138288</c:v>
                </c:pt>
                <c:pt idx="6">
                  <c:v>-0.26740949978443318</c:v>
                </c:pt>
                <c:pt idx="7">
                  <c:v>-1.3396421764392201</c:v>
                </c:pt>
                <c:pt idx="8">
                  <c:v>1.9134236671187672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0.31573840986323809</c:v>
                </c:pt>
                <c:pt idx="1">
                  <c:v>0.99655989200739281</c:v>
                </c:pt>
                <c:pt idx="2">
                  <c:v>0.80834050624191267</c:v>
                </c:pt>
                <c:pt idx="3">
                  <c:v>6.8392152985107479E-2</c:v>
                </c:pt>
                <c:pt idx="4">
                  <c:v>0.20554635174782709</c:v>
                </c:pt>
                <c:pt idx="5">
                  <c:v>1.0038936935475995</c:v>
                </c:pt>
                <c:pt idx="6">
                  <c:v>-0.28677280864141397</c:v>
                </c:pt>
                <c:pt idx="7">
                  <c:v>0.12806423792206878</c:v>
                </c:pt>
                <c:pt idx="8">
                  <c:v>1.3168763846548659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0.98864368072197717</c:v>
                </c:pt>
                <c:pt idx="1">
                  <c:v>3.0940390679140659</c:v>
                </c:pt>
                <c:pt idx="2">
                  <c:v>3.4910634770594164</c:v>
                </c:pt>
                <c:pt idx="3">
                  <c:v>-1.5306748277522928</c:v>
                </c:pt>
                <c:pt idx="4">
                  <c:v>0.19676033409298399</c:v>
                </c:pt>
                <c:pt idx="5">
                  <c:v>-0.2738295050475692</c:v>
                </c:pt>
                <c:pt idx="6">
                  <c:v>0.23108372699656066</c:v>
                </c:pt>
                <c:pt idx="7">
                  <c:v>0.61417429420107816</c:v>
                </c:pt>
                <c:pt idx="8">
                  <c:v>-1.6247017987812953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0.38718027850998205</c:v>
                </c:pt>
                <c:pt idx="1">
                  <c:v>4.6574140458225877</c:v>
                </c:pt>
                <c:pt idx="2">
                  <c:v>5.2076730066928718</c:v>
                </c:pt>
                <c:pt idx="3">
                  <c:v>-1.9633386403496207</c:v>
                </c:pt>
                <c:pt idx="4">
                  <c:v>0.36758498931484884</c:v>
                </c:pt>
                <c:pt idx="5">
                  <c:v>2.401350874241853</c:v>
                </c:pt>
                <c:pt idx="6">
                  <c:v>-0.62423273575400806</c:v>
                </c:pt>
                <c:pt idx="7">
                  <c:v>0.155065818319019</c:v>
                </c:pt>
                <c:pt idx="8">
                  <c:v>1.2741365681476342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1.0855088103801878</c:v>
                </c:pt>
                <c:pt idx="1">
                  <c:v>-0.41281384647139507</c:v>
                </c:pt>
                <c:pt idx="2">
                  <c:v>0.6745649903212021</c:v>
                </c:pt>
                <c:pt idx="3">
                  <c:v>0.1551874731199826</c:v>
                </c:pt>
                <c:pt idx="4">
                  <c:v>2.4419636842410171</c:v>
                </c:pt>
                <c:pt idx="5">
                  <c:v>0.45876681185930868</c:v>
                </c:pt>
                <c:pt idx="6">
                  <c:v>-0.13315235685442861</c:v>
                </c:pt>
                <c:pt idx="7">
                  <c:v>0.49830931950544444</c:v>
                </c:pt>
                <c:pt idx="8">
                  <c:v>0.67187947891564348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0.3059851831352578</c:v>
                </c:pt>
                <c:pt idx="1">
                  <c:v>1.8756679721882739</c:v>
                </c:pt>
                <c:pt idx="2">
                  <c:v>0.39711442014364495</c:v>
                </c:pt>
                <c:pt idx="3">
                  <c:v>-0.29725730964027552</c:v>
                </c:pt>
                <c:pt idx="4">
                  <c:v>0.62563861567836598</c:v>
                </c:pt>
                <c:pt idx="5">
                  <c:v>0.79259455352871977</c:v>
                </c:pt>
                <c:pt idx="6">
                  <c:v>0.87021631121931531</c:v>
                </c:pt>
                <c:pt idx="7">
                  <c:v>0.59047693284040736</c:v>
                </c:pt>
                <c:pt idx="8">
                  <c:v>-0.70880336237772568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-0.36186537241430017</c:v>
                </c:pt>
                <c:pt idx="1">
                  <c:v>9.4928433963418897</c:v>
                </c:pt>
                <c:pt idx="2">
                  <c:v>-0.21816798291266792</c:v>
                </c:pt>
                <c:pt idx="3">
                  <c:v>1.354564469058479</c:v>
                </c:pt>
                <c:pt idx="4">
                  <c:v>-2.706939840239265</c:v>
                </c:pt>
                <c:pt idx="5">
                  <c:v>0.42928383357198108</c:v>
                </c:pt>
                <c:pt idx="6">
                  <c:v>0.35682323596957133</c:v>
                </c:pt>
                <c:pt idx="7">
                  <c:v>-1.494707994758242</c:v>
                </c:pt>
                <c:pt idx="8">
                  <c:v>0.63928709897111169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16.61623448975346</c:v>
                </c:pt>
                <c:pt idx="1">
                  <c:v>20.361585003226278</c:v>
                </c:pt>
                <c:pt idx="2">
                  <c:v>15.790555618543541</c:v>
                </c:pt>
                <c:pt idx="3">
                  <c:v>16.267658971329677</c:v>
                </c:pt>
                <c:pt idx="4">
                  <c:v>15.350778775323606</c:v>
                </c:pt>
                <c:pt idx="5">
                  <c:v>12.122928146391125</c:v>
                </c:pt>
                <c:pt idx="6">
                  <c:v>12.125995927604182</c:v>
                </c:pt>
                <c:pt idx="7">
                  <c:v>11.36861739444984</c:v>
                </c:pt>
                <c:pt idx="8">
                  <c:v>12.720307938567526</c:v>
                </c:pt>
                <c:pt idx="9">
                  <c:v>11.216688886783064</c:v>
                </c:pt>
                <c:pt idx="10">
                  <c:v>13.639141013852207</c:v>
                </c:pt>
                <c:pt idx="11">
                  <c:v>12.744098820546702</c:v>
                </c:pt>
                <c:pt idx="12">
                  <c:v>11.163384019268493</c:v>
                </c:pt>
                <c:pt idx="13">
                  <c:v>10.799679041346337</c:v>
                </c:pt>
                <c:pt idx="14">
                  <c:v>10.416702030133745</c:v>
                </c:pt>
                <c:pt idx="15">
                  <c:v>10.210783044370013</c:v>
                </c:pt>
                <c:pt idx="16">
                  <c:v>10.012692926311606</c:v>
                </c:pt>
                <c:pt idx="17">
                  <c:v>9.7936622498681167</c:v>
                </c:pt>
                <c:pt idx="18">
                  <c:v>9.5418796681048903</c:v>
                </c:pt>
                <c:pt idx="19">
                  <c:v>9.2645014891959026</c:v>
                </c:pt>
                <c:pt idx="20">
                  <c:v>8.97614568299689</c:v>
                </c:pt>
                <c:pt idx="21">
                  <c:v>8.6677990612568099</c:v>
                </c:pt>
                <c:pt idx="22">
                  <c:v>8.3407390007498883</c:v>
                </c:pt>
                <c:pt idx="23">
                  <c:v>7.9955975430957782</c:v>
                </c:pt>
                <c:pt idx="24">
                  <c:v>7.6581521515001612</c:v>
                </c:pt>
                <c:pt idx="25">
                  <c:v>7.7058322696789725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56.524426453629246</c:v>
                </c:pt>
                <c:pt idx="1">
                  <c:v>52.960689382505628</c:v>
                </c:pt>
                <c:pt idx="2">
                  <c:v>52.846160203911573</c:v>
                </c:pt>
                <c:pt idx="3">
                  <c:v>50.466105734122337</c:v>
                </c:pt>
                <c:pt idx="4">
                  <c:v>53.820856270100023</c:v>
                </c:pt>
                <c:pt idx="5">
                  <c:v>46.025436259197235</c:v>
                </c:pt>
                <c:pt idx="6">
                  <c:v>52.044327567603666</c:v>
                </c:pt>
                <c:pt idx="7">
                  <c:v>46.508456690733709</c:v>
                </c:pt>
                <c:pt idx="8">
                  <c:v>50.68229802441526</c:v>
                </c:pt>
                <c:pt idx="9">
                  <c:v>53.767766538395868</c:v>
                </c:pt>
                <c:pt idx="10">
                  <c:v>48.860032172818059</c:v>
                </c:pt>
                <c:pt idx="11">
                  <c:v>44.276309629037591</c:v>
                </c:pt>
                <c:pt idx="12">
                  <c:v>46.399814795452592</c:v>
                </c:pt>
                <c:pt idx="13">
                  <c:v>45.806449305805707</c:v>
                </c:pt>
                <c:pt idx="14">
                  <c:v>45.06638900579987</c:v>
                </c:pt>
                <c:pt idx="15">
                  <c:v>44.104749368187719</c:v>
                </c:pt>
                <c:pt idx="16">
                  <c:v>43.078217429957469</c:v>
                </c:pt>
                <c:pt idx="17">
                  <c:v>41.990644013670241</c:v>
                </c:pt>
                <c:pt idx="18">
                  <c:v>40.876585645416853</c:v>
                </c:pt>
                <c:pt idx="19">
                  <c:v>39.71543893919678</c:v>
                </c:pt>
                <c:pt idx="20">
                  <c:v>38.523657837251505</c:v>
                </c:pt>
                <c:pt idx="21">
                  <c:v>37.270967446405074</c:v>
                </c:pt>
                <c:pt idx="22">
                  <c:v>35.961305811720479</c:v>
                </c:pt>
                <c:pt idx="23">
                  <c:v>34.598530618599135</c:v>
                </c:pt>
                <c:pt idx="24">
                  <c:v>33.171014558364107</c:v>
                </c:pt>
                <c:pt idx="25">
                  <c:v>31.648415277531775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79.612821469731003</c:v>
                </c:pt>
                <c:pt idx="1">
                  <c:v>82.688963097635224</c:v>
                </c:pt>
                <c:pt idx="2">
                  <c:v>85.479387036776259</c:v>
                </c:pt>
                <c:pt idx="3">
                  <c:v>83.542835711687317</c:v>
                </c:pt>
                <c:pt idx="4">
                  <c:v>81.058116059095454</c:v>
                </c:pt>
                <c:pt idx="5">
                  <c:v>82.549295002506099</c:v>
                </c:pt>
                <c:pt idx="6">
                  <c:v>76.719420390784521</c:v>
                </c:pt>
                <c:pt idx="7">
                  <c:v>78.800967862228092</c:v>
                </c:pt>
                <c:pt idx="8">
                  <c:v>81.383808635125661</c:v>
                </c:pt>
                <c:pt idx="9">
                  <c:v>79.47733766606126</c:v>
                </c:pt>
                <c:pt idx="10">
                  <c:v>75.159051047955984</c:v>
                </c:pt>
                <c:pt idx="11">
                  <c:v>71.696388780405272</c:v>
                </c:pt>
                <c:pt idx="12">
                  <c:v>72.275520656949311</c:v>
                </c:pt>
                <c:pt idx="13">
                  <c:v>71.245803951646835</c:v>
                </c:pt>
                <c:pt idx="14">
                  <c:v>70.080061509522139</c:v>
                </c:pt>
                <c:pt idx="15">
                  <c:v>68.657904713342703</c:v>
                </c:pt>
                <c:pt idx="16">
                  <c:v>67.208935501429295</c:v>
                </c:pt>
                <c:pt idx="17">
                  <c:v>65.731385037932256</c:v>
                </c:pt>
                <c:pt idx="18">
                  <c:v>64.260196636736907</c:v>
                </c:pt>
                <c:pt idx="19">
                  <c:v>62.787070298117335</c:v>
                </c:pt>
                <c:pt idx="20">
                  <c:v>61.341236426257915</c:v>
                </c:pt>
                <c:pt idx="21">
                  <c:v>59.893114541470361</c:v>
                </c:pt>
                <c:pt idx="22">
                  <c:v>58.449366272383507</c:v>
                </c:pt>
                <c:pt idx="23">
                  <c:v>57.009830962201441</c:v>
                </c:pt>
                <c:pt idx="24">
                  <c:v>55.570823763047358</c:v>
                </c:pt>
                <c:pt idx="25">
                  <c:v>54.077374278873215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81.796733763054732</c:v>
                </c:pt>
                <c:pt idx="1">
                  <c:v>77.166409762801521</c:v>
                </c:pt>
                <c:pt idx="2">
                  <c:v>80.022541105424622</c:v>
                </c:pt>
                <c:pt idx="3">
                  <c:v>86.62822405507525</c:v>
                </c:pt>
                <c:pt idx="4">
                  <c:v>82.980403703763017</c:v>
                </c:pt>
                <c:pt idx="5">
                  <c:v>85.319574958039283</c:v>
                </c:pt>
                <c:pt idx="6">
                  <c:v>84.654733946668017</c:v>
                </c:pt>
                <c:pt idx="7">
                  <c:v>87.430632094190614</c:v>
                </c:pt>
                <c:pt idx="8">
                  <c:v>90.94452347373803</c:v>
                </c:pt>
                <c:pt idx="9">
                  <c:v>92.014908477826722</c:v>
                </c:pt>
                <c:pt idx="10">
                  <c:v>87.669692027258904</c:v>
                </c:pt>
                <c:pt idx="11">
                  <c:v>82.99123421863564</c:v>
                </c:pt>
                <c:pt idx="12">
                  <c:v>88.37158853175977</c:v>
                </c:pt>
                <c:pt idx="13">
                  <c:v>89.238113743308574</c:v>
                </c:pt>
                <c:pt idx="14">
                  <c:v>89.965136954478837</c:v>
                </c:pt>
                <c:pt idx="15">
                  <c:v>90.371649214996125</c:v>
                </c:pt>
                <c:pt idx="16">
                  <c:v>90.74787219633653</c:v>
                </c:pt>
                <c:pt idx="17">
                  <c:v>91.085533555139463</c:v>
                </c:pt>
                <c:pt idx="18">
                  <c:v>91.430764022289523</c:v>
                </c:pt>
                <c:pt idx="19">
                  <c:v>91.777980425215333</c:v>
                </c:pt>
                <c:pt idx="20">
                  <c:v>92.168172027704699</c:v>
                </c:pt>
                <c:pt idx="21">
                  <c:v>92.557123317712865</c:v>
                </c:pt>
                <c:pt idx="22">
                  <c:v>92.952779858202135</c:v>
                </c:pt>
                <c:pt idx="23">
                  <c:v>93.357615531463054</c:v>
                </c:pt>
                <c:pt idx="24">
                  <c:v>93.759281305983947</c:v>
                </c:pt>
                <c:pt idx="25">
                  <c:v>94.078263288973204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19.127238856009384</c:v>
                </c:pt>
                <c:pt idx="1">
                  <c:v>19.077577846218176</c:v>
                </c:pt>
                <c:pt idx="2">
                  <c:v>20.368250481843649</c:v>
                </c:pt>
                <c:pt idx="3">
                  <c:v>20.175315344994768</c:v>
                </c:pt>
                <c:pt idx="4">
                  <c:v>21.144871842335974</c:v>
                </c:pt>
                <c:pt idx="5">
                  <c:v>20.356142697396557</c:v>
                </c:pt>
                <c:pt idx="6">
                  <c:v>21.58350032017885</c:v>
                </c:pt>
                <c:pt idx="7">
                  <c:v>21.37272935121182</c:v>
                </c:pt>
                <c:pt idx="8">
                  <c:v>21.402369355418081</c:v>
                </c:pt>
                <c:pt idx="9">
                  <c:v>20.716646873812635</c:v>
                </c:pt>
                <c:pt idx="10">
                  <c:v>21.804212338905089</c:v>
                </c:pt>
                <c:pt idx="11">
                  <c:v>24.645265074883991</c:v>
                </c:pt>
                <c:pt idx="12">
                  <c:v>22.84169060322256</c:v>
                </c:pt>
                <c:pt idx="13">
                  <c:v>23.254663253716856</c:v>
                </c:pt>
                <c:pt idx="14">
                  <c:v>23.631382881060564</c:v>
                </c:pt>
                <c:pt idx="15">
                  <c:v>23.927092574914408</c:v>
                </c:pt>
                <c:pt idx="16">
                  <c:v>24.230200235693768</c:v>
                </c:pt>
                <c:pt idx="17">
                  <c:v>24.530644447247099</c:v>
                </c:pt>
                <c:pt idx="18" formatCode="General">
                  <c:v>24.828641981599461</c:v>
                </c:pt>
                <c:pt idx="19" formatCode="General">
                  <c:v>25.126723872736925</c:v>
                </c:pt>
                <c:pt idx="20" formatCode="General">
                  <c:v>25.442795457777482</c:v>
                </c:pt>
                <c:pt idx="21" formatCode="General">
                  <c:v>25.761164533020274</c:v>
                </c:pt>
                <c:pt idx="22">
                  <c:v>26.084883516905034</c:v>
                </c:pt>
                <c:pt idx="23">
                  <c:v>26.442975757982047</c:v>
                </c:pt>
                <c:pt idx="24">
                  <c:v>26.803621661788195</c:v>
                </c:pt>
                <c:pt idx="25">
                  <c:v>27.129403838567487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23.220407936091913</c:v>
                </c:pt>
                <c:pt idx="1">
                  <c:v>23.08929091941615</c:v>
                </c:pt>
                <c:pt idx="2">
                  <c:v>23.344480327749537</c:v>
                </c:pt>
                <c:pt idx="3">
                  <c:v>24.300736185416572</c:v>
                </c:pt>
                <c:pt idx="4">
                  <c:v>24.316209619584249</c:v>
                </c:pt>
                <c:pt idx="5">
                  <c:v>22.514232571981484</c:v>
                </c:pt>
                <c:pt idx="6">
                  <c:v>23.393268640520354</c:v>
                </c:pt>
                <c:pt idx="7">
                  <c:v>22.998303650703896</c:v>
                </c:pt>
                <c:pt idx="8">
                  <c:v>22.944868784000104</c:v>
                </c:pt>
                <c:pt idx="9">
                  <c:v>21.008326603647635</c:v>
                </c:pt>
                <c:pt idx="10">
                  <c:v>22.084996734496848</c:v>
                </c:pt>
                <c:pt idx="11">
                  <c:v>24.16654489325439</c:v>
                </c:pt>
                <c:pt idx="12">
                  <c:v>22.438925067936509</c:v>
                </c:pt>
                <c:pt idx="13">
                  <c:v>22.659147308196264</c:v>
                </c:pt>
                <c:pt idx="14">
                  <c:v>22.869512203645797</c:v>
                </c:pt>
                <c:pt idx="15">
                  <c:v>23.012968641350547</c:v>
                </c:pt>
                <c:pt idx="16">
                  <c:v>23.161862373389166</c:v>
                </c:pt>
                <c:pt idx="17">
                  <c:v>23.326110839874968</c:v>
                </c:pt>
                <c:pt idx="18" formatCode="General">
                  <c:v>23.518757273299393</c:v>
                </c:pt>
                <c:pt idx="19" formatCode="General">
                  <c:v>23.737293108265725</c:v>
                </c:pt>
                <c:pt idx="20" formatCode="General">
                  <c:v>23.975945812710769</c:v>
                </c:pt>
                <c:pt idx="21" formatCode="General">
                  <c:v>24.229539910665999</c:v>
                </c:pt>
                <c:pt idx="22">
                  <c:v>24.510852904665004</c:v>
                </c:pt>
                <c:pt idx="23">
                  <c:v>24.788993013880809</c:v>
                </c:pt>
                <c:pt idx="24">
                  <c:v>25.042760030260606</c:v>
                </c:pt>
                <c:pt idx="25">
                  <c:v>25.299502700425329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57.996767141455507</c:v>
                </c:pt>
                <c:pt idx="1">
                  <c:v>61.482116591824344</c:v>
                </c:pt>
                <c:pt idx="2">
                  <c:v>65.389899779645219</c:v>
                </c:pt>
                <c:pt idx="3">
                  <c:v>68.721796446044451</c:v>
                </c:pt>
                <c:pt idx="4">
                  <c:v>71.737881945067556</c:v>
                </c:pt>
                <c:pt idx="5">
                  <c:v>70.608524473567826</c:v>
                </c:pt>
                <c:pt idx="6">
                  <c:v>74.847020293872362</c:v>
                </c:pt>
                <c:pt idx="7">
                  <c:v>75.570208847550404</c:v>
                </c:pt>
                <c:pt idx="8">
                  <c:v>77.738266197290585</c:v>
                </c:pt>
                <c:pt idx="9">
                  <c:v>74.870391845580897</c:v>
                </c:pt>
                <c:pt idx="10">
                  <c:v>78.763642326684192</c:v>
                </c:pt>
                <c:pt idx="11">
                  <c:v>88.163514131739305</c:v>
                </c:pt>
                <c:pt idx="12">
                  <c:v>83.389711190861647</c:v>
                </c:pt>
                <c:pt idx="13">
                  <c:v>85.076767626320404</c:v>
                </c:pt>
                <c:pt idx="14">
                  <c:v>86.637292881461505</c:v>
                </c:pt>
                <c:pt idx="15">
                  <c:v>87.919949914349687</c:v>
                </c:pt>
                <c:pt idx="16">
                  <c:v>89.148313074446136</c:v>
                </c:pt>
                <c:pt idx="17">
                  <c:v>90.320595552170985</c:v>
                </c:pt>
                <c:pt idx="18" formatCode="General">
                  <c:v>91.47222813231491</c:v>
                </c:pt>
                <c:pt idx="19" formatCode="General">
                  <c:v>92.605513631465911</c:v>
                </c:pt>
                <c:pt idx="20" formatCode="General">
                  <c:v>93.767324306989806</c:v>
                </c:pt>
                <c:pt idx="21" formatCode="General">
                  <c:v>94.915297955623686</c:v>
                </c:pt>
                <c:pt idx="22" formatCode="General">
                  <c:v>96.052271456001591</c:v>
                </c:pt>
                <c:pt idx="23" formatCode="General">
                  <c:v>97.182276585812275</c:v>
                </c:pt>
                <c:pt idx="24" formatCode="General">
                  <c:v>98.338673006882061</c:v>
                </c:pt>
                <c:pt idx="25" formatCode="General">
                  <c:v>99.418184770637254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27.528991607811552</c:v>
                </c:pt>
                <c:pt idx="1">
                  <c:v>24.52683592953138</c:v>
                </c:pt>
                <c:pt idx="2">
                  <c:v>26.42297666332718</c:v>
                </c:pt>
                <c:pt idx="3">
                  <c:v>24.85776699670194</c:v>
                </c:pt>
                <c:pt idx="4">
                  <c:v>31.971696024966981</c:v>
                </c:pt>
                <c:pt idx="5">
                  <c:v>32.955729304933939</c:v>
                </c:pt>
                <c:pt idx="6">
                  <c:v>34.861592163397475</c:v>
                </c:pt>
                <c:pt idx="7">
                  <c:v>41.002290709498936</c:v>
                </c:pt>
                <c:pt idx="8">
                  <c:v>40.821563269240329</c:v>
                </c:pt>
                <c:pt idx="9">
                  <c:v>44.386371903668277</c:v>
                </c:pt>
                <c:pt idx="10">
                  <c:v>45.268875444592787</c:v>
                </c:pt>
                <c:pt idx="11">
                  <c:v>45.813896797440293</c:v>
                </c:pt>
                <c:pt idx="12">
                  <c:v>50.4209181507495</c:v>
                </c:pt>
                <c:pt idx="13">
                  <c:v>53.263502058213774</c:v>
                </c:pt>
                <c:pt idx="14">
                  <c:v>56.077792901990435</c:v>
                </c:pt>
                <c:pt idx="15">
                  <c:v>58.744711635337943</c:v>
                </c:pt>
                <c:pt idx="16">
                  <c:v>61.425906272441132</c:v>
                </c:pt>
                <c:pt idx="17">
                  <c:v>64.116028964346228</c:v>
                </c:pt>
                <c:pt idx="18" formatCode="General">
                  <c:v>66.828639579577015</c:v>
                </c:pt>
                <c:pt idx="19" formatCode="General">
                  <c:v>69.571084624150771</c:v>
                </c:pt>
                <c:pt idx="20" formatCode="General">
                  <c:v>72.376065301948756</c:v>
                </c:pt>
                <c:pt idx="21" formatCode="General">
                  <c:v>75.212277237619475</c:v>
                </c:pt>
                <c:pt idx="22" formatCode="General">
                  <c:v>78.092321472555312</c:v>
                </c:pt>
                <c:pt idx="23" formatCode="General">
                  <c:v>81.016825753038759</c:v>
                </c:pt>
                <c:pt idx="24" formatCode="General">
                  <c:v>83.975455428733113</c:v>
                </c:pt>
                <c:pt idx="25" formatCode="General">
                  <c:v>86.900472769840349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3.8733782824631051</c:v>
                </c:pt>
                <c:pt idx="1">
                  <c:v>3.6115314668414382</c:v>
                </c:pt>
                <c:pt idx="2">
                  <c:v>3.7857487827788034</c:v>
                </c:pt>
                <c:pt idx="3">
                  <c:v>3.743560554627968</c:v>
                </c:pt>
                <c:pt idx="4">
                  <c:v>4.7111857597636329</c:v>
                </c:pt>
                <c:pt idx="5">
                  <c:v>4.9051365859860017</c:v>
                </c:pt>
                <c:pt idx="6">
                  <c:v>5.067140749370723</c:v>
                </c:pt>
                <c:pt idx="7">
                  <c:v>6.0577933994328177</c:v>
                </c:pt>
                <c:pt idx="8">
                  <c:v>6.0279943222046031</c:v>
                </c:pt>
                <c:pt idx="9">
                  <c:v>6.5785612042232993</c:v>
                </c:pt>
                <c:pt idx="10">
                  <c:v>6.447356893435761</c:v>
                </c:pt>
                <c:pt idx="11">
                  <c:v>6.5617476540567186</c:v>
                </c:pt>
                <c:pt idx="12">
                  <c:v>7.2664469837995114</c:v>
                </c:pt>
                <c:pt idx="13">
                  <c:v>7.6638737114449773</c:v>
                </c:pt>
                <c:pt idx="14">
                  <c:v>8.0617296319075997</c:v>
                </c:pt>
                <c:pt idx="15">
                  <c:v>8.4381908931503862</c:v>
                </c:pt>
                <c:pt idx="16">
                  <c:v>8.8139999899951942</c:v>
                </c:pt>
                <c:pt idx="17">
                  <c:v>9.1903953397502232</c:v>
                </c:pt>
                <c:pt idx="18" formatCode="General">
                  <c:v>9.5773070606607913</c:v>
                </c:pt>
                <c:pt idx="19" formatCode="General">
                  <c:v>9.9683936116552765</c:v>
                </c:pt>
                <c:pt idx="20" formatCode="General">
                  <c:v>10.368657146362347</c:v>
                </c:pt>
                <c:pt idx="21" formatCode="General">
                  <c:v>10.773715996225931</c:v>
                </c:pt>
                <c:pt idx="22" formatCode="General">
                  <c:v>11.182479706817078</c:v>
                </c:pt>
                <c:pt idx="23" formatCode="General">
                  <c:v>11.595354233926846</c:v>
                </c:pt>
                <c:pt idx="24" formatCode="General">
                  <c:v>12.013218093440555</c:v>
                </c:pt>
                <c:pt idx="25" formatCode="General">
                  <c:v>12.428550805471939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16.61623448975346</c:v>
                </c:pt>
                <c:pt idx="1">
                  <c:v>20.361585003226278</c:v>
                </c:pt>
                <c:pt idx="2">
                  <c:v>15.790555618543541</c:v>
                </c:pt>
                <c:pt idx="3">
                  <c:v>16.267658971329677</c:v>
                </c:pt>
                <c:pt idx="4">
                  <c:v>15.350778775323606</c:v>
                </c:pt>
                <c:pt idx="5">
                  <c:v>12.122928146391125</c:v>
                </c:pt>
                <c:pt idx="6">
                  <c:v>12.125995927604182</c:v>
                </c:pt>
                <c:pt idx="7">
                  <c:v>11.36861739444984</c:v>
                </c:pt>
                <c:pt idx="8">
                  <c:v>12.720307938567526</c:v>
                </c:pt>
                <c:pt idx="9">
                  <c:v>11.216688886783064</c:v>
                </c:pt>
                <c:pt idx="10">
                  <c:v>13.639141013852207</c:v>
                </c:pt>
                <c:pt idx="11">
                  <c:v>12.744098820546702</c:v>
                </c:pt>
                <c:pt idx="12">
                  <c:v>11.163384019268493</c:v>
                </c:pt>
                <c:pt idx="13">
                  <c:v>10.799679041346337</c:v>
                </c:pt>
                <c:pt idx="14">
                  <c:v>10.416702030133745</c:v>
                </c:pt>
                <c:pt idx="15">
                  <c:v>10.210783044370013</c:v>
                </c:pt>
                <c:pt idx="16">
                  <c:v>10.012692926311606</c:v>
                </c:pt>
                <c:pt idx="17">
                  <c:v>9.7936622498681167</c:v>
                </c:pt>
                <c:pt idx="18">
                  <c:v>9.5418796681048903</c:v>
                </c:pt>
                <c:pt idx="19">
                  <c:v>9.2645014891959026</c:v>
                </c:pt>
                <c:pt idx="20">
                  <c:v>8.97614568299689</c:v>
                </c:pt>
                <c:pt idx="21">
                  <c:v>8.6677990612568099</c:v>
                </c:pt>
                <c:pt idx="22">
                  <c:v>8.3407390007498883</c:v>
                </c:pt>
                <c:pt idx="23">
                  <c:v>7.9955975430957782</c:v>
                </c:pt>
                <c:pt idx="24">
                  <c:v>7.6581521515001612</c:v>
                </c:pt>
                <c:pt idx="25">
                  <c:v>7.7058322696789725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56.524426453629246</c:v>
                </c:pt>
                <c:pt idx="1">
                  <c:v>52.960689382505628</c:v>
                </c:pt>
                <c:pt idx="2">
                  <c:v>52.846160203911573</c:v>
                </c:pt>
                <c:pt idx="3">
                  <c:v>50.466105734122337</c:v>
                </c:pt>
                <c:pt idx="4">
                  <c:v>53.820856270100023</c:v>
                </c:pt>
                <c:pt idx="5">
                  <c:v>46.025436259197235</c:v>
                </c:pt>
                <c:pt idx="6">
                  <c:v>52.044327567603666</c:v>
                </c:pt>
                <c:pt idx="7">
                  <c:v>46.508456690733709</c:v>
                </c:pt>
                <c:pt idx="8">
                  <c:v>50.68229802441526</c:v>
                </c:pt>
                <c:pt idx="9">
                  <c:v>53.767766538395868</c:v>
                </c:pt>
                <c:pt idx="10">
                  <c:v>48.860032172818059</c:v>
                </c:pt>
                <c:pt idx="11">
                  <c:v>44.276309629037591</c:v>
                </c:pt>
                <c:pt idx="12">
                  <c:v>46.399814795452592</c:v>
                </c:pt>
                <c:pt idx="13">
                  <c:v>45.806449305805707</c:v>
                </c:pt>
                <c:pt idx="14">
                  <c:v>45.06638900579987</c:v>
                </c:pt>
                <c:pt idx="15">
                  <c:v>44.104749368187719</c:v>
                </c:pt>
                <c:pt idx="16">
                  <c:v>43.078217429957469</c:v>
                </c:pt>
                <c:pt idx="17">
                  <c:v>41.990644013670241</c:v>
                </c:pt>
                <c:pt idx="18">
                  <c:v>40.876585645416853</c:v>
                </c:pt>
                <c:pt idx="19">
                  <c:v>39.71543893919678</c:v>
                </c:pt>
                <c:pt idx="20">
                  <c:v>38.523657837251505</c:v>
                </c:pt>
                <c:pt idx="21">
                  <c:v>37.270967446405074</c:v>
                </c:pt>
                <c:pt idx="22">
                  <c:v>35.961305811720479</c:v>
                </c:pt>
                <c:pt idx="23">
                  <c:v>34.598530618599135</c:v>
                </c:pt>
                <c:pt idx="24">
                  <c:v>33.171014558364107</c:v>
                </c:pt>
                <c:pt idx="25">
                  <c:v>31.648415277531775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79.612821469731003</c:v>
                </c:pt>
                <c:pt idx="1">
                  <c:v>82.688963097635224</c:v>
                </c:pt>
                <c:pt idx="2">
                  <c:v>85.479387036776259</c:v>
                </c:pt>
                <c:pt idx="3">
                  <c:v>83.542835711687317</c:v>
                </c:pt>
                <c:pt idx="4">
                  <c:v>81.058116059095454</c:v>
                </c:pt>
                <c:pt idx="5">
                  <c:v>82.549295002506099</c:v>
                </c:pt>
                <c:pt idx="6">
                  <c:v>76.719420390784521</c:v>
                </c:pt>
                <c:pt idx="7">
                  <c:v>78.800967862228092</c:v>
                </c:pt>
                <c:pt idx="8">
                  <c:v>81.383808635125661</c:v>
                </c:pt>
                <c:pt idx="9">
                  <c:v>79.47733766606126</c:v>
                </c:pt>
                <c:pt idx="10">
                  <c:v>75.159051047955984</c:v>
                </c:pt>
                <c:pt idx="11">
                  <c:v>71.696388780405272</c:v>
                </c:pt>
                <c:pt idx="12">
                  <c:v>72.275520656949311</c:v>
                </c:pt>
                <c:pt idx="13">
                  <c:v>71.245803951646835</c:v>
                </c:pt>
                <c:pt idx="14">
                  <c:v>70.080061509522139</c:v>
                </c:pt>
                <c:pt idx="15">
                  <c:v>68.657904713342703</c:v>
                </c:pt>
                <c:pt idx="16">
                  <c:v>67.208935501429295</c:v>
                </c:pt>
                <c:pt idx="17">
                  <c:v>65.731385037932256</c:v>
                </c:pt>
                <c:pt idx="18">
                  <c:v>64.260196636736907</c:v>
                </c:pt>
                <c:pt idx="19">
                  <c:v>62.787070298117335</c:v>
                </c:pt>
                <c:pt idx="20">
                  <c:v>61.341236426257915</c:v>
                </c:pt>
                <c:pt idx="21">
                  <c:v>59.893114541470361</c:v>
                </c:pt>
                <c:pt idx="22">
                  <c:v>58.449366272383507</c:v>
                </c:pt>
                <c:pt idx="23">
                  <c:v>57.009830962201441</c:v>
                </c:pt>
                <c:pt idx="24">
                  <c:v>55.570823763047358</c:v>
                </c:pt>
                <c:pt idx="25">
                  <c:v>54.077374278873215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81.796733763054732</c:v>
                </c:pt>
                <c:pt idx="1">
                  <c:v>77.166409762801521</c:v>
                </c:pt>
                <c:pt idx="2">
                  <c:v>80.022541105424622</c:v>
                </c:pt>
                <c:pt idx="3">
                  <c:v>86.62822405507525</c:v>
                </c:pt>
                <c:pt idx="4">
                  <c:v>82.980403703763017</c:v>
                </c:pt>
                <c:pt idx="5">
                  <c:v>85.319574958039283</c:v>
                </c:pt>
                <c:pt idx="6">
                  <c:v>84.654733946668017</c:v>
                </c:pt>
                <c:pt idx="7">
                  <c:v>87.430632094190614</c:v>
                </c:pt>
                <c:pt idx="8">
                  <c:v>90.94452347373803</c:v>
                </c:pt>
                <c:pt idx="9">
                  <c:v>92.014908477826722</c:v>
                </c:pt>
                <c:pt idx="10">
                  <c:v>87.669692027258904</c:v>
                </c:pt>
                <c:pt idx="11">
                  <c:v>82.99123421863564</c:v>
                </c:pt>
                <c:pt idx="12">
                  <c:v>88.37158853175977</c:v>
                </c:pt>
                <c:pt idx="13">
                  <c:v>89.238113743308574</c:v>
                </c:pt>
                <c:pt idx="14">
                  <c:v>89.965136954478837</c:v>
                </c:pt>
                <c:pt idx="15">
                  <c:v>90.371649214996125</c:v>
                </c:pt>
                <c:pt idx="16">
                  <c:v>90.74787219633653</c:v>
                </c:pt>
                <c:pt idx="17">
                  <c:v>91.085533555139463</c:v>
                </c:pt>
                <c:pt idx="18">
                  <c:v>91.430764022289523</c:v>
                </c:pt>
                <c:pt idx="19">
                  <c:v>91.777980425215333</c:v>
                </c:pt>
                <c:pt idx="20">
                  <c:v>92.168172027704699</c:v>
                </c:pt>
                <c:pt idx="21">
                  <c:v>92.557123317712865</c:v>
                </c:pt>
                <c:pt idx="22">
                  <c:v>92.952779858202135</c:v>
                </c:pt>
                <c:pt idx="23">
                  <c:v>93.357615531463054</c:v>
                </c:pt>
                <c:pt idx="24">
                  <c:v>93.759281305983947</c:v>
                </c:pt>
                <c:pt idx="25">
                  <c:v>94.078263288973204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19.127238856009384</c:v>
                </c:pt>
                <c:pt idx="1">
                  <c:v>19.077577846218176</c:v>
                </c:pt>
                <c:pt idx="2">
                  <c:v>20.368250481843649</c:v>
                </c:pt>
                <c:pt idx="3">
                  <c:v>20.175315344994768</c:v>
                </c:pt>
                <c:pt idx="4">
                  <c:v>21.144871842335974</c:v>
                </c:pt>
                <c:pt idx="5">
                  <c:v>20.356142697396557</c:v>
                </c:pt>
                <c:pt idx="6">
                  <c:v>21.58350032017885</c:v>
                </c:pt>
                <c:pt idx="7">
                  <c:v>21.37272935121182</c:v>
                </c:pt>
                <c:pt idx="8">
                  <c:v>21.402369355418081</c:v>
                </c:pt>
                <c:pt idx="9">
                  <c:v>20.716646873812635</c:v>
                </c:pt>
                <c:pt idx="10">
                  <c:v>21.804212338905089</c:v>
                </c:pt>
                <c:pt idx="11">
                  <c:v>24.645265074883991</c:v>
                </c:pt>
                <c:pt idx="12">
                  <c:v>22.84169060322256</c:v>
                </c:pt>
                <c:pt idx="13">
                  <c:v>23.254663253716856</c:v>
                </c:pt>
                <c:pt idx="14">
                  <c:v>23.631382881060564</c:v>
                </c:pt>
                <c:pt idx="15">
                  <c:v>23.927092574914408</c:v>
                </c:pt>
                <c:pt idx="16">
                  <c:v>24.230200235693768</c:v>
                </c:pt>
                <c:pt idx="17">
                  <c:v>24.530644447247099</c:v>
                </c:pt>
                <c:pt idx="18" formatCode="General">
                  <c:v>24.828641981599461</c:v>
                </c:pt>
                <c:pt idx="19" formatCode="General">
                  <c:v>25.126723872736925</c:v>
                </c:pt>
                <c:pt idx="20" formatCode="General">
                  <c:v>25.442795457777482</c:v>
                </c:pt>
                <c:pt idx="21" formatCode="General">
                  <c:v>25.761164533020274</c:v>
                </c:pt>
                <c:pt idx="22">
                  <c:v>26.084883516905034</c:v>
                </c:pt>
                <c:pt idx="23">
                  <c:v>26.442975757982047</c:v>
                </c:pt>
                <c:pt idx="24">
                  <c:v>26.803621661788195</c:v>
                </c:pt>
                <c:pt idx="25">
                  <c:v>27.129403838567487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23.220407936091913</c:v>
                </c:pt>
                <c:pt idx="1">
                  <c:v>23.08929091941615</c:v>
                </c:pt>
                <c:pt idx="2">
                  <c:v>23.344480327749537</c:v>
                </c:pt>
                <c:pt idx="3">
                  <c:v>24.300736185416572</c:v>
                </c:pt>
                <c:pt idx="4">
                  <c:v>24.316209619584249</c:v>
                </c:pt>
                <c:pt idx="5">
                  <c:v>22.514232571981484</c:v>
                </c:pt>
                <c:pt idx="6">
                  <c:v>23.393268640520354</c:v>
                </c:pt>
                <c:pt idx="7">
                  <c:v>22.998303650703896</c:v>
                </c:pt>
                <c:pt idx="8">
                  <c:v>22.944868784000104</c:v>
                </c:pt>
                <c:pt idx="9">
                  <c:v>21.008326603647635</c:v>
                </c:pt>
                <c:pt idx="10">
                  <c:v>22.084996734496848</c:v>
                </c:pt>
                <c:pt idx="11">
                  <c:v>24.16654489325439</c:v>
                </c:pt>
                <c:pt idx="12">
                  <c:v>22.438925067936509</c:v>
                </c:pt>
                <c:pt idx="13">
                  <c:v>22.659147308196264</c:v>
                </c:pt>
                <c:pt idx="14">
                  <c:v>22.869512203645797</c:v>
                </c:pt>
                <c:pt idx="15">
                  <c:v>23.012968641350547</c:v>
                </c:pt>
                <c:pt idx="16">
                  <c:v>23.161862373389166</c:v>
                </c:pt>
                <c:pt idx="17">
                  <c:v>23.326110839874968</c:v>
                </c:pt>
                <c:pt idx="18" formatCode="General">
                  <c:v>23.518757273299393</c:v>
                </c:pt>
                <c:pt idx="19" formatCode="General">
                  <c:v>23.737293108265725</c:v>
                </c:pt>
                <c:pt idx="20" formatCode="General">
                  <c:v>23.975945812710769</c:v>
                </c:pt>
                <c:pt idx="21" formatCode="General">
                  <c:v>24.229539910665999</c:v>
                </c:pt>
                <c:pt idx="22">
                  <c:v>24.510852904665004</c:v>
                </c:pt>
                <c:pt idx="23">
                  <c:v>24.788993013880809</c:v>
                </c:pt>
                <c:pt idx="24">
                  <c:v>25.042760030260606</c:v>
                </c:pt>
                <c:pt idx="25">
                  <c:v>25.299502700425329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57.996767141455507</c:v>
                </c:pt>
                <c:pt idx="1">
                  <c:v>61.482116591824344</c:v>
                </c:pt>
                <c:pt idx="2">
                  <c:v>65.389899779645219</c:v>
                </c:pt>
                <c:pt idx="3">
                  <c:v>68.721796446044451</c:v>
                </c:pt>
                <c:pt idx="4">
                  <c:v>71.737881945067556</c:v>
                </c:pt>
                <c:pt idx="5">
                  <c:v>70.608524473567826</c:v>
                </c:pt>
                <c:pt idx="6">
                  <c:v>74.847020293872362</c:v>
                </c:pt>
                <c:pt idx="7">
                  <c:v>75.570208847550404</c:v>
                </c:pt>
                <c:pt idx="8">
                  <c:v>77.738266197290585</c:v>
                </c:pt>
                <c:pt idx="9">
                  <c:v>74.870391845580897</c:v>
                </c:pt>
                <c:pt idx="10">
                  <c:v>78.763642326684192</c:v>
                </c:pt>
                <c:pt idx="11">
                  <c:v>88.163514131739305</c:v>
                </c:pt>
                <c:pt idx="12">
                  <c:v>83.389711190861647</c:v>
                </c:pt>
                <c:pt idx="13">
                  <c:v>85.076767626320404</c:v>
                </c:pt>
                <c:pt idx="14">
                  <c:v>86.637292881461505</c:v>
                </c:pt>
                <c:pt idx="15">
                  <c:v>87.919949914349687</c:v>
                </c:pt>
                <c:pt idx="16">
                  <c:v>89.148313074446136</c:v>
                </c:pt>
                <c:pt idx="17">
                  <c:v>90.320595552170985</c:v>
                </c:pt>
                <c:pt idx="18" formatCode="General">
                  <c:v>91.47222813231491</c:v>
                </c:pt>
                <c:pt idx="19" formatCode="General">
                  <c:v>92.605513631465911</c:v>
                </c:pt>
                <c:pt idx="20" formatCode="General">
                  <c:v>93.767324306989806</c:v>
                </c:pt>
                <c:pt idx="21" formatCode="General">
                  <c:v>94.915297955623686</c:v>
                </c:pt>
                <c:pt idx="22" formatCode="General">
                  <c:v>96.052271456001591</c:v>
                </c:pt>
                <c:pt idx="23" formatCode="General">
                  <c:v>97.182276585812275</c:v>
                </c:pt>
                <c:pt idx="24" formatCode="General">
                  <c:v>98.338673006882061</c:v>
                </c:pt>
                <c:pt idx="25" formatCode="General">
                  <c:v>99.418184770637254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27.528991607811552</c:v>
                </c:pt>
                <c:pt idx="1">
                  <c:v>24.52683592953138</c:v>
                </c:pt>
                <c:pt idx="2">
                  <c:v>26.42297666332718</c:v>
                </c:pt>
                <c:pt idx="3">
                  <c:v>24.85776699670194</c:v>
                </c:pt>
                <c:pt idx="4">
                  <c:v>31.971696024966981</c:v>
                </c:pt>
                <c:pt idx="5">
                  <c:v>32.955729304933939</c:v>
                </c:pt>
                <c:pt idx="6">
                  <c:v>34.861592163397475</c:v>
                </c:pt>
                <c:pt idx="7">
                  <c:v>41.002290709498936</c:v>
                </c:pt>
                <c:pt idx="8">
                  <c:v>40.821563269240329</c:v>
                </c:pt>
                <c:pt idx="9">
                  <c:v>44.386371903668277</c:v>
                </c:pt>
                <c:pt idx="10">
                  <c:v>45.268875444592787</c:v>
                </c:pt>
                <c:pt idx="11">
                  <c:v>45.813896797440293</c:v>
                </c:pt>
                <c:pt idx="12">
                  <c:v>50.4209181507495</c:v>
                </c:pt>
                <c:pt idx="13">
                  <c:v>53.263502058213774</c:v>
                </c:pt>
                <c:pt idx="14">
                  <c:v>56.077792901990435</c:v>
                </c:pt>
                <c:pt idx="15">
                  <c:v>58.744711635337943</c:v>
                </c:pt>
                <c:pt idx="16">
                  <c:v>61.425906272441132</c:v>
                </c:pt>
                <c:pt idx="17">
                  <c:v>64.116028964346228</c:v>
                </c:pt>
                <c:pt idx="18" formatCode="General">
                  <c:v>66.828639579577015</c:v>
                </c:pt>
                <c:pt idx="19" formatCode="General">
                  <c:v>69.571084624150771</c:v>
                </c:pt>
                <c:pt idx="20" formatCode="General">
                  <c:v>72.376065301948756</c:v>
                </c:pt>
                <c:pt idx="21" formatCode="General">
                  <c:v>75.212277237619475</c:v>
                </c:pt>
                <c:pt idx="22" formatCode="General">
                  <c:v>78.092321472555312</c:v>
                </c:pt>
                <c:pt idx="23" formatCode="General">
                  <c:v>81.016825753038759</c:v>
                </c:pt>
                <c:pt idx="24" formatCode="General">
                  <c:v>83.975455428733113</c:v>
                </c:pt>
                <c:pt idx="25" formatCode="General">
                  <c:v>86.900472769840349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3.8733782824631051</c:v>
                </c:pt>
                <c:pt idx="1">
                  <c:v>3.6115314668414382</c:v>
                </c:pt>
                <c:pt idx="2">
                  <c:v>3.7857487827788034</c:v>
                </c:pt>
                <c:pt idx="3">
                  <c:v>3.743560554627968</c:v>
                </c:pt>
                <c:pt idx="4">
                  <c:v>4.7111857597636329</c:v>
                </c:pt>
                <c:pt idx="5">
                  <c:v>4.9051365859860017</c:v>
                </c:pt>
                <c:pt idx="6">
                  <c:v>5.067140749370723</c:v>
                </c:pt>
                <c:pt idx="7">
                  <c:v>6.0577933994328177</c:v>
                </c:pt>
                <c:pt idx="8">
                  <c:v>6.0279943222046031</c:v>
                </c:pt>
                <c:pt idx="9">
                  <c:v>6.5785612042232993</c:v>
                </c:pt>
                <c:pt idx="10">
                  <c:v>6.447356893435761</c:v>
                </c:pt>
                <c:pt idx="11">
                  <c:v>6.5617476540567186</c:v>
                </c:pt>
                <c:pt idx="12">
                  <c:v>7.2664469837995114</c:v>
                </c:pt>
                <c:pt idx="13">
                  <c:v>7.6638737114449773</c:v>
                </c:pt>
                <c:pt idx="14">
                  <c:v>8.0617296319075997</c:v>
                </c:pt>
                <c:pt idx="15">
                  <c:v>8.4381908931503862</c:v>
                </c:pt>
                <c:pt idx="16">
                  <c:v>8.8139999899951942</c:v>
                </c:pt>
                <c:pt idx="17">
                  <c:v>9.1903953397502232</c:v>
                </c:pt>
                <c:pt idx="18" formatCode="General">
                  <c:v>9.5773070606607913</c:v>
                </c:pt>
                <c:pt idx="19" formatCode="General">
                  <c:v>9.9683936116552765</c:v>
                </c:pt>
                <c:pt idx="20" formatCode="General">
                  <c:v>10.368657146362347</c:v>
                </c:pt>
                <c:pt idx="21" formatCode="General">
                  <c:v>10.773715996225931</c:v>
                </c:pt>
                <c:pt idx="22" formatCode="General">
                  <c:v>11.182479706817078</c:v>
                </c:pt>
                <c:pt idx="23" formatCode="General">
                  <c:v>11.595354233926846</c:v>
                </c:pt>
                <c:pt idx="24" formatCode="General">
                  <c:v>12.013218093440555</c:v>
                </c:pt>
                <c:pt idx="25" formatCode="General">
                  <c:v>12.428550805471939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24.102596362576236</c:v>
                </c:pt>
                <c:pt idx="1">
                  <c:v>14.183300364112393</c:v>
                </c:pt>
                <c:pt idx="2">
                  <c:v>19.421346286134263</c:v>
                </c:pt>
                <c:pt idx="3">
                  <c:v>16.97798935518842</c:v>
                </c:pt>
                <c:pt idx="4">
                  <c:v>17.214231385988612</c:v>
                </c:pt>
                <c:pt idx="5">
                  <c:v>20.904907709566587</c:v>
                </c:pt>
                <c:pt idx="6">
                  <c:v>5.8279615010554497</c:v>
                </c:pt>
                <c:pt idx="7">
                  <c:v>7.5153466427710569</c:v>
                </c:pt>
                <c:pt idx="8">
                  <c:v>2.9839149876190829</c:v>
                </c:pt>
                <c:pt idx="9">
                  <c:v>7.6306487121480959</c:v>
                </c:pt>
                <c:pt idx="10">
                  <c:v>21.60435703815736</c:v>
                </c:pt>
                <c:pt idx="11">
                  <c:v>31.971867218245322</c:v>
                </c:pt>
                <c:pt idx="12">
                  <c:v>8.1240276607282809</c:v>
                </c:pt>
                <c:pt idx="13">
                  <c:v>5.238289625847881</c:v>
                </c:pt>
                <c:pt idx="14">
                  <c:v>15.840371289699782</c:v>
                </c:pt>
                <c:pt idx="15">
                  <c:v>14.806091320208939</c:v>
                </c:pt>
                <c:pt idx="16">
                  <c:v>8.1400750868599019</c:v>
                </c:pt>
                <c:pt idx="17">
                  <c:v>30.435906806230722</c:v>
                </c:pt>
                <c:pt idx="18">
                  <c:v>8.1573870890888447</c:v>
                </c:pt>
                <c:pt idx="19">
                  <c:v>0.32699841461554252</c:v>
                </c:pt>
                <c:pt idx="20">
                  <c:v>28.794983635680254</c:v>
                </c:pt>
                <c:pt idx="21">
                  <c:v>5.5647932127122148</c:v>
                </c:pt>
                <c:pt idx="22">
                  <c:v>9.6247047758183282</c:v>
                </c:pt>
                <c:pt idx="23">
                  <c:v>10.221920167931524</c:v>
                </c:pt>
                <c:pt idx="24">
                  <c:v>6.5635579453883768</c:v>
                </c:pt>
                <c:pt idx="25">
                  <c:v>35.179425405626382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30.330082960014582</c:v>
                </c:pt>
                <c:pt idx="1">
                  <c:v>16.153766822052162</c:v>
                </c:pt>
                <c:pt idx="2">
                  <c:v>23.377575966816259</c:v>
                </c:pt>
                <c:pt idx="3">
                  <c:v>19.481977619693662</c:v>
                </c:pt>
                <c:pt idx="4">
                  <c:v>19.918068744496043</c:v>
                </c:pt>
                <c:pt idx="5">
                  <c:v>27.197691926510696</c:v>
                </c:pt>
                <c:pt idx="6">
                  <c:v>7.5954328905344992</c:v>
                </c:pt>
                <c:pt idx="7">
                  <c:v>8.3564565695027184</c:v>
                </c:pt>
                <c:pt idx="8">
                  <c:v>3.1890941405883497</c:v>
                </c:pt>
                <c:pt idx="9">
                  <c:v>8.4843822104453377</c:v>
                </c:pt>
                <c:pt idx="10">
                  <c:v>24.635476172871439</c:v>
                </c:pt>
                <c:pt idx="11">
                  <c:v>33.355715085884789</c:v>
                </c:pt>
                <c:pt idx="12">
                  <c:v>7.4793308660406197</c:v>
                </c:pt>
                <c:pt idx="13">
                  <c:v>5.8425355901908427</c:v>
                </c:pt>
                <c:pt idx="14">
                  <c:v>13.958070264398275</c:v>
                </c:pt>
                <c:pt idx="15">
                  <c:v>12.944883963736162</c:v>
                </c:pt>
                <c:pt idx="16">
                  <c:v>7.5831404188358791</c:v>
                </c:pt>
                <c:pt idx="17">
                  <c:v>29.713909916382651</c:v>
                </c:pt>
                <c:pt idx="18">
                  <c:v>8.3102475523100967</c:v>
                </c:pt>
                <c:pt idx="19">
                  <c:v>0.35243996315240794</c:v>
                </c:pt>
                <c:pt idx="20">
                  <c:v>27.724267115083713</c:v>
                </c:pt>
                <c:pt idx="21">
                  <c:v>6.391218106111471</c:v>
                </c:pt>
                <c:pt idx="22">
                  <c:v>8.2058664949319979</c:v>
                </c:pt>
                <c:pt idx="23">
                  <c:v>9.7483310829120615</c:v>
                </c:pt>
                <c:pt idx="24">
                  <c:v>5.3130813064639826</c:v>
                </c:pt>
                <c:pt idx="25">
                  <c:v>34.053956250039256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30.319423045983708</c:v>
                </c:pt>
                <c:pt idx="1">
                  <c:v>18.885617726279289</c:v>
                </c:pt>
                <c:pt idx="2">
                  <c:v>33.660528985050121</c:v>
                </c:pt>
                <c:pt idx="3">
                  <c:v>22.354799468779433</c:v>
                </c:pt>
                <c:pt idx="4">
                  <c:v>21.491212714290384</c:v>
                </c:pt>
                <c:pt idx="5">
                  <c:v>32.172483617199426</c:v>
                </c:pt>
                <c:pt idx="6">
                  <c:v>7.7886817038656977</c:v>
                </c:pt>
                <c:pt idx="7">
                  <c:v>16.189285622109466</c:v>
                </c:pt>
                <c:pt idx="8">
                  <c:v>2.7312990837199487</c:v>
                </c:pt>
                <c:pt idx="9">
                  <c:v>9.4478236184071012</c:v>
                </c:pt>
                <c:pt idx="10">
                  <c:v>26.464340373386541</c:v>
                </c:pt>
                <c:pt idx="11">
                  <c:v>32.914019968570287</c:v>
                </c:pt>
                <c:pt idx="12">
                  <c:v>5.7078993007764751</c:v>
                </c:pt>
                <c:pt idx="13">
                  <c:v>6.203728027636993</c:v>
                </c:pt>
                <c:pt idx="14">
                  <c:v>13.473111653007074</c:v>
                </c:pt>
                <c:pt idx="15">
                  <c:v>13.849738435305273</c:v>
                </c:pt>
                <c:pt idx="16">
                  <c:v>7.9326062560475892</c:v>
                </c:pt>
                <c:pt idx="17">
                  <c:v>33.903379019820385</c:v>
                </c:pt>
                <c:pt idx="18">
                  <c:v>9.04120593026237</c:v>
                </c:pt>
                <c:pt idx="19">
                  <c:v>0.24407274346429927</c:v>
                </c:pt>
                <c:pt idx="20">
                  <c:v>26.633954530578897</c:v>
                </c:pt>
                <c:pt idx="21">
                  <c:v>7.8954960635518718</c:v>
                </c:pt>
                <c:pt idx="22">
                  <c:v>8.3690098748034014</c:v>
                </c:pt>
                <c:pt idx="23">
                  <c:v>10.0765703110704</c:v>
                </c:pt>
                <c:pt idx="24">
                  <c:v>12.226968568007495</c:v>
                </c:pt>
                <c:pt idx="25">
                  <c:v>28.708743358026002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6.2274865974383466</c:v>
                </c:pt>
                <c:pt idx="1">
                  <c:v>1.9704664579397697</c:v>
                </c:pt>
                <c:pt idx="2">
                  <c:v>3.9562296806819965</c:v>
                </c:pt>
                <c:pt idx="3">
                  <c:v>2.5039882645052423</c:v>
                </c:pt>
                <c:pt idx="4">
                  <c:v>2.7038373585074318</c:v>
                </c:pt>
                <c:pt idx="5">
                  <c:v>6.2927842169441099</c:v>
                </c:pt>
                <c:pt idx="6">
                  <c:v>1.7674713894790495</c:v>
                </c:pt>
                <c:pt idx="7">
                  <c:v>0.84110992673166152</c:v>
                </c:pt>
                <c:pt idx="8">
                  <c:v>0.20517915296926681</c:v>
                </c:pt>
                <c:pt idx="9">
                  <c:v>0.85373349829724177</c:v>
                </c:pt>
                <c:pt idx="10">
                  <c:v>3.0311191347140785</c:v>
                </c:pt>
                <c:pt idx="11">
                  <c:v>1.3838478676394672</c:v>
                </c:pt>
                <c:pt idx="12">
                  <c:v>-0.64469679468766117</c:v>
                </c:pt>
                <c:pt idx="13">
                  <c:v>0.60424596434296163</c:v>
                </c:pt>
                <c:pt idx="14">
                  <c:v>-1.8823010253015067</c:v>
                </c:pt>
                <c:pt idx="15">
                  <c:v>-1.8612073564727769</c:v>
                </c:pt>
                <c:pt idx="16">
                  <c:v>-0.55693466802402281</c:v>
                </c:pt>
                <c:pt idx="17">
                  <c:v>-0.72199688984807153</c:v>
                </c:pt>
                <c:pt idx="18">
                  <c:v>0.15286046322125202</c:v>
                </c:pt>
                <c:pt idx="19">
                  <c:v>2.5441548536865422E-2</c:v>
                </c:pt>
                <c:pt idx="20">
                  <c:v>-1.070716520596541</c:v>
                </c:pt>
                <c:pt idx="21">
                  <c:v>0.82642489339925618</c:v>
                </c:pt>
                <c:pt idx="22">
                  <c:v>-1.4188382808863302</c:v>
                </c:pt>
                <c:pt idx="23">
                  <c:v>-0.47358908501946217</c:v>
                </c:pt>
                <c:pt idx="24">
                  <c:v>-1.2504766389243942</c:v>
                </c:pt>
                <c:pt idx="25">
                  <c:v>-1.1254691555871261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-1.0659914030874518E-2</c:v>
                </c:pt>
                <c:pt idx="1">
                  <c:v>2.7318509042271266</c:v>
                </c:pt>
                <c:pt idx="2">
                  <c:v>10.282953018233862</c:v>
                </c:pt>
                <c:pt idx="3">
                  <c:v>2.8728218490857707</c:v>
                </c:pt>
                <c:pt idx="4">
                  <c:v>1.5731439697943408</c:v>
                </c:pt>
                <c:pt idx="5">
                  <c:v>4.9747916906887291</c:v>
                </c:pt>
                <c:pt idx="6">
                  <c:v>0.19324881333119848</c:v>
                </c:pt>
                <c:pt idx="7">
                  <c:v>7.8328290526067477</c:v>
                </c:pt>
                <c:pt idx="8">
                  <c:v>-0.45779505686840105</c:v>
                </c:pt>
                <c:pt idx="9">
                  <c:v>0.96344140796176347</c:v>
                </c:pt>
                <c:pt idx="10">
                  <c:v>1.8288642005151026</c:v>
                </c:pt>
                <c:pt idx="11">
                  <c:v>-0.44169511731450228</c:v>
                </c:pt>
                <c:pt idx="12">
                  <c:v>-1.7714315652641446</c:v>
                </c:pt>
                <c:pt idx="13">
                  <c:v>0.36119243744615037</c:v>
                </c:pt>
                <c:pt idx="14">
                  <c:v>-0.48495861139120144</c:v>
                </c:pt>
                <c:pt idx="15">
                  <c:v>0.90485447156911114</c:v>
                </c:pt>
                <c:pt idx="16">
                  <c:v>0.3494658372117101</c:v>
                </c:pt>
                <c:pt idx="17">
                  <c:v>4.1894691034377338</c:v>
                </c:pt>
                <c:pt idx="18">
                  <c:v>0.73095837795227325</c:v>
                </c:pt>
                <c:pt idx="19">
                  <c:v>-0.10836721968810867</c:v>
                </c:pt>
                <c:pt idx="20">
                  <c:v>-1.0903125845048152</c:v>
                </c:pt>
                <c:pt idx="21">
                  <c:v>1.5042779574404008</c:v>
                </c:pt>
                <c:pt idx="22">
                  <c:v>0.16314337987140348</c:v>
                </c:pt>
                <c:pt idx="23">
                  <c:v>0.32823922815833839</c:v>
                </c:pt>
                <c:pt idx="24">
                  <c:v>6.9138872615435121</c:v>
                </c:pt>
                <c:pt idx="25">
                  <c:v>-5.3452128920132544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6.387213265575105</c:v>
                </c:pt>
                <c:pt idx="1">
                  <c:v>7.5882688536602956</c:v>
                </c:pt>
                <c:pt idx="2">
                  <c:v>6.9114179723044984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3.7585894429180859</c:v>
                </c:pt>
                <c:pt idx="1">
                  <c:v>4.0415031441447313</c:v>
                </c:pt>
                <c:pt idx="2">
                  <c:v>4.3050422685655096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1.5444158982224929</c:v>
                </c:pt>
                <c:pt idx="1">
                  <c:v>1.9002976981399664</c:v>
                </c:pt>
                <c:pt idx="2">
                  <c:v>1.7754570931977991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1.9915747270545028</c:v>
                </c:pt>
                <c:pt idx="1">
                  <c:v>2.0906978459940206</c:v>
                </c:pt>
                <c:pt idx="2">
                  <c:v>3.6904039841958634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0.7907405951444082</c:v>
                </c:pt>
                <c:pt idx="1">
                  <c:v>0.79787792767730314</c:v>
                </c:pt>
                <c:pt idx="2">
                  <c:v>0.62260912901709853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2.0221298961323364</c:v>
                </c:pt>
                <c:pt idx="1">
                  <c:v>2.1227035005129737</c:v>
                </c:pt>
                <c:pt idx="2">
                  <c:v>2.1536642651935787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5.7251772295617602</c:v>
                </c:pt>
                <c:pt idx="1">
                  <c:v>6.1635379231946814</c:v>
                </c:pt>
                <c:pt idx="2">
                  <c:v>6.032638464274342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8.4725782795192188</c:v>
                </c:pt>
                <c:pt idx="1">
                  <c:v>8.3452502985723687</c:v>
                </c:pt>
                <c:pt idx="2">
                  <c:v>7.5028653680697097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2.1528758339525398</c:v>
                </c:pt>
                <c:pt idx="1">
                  <c:v>1.8712501885279655</c:v>
                </c:pt>
                <c:pt idx="2">
                  <c:v>1.3011355048432081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8.0655471625624386</c:v>
                </c:pt>
                <c:pt idx="1">
                  <c:v>7.4341088165241818</c:v>
                </c:pt>
                <c:pt idx="2">
                  <c:v>7.7283932060335614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2.1617161173872086</c:v>
                </c:pt>
                <c:pt idx="1">
                  <c:v>2.0791368342294536</c:v>
                </c:pt>
                <c:pt idx="2">
                  <c:v>2.0609743484547876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8.6654922160061348E-2</c:v>
                </c:pt>
                <c:pt idx="1">
                  <c:v>8.8176784702514166E-2</c:v>
                </c:pt>
                <c:pt idx="2">
                  <c:v>5.5637231063744748E-2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7.6307008047234506</c:v>
                </c:pt>
                <c:pt idx="1">
                  <c:v>6.9363210419602153</c:v>
                </c:pt>
                <c:pt idx="2">
                  <c:v>6.0713026015370675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1.4746760263390417</c:v>
                </c:pt>
                <c:pt idx="1">
                  <c:v>1.5990157809819618</c:v>
                </c:pt>
                <c:pt idx="2">
                  <c:v>1.7998057981225459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2.5505568402913776</c:v>
                </c:pt>
                <c:pt idx="1">
                  <c:v>2.0530217877372108</c:v>
                </c:pt>
                <c:pt idx="2">
                  <c:v>1.9077449188721323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2.7088195443390553</c:v>
                </c:pt>
                <c:pt idx="1">
                  <c:v>2.4389302604002694</c:v>
                </c:pt>
                <c:pt idx="2">
                  <c:v>2.2969892613555936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5.1466770952001086</c:v>
                </c:pt>
                <c:pt idx="1">
                  <c:v>5.8488244762448218</c:v>
                </c:pt>
                <c:pt idx="2">
                  <c:v>7.6730346956707356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4.49918495090549</c:v>
                </c:pt>
                <c:pt idx="1">
                  <c:v>4.8741866012738821</c:v>
                </c:pt>
                <c:pt idx="2">
                  <c:v>5.0958543169327113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4.5617893363548632</c:v>
                </c:pt>
                <c:pt idx="1">
                  <c:v>4.9832920298366137</c:v>
                </c:pt>
                <c:pt idx="2">
                  <c:v>4.8989967116093025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5.5398224253337283</c:v>
                </c:pt>
                <c:pt idx="1">
                  <c:v>6.8045774490453281</c:v>
                </c:pt>
                <c:pt idx="2">
                  <c:v>7.3338295767814392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1.3881522340510137</c:v>
                </c:pt>
                <c:pt idx="1">
                  <c:v>1.4617411664813207</c:v>
                </c:pt>
                <c:pt idx="2">
                  <c:v>1.4141613882451214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4.1977149727445866</c:v>
                </c:pt>
                <c:pt idx="1">
                  <c:v>3.4921628794807766</c:v>
                </c:pt>
                <c:pt idx="2">
                  <c:v>3.071242677679952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3.9236296981926788</c:v>
                </c:pt>
                <c:pt idx="1">
                  <c:v>3.2386742867062215</c:v>
                </c:pt>
                <c:pt idx="2">
                  <c:v>3.157096063085048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2.1571284186751289</c:v>
                </c:pt>
                <c:pt idx="1">
                  <c:v>1.8972222505637724</c:v>
                </c:pt>
                <c:pt idx="2">
                  <c:v>1.8082651956177289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1.7393497259593382</c:v>
                </c:pt>
                <c:pt idx="1">
                  <c:v>1.3292772541360041</c:v>
                </c:pt>
                <c:pt idx="2">
                  <c:v>2.7871800258060424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9.3225845566999954</c:v>
                </c:pt>
                <c:pt idx="1">
                  <c:v>8.5199429192711644</c:v>
                </c:pt>
                <c:pt idx="2">
                  <c:v>6.5442579334708668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1.5686743695302567</c:v>
                </c:pt>
                <c:pt idx="1">
                  <c:v>0.49138260802974187</c:v>
                </c:pt>
                <c:pt idx="2">
                  <c:v>0.41396537293558566</c:v>
                </c:pt>
                <c:pt idx="3">
                  <c:v>4.8120602617019017</c:v>
                </c:pt>
                <c:pt idx="4">
                  <c:v>1.1305541348357622</c:v>
                </c:pt>
                <c:pt idx="5">
                  <c:v>-2.2131266825786469</c:v>
                </c:pt>
                <c:pt idx="6">
                  <c:v>10.360588417546417</c:v>
                </c:pt>
                <c:pt idx="7">
                  <c:v>19.703710527802713</c:v>
                </c:pt>
                <c:pt idx="8">
                  <c:v>2.7211909901962557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21.092737627928663</c:v>
                </c:pt>
                <c:pt idx="1">
                  <c:v>9.0762261925840342</c:v>
                </c:pt>
                <c:pt idx="2">
                  <c:v>16.489730399231494</c:v>
                </c:pt>
                <c:pt idx="3">
                  <c:v>27.237247035685691</c:v>
                </c:pt>
                <c:pt idx="4">
                  <c:v>18.801832390395525</c:v>
                </c:pt>
                <c:pt idx="5">
                  <c:v>18.333745175992977</c:v>
                </c:pt>
                <c:pt idx="6">
                  <c:v>38.075301375174831</c:v>
                </c:pt>
                <c:pt idx="7">
                  <c:v>66.113214535087138</c:v>
                </c:pt>
                <c:pt idx="8">
                  <c:v>27.283934330712974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-1.0659914030874518E-2</c:v>
                </c:pt>
                <c:pt idx="1">
                  <c:v>2.7318509042271266</c:v>
                </c:pt>
                <c:pt idx="2">
                  <c:v>10.282953018233862</c:v>
                </c:pt>
                <c:pt idx="3">
                  <c:v>2.8728218490857707</c:v>
                </c:pt>
                <c:pt idx="4">
                  <c:v>1.5731439697943408</c:v>
                </c:pt>
                <c:pt idx="5">
                  <c:v>4.9747916906887291</c:v>
                </c:pt>
                <c:pt idx="6">
                  <c:v>0.19324881333119848</c:v>
                </c:pt>
                <c:pt idx="7">
                  <c:v>7.8328290526067477</c:v>
                </c:pt>
                <c:pt idx="8">
                  <c:v>-0.45779505686840105</c:v>
                </c:pt>
                <c:pt idx="9">
                  <c:v>0.96344140796176347</c:v>
                </c:pt>
                <c:pt idx="10">
                  <c:v>1.8288642005151026</c:v>
                </c:pt>
                <c:pt idx="11">
                  <c:v>-0.44169511731450228</c:v>
                </c:pt>
                <c:pt idx="12">
                  <c:v>-1.7714315652641446</c:v>
                </c:pt>
                <c:pt idx="13">
                  <c:v>0.36119243744615037</c:v>
                </c:pt>
                <c:pt idx="14">
                  <c:v>-0.48495861139120144</c:v>
                </c:pt>
                <c:pt idx="15">
                  <c:v>0.90485447156911114</c:v>
                </c:pt>
                <c:pt idx="16">
                  <c:v>0.3494658372117101</c:v>
                </c:pt>
                <c:pt idx="17">
                  <c:v>4.1894691034377338</c:v>
                </c:pt>
                <c:pt idx="18">
                  <c:v>0.73095837795227325</c:v>
                </c:pt>
                <c:pt idx="19">
                  <c:v>-0.10836721968810867</c:v>
                </c:pt>
                <c:pt idx="20">
                  <c:v>-1.0903125845048152</c:v>
                </c:pt>
                <c:pt idx="21">
                  <c:v>1.5042779574404008</c:v>
                </c:pt>
                <c:pt idx="22">
                  <c:v>0.16314337987140348</c:v>
                </c:pt>
                <c:pt idx="23">
                  <c:v>0.32823922815833839</c:v>
                </c:pt>
                <c:pt idx="24">
                  <c:v>6.9138872615435121</c:v>
                </c:pt>
                <c:pt idx="25">
                  <c:v>-5.3452128920132544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14.703998055643501</c:v>
                </c:pt>
                <c:pt idx="1">
                  <c:v>12.579936275069468</c:v>
                </c:pt>
                <c:pt idx="2">
                  <c:v>21.432389061050944</c:v>
                </c:pt>
                <c:pt idx="3">
                  <c:v>13.721740431039882</c:v>
                </c:pt>
                <c:pt idx="4">
                  <c:v>11.924775674683627</c:v>
                </c:pt>
                <c:pt idx="5">
                  <c:v>19.03430936831268</c:v>
                </c:pt>
                <c:pt idx="6">
                  <c:v>3.2274698538492252</c:v>
                </c:pt>
                <c:pt idx="7">
                  <c:v>15.76838220983656</c:v>
                </c:pt>
                <c:pt idx="8">
                  <c:v>0.43763687663141559</c:v>
                </c:pt>
                <c:pt idx="9">
                  <c:v>5.1339307277884831</c:v>
                </c:pt>
                <c:pt idx="10">
                  <c:v>13.50788170706914</c:v>
                </c:pt>
                <c:pt idx="11">
                  <c:v>16.669139136216859</c:v>
                </c:pt>
                <c:pt idx="12">
                  <c:v>1.6646060397761189</c:v>
                </c:pt>
                <c:pt idx="13">
                  <c:v>3.4813133015927127</c:v>
                </c:pt>
                <c:pt idx="14">
                  <c:v>4.7629131636377817</c:v>
                </c:pt>
                <c:pt idx="15">
                  <c:v>6.6965898792319818</c:v>
                </c:pt>
                <c:pt idx="16">
                  <c:v>3.8610160459330576</c:v>
                </c:pt>
                <c:pt idx="17">
                  <c:v>22.095774583752419</c:v>
                </c:pt>
                <c:pt idx="18">
                  <c:v>5.1328444869775467</c:v>
                </c:pt>
                <c:pt idx="19">
                  <c:v>8.6279649557230165E-3</c:v>
                </c:pt>
                <c:pt idx="20">
                  <c:v>11.634282696844895</c:v>
                </c:pt>
                <c:pt idx="21">
                  <c:v>4.8554477023865994</c:v>
                </c:pt>
                <c:pt idx="22">
                  <c:v>3.4726448521567379</c:v>
                </c:pt>
                <c:pt idx="23">
                  <c:v>5.6035813404272963</c:v>
                </c:pt>
                <c:pt idx="24">
                  <c:v>11.805066841974837</c:v>
                </c:pt>
                <c:pt idx="25">
                  <c:v>9.2876707859538286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44960.551759259259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automation/Data/Results/Workbooks/LEPs/DO_LEP/DO_LEP_Database.Main.xlsx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Dorset</v>
      </c>
      <c r="L1" s="19" t="str">
        <f>CONCATENATE("Industry Table 1.1  Employment by Industry Sector (SIC 2007), ",B$5,"-",F$5,", ",Info!B5)</f>
        <v>Industry Table 1.1  Employment by Industry Sector (SIC 2007), 2015-2035, Dorset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9.07</v>
      </c>
      <c r="N5" s="11">
        <f t="shared" si="1"/>
        <v>9.8249999999999904</v>
      </c>
      <c r="O5" s="11">
        <f t="shared" si="1"/>
        <v>11.390000000000004</v>
      </c>
      <c r="P5" s="11">
        <f t="shared" si="1"/>
        <v>11.680000000000009</v>
      </c>
      <c r="Q5" s="11">
        <f t="shared" si="1"/>
        <v>12.022000000000011</v>
      </c>
      <c r="R5" s="40">
        <f t="shared" ref="R5:R10" si="2">IF(D$5-B$5 &lt;&gt; 0,(EXP(LN(D7/B7)/(D$5-B$5))-1)*100,0)</f>
        <v>4.6606162095885528</v>
      </c>
      <c r="S5" s="40">
        <f t="shared" si="0"/>
        <v>0.3606656867820579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30.625000000000014</v>
      </c>
      <c r="N6" s="11">
        <f t="shared" si="1"/>
        <v>31.692999999999991</v>
      </c>
      <c r="O6" s="11">
        <f t="shared" si="1"/>
        <v>31.648999999999969</v>
      </c>
      <c r="P6" s="11">
        <f t="shared" si="1"/>
        <v>30.125999999999998</v>
      </c>
      <c r="Q6" s="11">
        <f t="shared" si="1"/>
        <v>28.583999999999975</v>
      </c>
      <c r="R6" s="40">
        <f t="shared" si="2"/>
        <v>0.65996591348802536</v>
      </c>
      <c r="S6" s="40">
        <f t="shared" si="0"/>
        <v>-0.67676245670548196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9.07</v>
      </c>
      <c r="C7" s="11">
        <f t="array" ref="C7:C12">MMULT(aggregation!$B$3:$W$8,'Ind T2'!C5:C26)</f>
        <v>9.8249999999999904</v>
      </c>
      <c r="D7" s="11">
        <f t="array" ref="D7:D12">MMULT(aggregation!$B$3:$W$8,'Ind T2'!D5:D26)</f>
        <v>11.390000000000004</v>
      </c>
      <c r="E7" s="11">
        <f t="array" ref="E7:E12">MMULT(aggregation!$B$3:$W$8,'Ind T2'!E5:E26)</f>
        <v>11.680000000000009</v>
      </c>
      <c r="F7" s="11">
        <f t="array" ref="F7:F12">MMULT(aggregation!$B$3:$W$8,'Ind T2'!F5:F26)</f>
        <v>12.022000000000011</v>
      </c>
      <c r="G7" s="11"/>
      <c r="H7" s="11">
        <f>F7-D7</f>
        <v>0.63200000000000678</v>
      </c>
      <c r="I7" s="11">
        <f t="array" ref="I7:I12">MMULT(aggregation!$B$3:$W$8,'RD T1'!AB7:AB28)</f>
        <v>5.6080085712853842</v>
      </c>
      <c r="J7" s="11">
        <f>SUM(H7:I7)</f>
        <v>6.240008571285391</v>
      </c>
      <c r="K7" s="11"/>
      <c r="L7" t="str">
        <f t="shared" si="1"/>
        <v>Construction</v>
      </c>
      <c r="M7" s="11">
        <f t="shared" si="1"/>
        <v>26.093</v>
      </c>
      <c r="N7" s="11">
        <f t="shared" si="1"/>
        <v>31.805999999999973</v>
      </c>
      <c r="O7" s="11">
        <f t="shared" si="1"/>
        <v>31.207999999999949</v>
      </c>
      <c r="P7" s="11">
        <f t="shared" si="1"/>
        <v>34.39399999999992</v>
      </c>
      <c r="Q7" s="11">
        <f t="shared" si="1"/>
        <v>38.811000000000014</v>
      </c>
      <c r="R7" s="40">
        <f>IF(D$5-B$5 &lt;&gt; 0,(EXP(LN(D9/B9)/(D$5-B$5))-1)*100,0)</f>
        <v>3.64500685641449</v>
      </c>
      <c r="S7" s="40">
        <f t="shared" si="0"/>
        <v>1.4641433534728465</v>
      </c>
    </row>
    <row r="8" spans="1:19" x14ac:dyDescent="0.2">
      <c r="A8" t="str">
        <f>name!C5</f>
        <v>Manufacturing</v>
      </c>
      <c r="B8" s="11">
        <v>30.625000000000014</v>
      </c>
      <c r="C8" s="11">
        <v>31.692999999999991</v>
      </c>
      <c r="D8" s="11">
        <v>31.648999999999969</v>
      </c>
      <c r="E8" s="11">
        <v>30.125999999999998</v>
      </c>
      <c r="F8" s="11">
        <v>28.583999999999975</v>
      </c>
      <c r="G8" s="11"/>
      <c r="H8" s="11">
        <f t="shared" ref="H8:H12" si="3">F8-D8</f>
        <v>-3.0649999999999942</v>
      </c>
      <c r="I8" s="11">
        <v>12.719833857156738</v>
      </c>
      <c r="J8" s="11">
        <f t="shared" ref="J8:J12" si="4">SUM(H8:I8)</f>
        <v>9.6548338571567438</v>
      </c>
      <c r="K8" s="11"/>
      <c r="L8" t="str">
        <f t="shared" si="1"/>
        <v>Trade, accomod. and transport</v>
      </c>
      <c r="M8" s="11">
        <f t="shared" si="1"/>
        <v>100.14699999999993</v>
      </c>
      <c r="N8" s="11">
        <f t="shared" si="1"/>
        <v>104.05599999999984</v>
      </c>
      <c r="O8" s="11">
        <f t="shared" si="1"/>
        <v>104.41299999999981</v>
      </c>
      <c r="P8" s="11">
        <f t="shared" si="1"/>
        <v>106.75999999999993</v>
      </c>
      <c r="Q8" s="11">
        <f t="shared" si="1"/>
        <v>110.82199999999995</v>
      </c>
      <c r="R8" s="40">
        <f t="shared" si="2"/>
        <v>0.83779163857458094</v>
      </c>
      <c r="S8" s="40">
        <f t="shared" si="0"/>
        <v>0.39793046105618401</v>
      </c>
    </row>
    <row r="9" spans="1:19" x14ac:dyDescent="0.2">
      <c r="A9" t="str">
        <f>name!C6</f>
        <v>Construction</v>
      </c>
      <c r="B9" s="11">
        <v>26.093</v>
      </c>
      <c r="C9" s="11">
        <v>31.805999999999973</v>
      </c>
      <c r="D9" s="11">
        <v>31.207999999999949</v>
      </c>
      <c r="E9" s="11">
        <v>34.39399999999992</v>
      </c>
      <c r="F9" s="11">
        <v>38.811000000000014</v>
      </c>
      <c r="G9" s="11"/>
      <c r="H9" s="11">
        <f t="shared" si="3"/>
        <v>7.6030000000000655</v>
      </c>
      <c r="I9" s="11">
        <v>14.604563204622734</v>
      </c>
      <c r="J9" s="11">
        <f t="shared" si="4"/>
        <v>22.207563204622801</v>
      </c>
      <c r="K9" s="11"/>
      <c r="L9" t="str">
        <f t="shared" si="1"/>
        <v>Business and other services</v>
      </c>
      <c r="M9" s="11">
        <f t="shared" si="1"/>
        <v>108.35799999999998</v>
      </c>
      <c r="N9" s="11">
        <f t="shared" si="1"/>
        <v>119.17199999999998</v>
      </c>
      <c r="O9" s="11">
        <f t="shared" si="1"/>
        <v>116.77999999999996</v>
      </c>
      <c r="P9" s="11">
        <f t="shared" si="1"/>
        <v>123.18499999999992</v>
      </c>
      <c r="Q9" s="11">
        <f t="shared" si="1"/>
        <v>130.62700000000001</v>
      </c>
      <c r="R9" s="40">
        <f t="shared" si="2"/>
        <v>1.5082868050691811</v>
      </c>
      <c r="S9" s="40">
        <f t="shared" si="0"/>
        <v>0.74982461569947922</v>
      </c>
    </row>
    <row r="10" spans="1:19" x14ac:dyDescent="0.2">
      <c r="A10" t="str">
        <f>name!C7</f>
        <v>Trade, accomod. and transport</v>
      </c>
      <c r="B10" s="11">
        <v>100.14699999999993</v>
      </c>
      <c r="C10" s="11">
        <v>104.05599999999984</v>
      </c>
      <c r="D10" s="11">
        <v>104.41299999999981</v>
      </c>
      <c r="E10" s="11">
        <v>106.75999999999993</v>
      </c>
      <c r="F10" s="11">
        <v>110.82199999999995</v>
      </c>
      <c r="G10" s="11"/>
      <c r="H10" s="11">
        <f t="shared" si="3"/>
        <v>6.4090000000001339</v>
      </c>
      <c r="I10" s="11">
        <v>50.942869391239256</v>
      </c>
      <c r="J10" s="11">
        <f t="shared" si="4"/>
        <v>57.35186939123939</v>
      </c>
      <c r="K10" s="11"/>
      <c r="L10" t="str">
        <f t="shared" si="1"/>
        <v>Non-marketed services</v>
      </c>
      <c r="M10" s="11">
        <f t="shared" si="1"/>
        <v>103.06399999999984</v>
      </c>
      <c r="N10" s="11">
        <f t="shared" si="1"/>
        <v>107.48500000000006</v>
      </c>
      <c r="O10" s="11">
        <f t="shared" si="1"/>
        <v>104.25700000000001</v>
      </c>
      <c r="P10" s="11">
        <f t="shared" si="1"/>
        <v>109.24299999999984</v>
      </c>
      <c r="Q10" s="11">
        <f t="shared" si="1"/>
        <v>117.82000000000014</v>
      </c>
      <c r="R10" s="40">
        <f t="shared" si="2"/>
        <v>0.23044211500462541</v>
      </c>
      <c r="S10" s="40">
        <f t="shared" si="0"/>
        <v>0.81865971717125507</v>
      </c>
    </row>
    <row r="11" spans="1:19" x14ac:dyDescent="0.2">
      <c r="A11" t="str">
        <f>name!C8</f>
        <v>Business and other services</v>
      </c>
      <c r="B11" s="11">
        <v>108.35799999999998</v>
      </c>
      <c r="C11" s="11">
        <v>119.17199999999998</v>
      </c>
      <c r="D11" s="11">
        <v>116.77999999999996</v>
      </c>
      <c r="E11" s="11">
        <v>123.18499999999992</v>
      </c>
      <c r="F11" s="11">
        <v>130.62700000000001</v>
      </c>
      <c r="G11" s="11"/>
      <c r="H11" s="11">
        <f t="shared" si="3"/>
        <v>13.847000000000051</v>
      </c>
      <c r="I11" s="11">
        <v>60.464047975090118</v>
      </c>
      <c r="J11" s="11">
        <f t="shared" si="4"/>
        <v>74.311047975090162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103.06399999999984</v>
      </c>
      <c r="C12" s="11">
        <v>107.48500000000006</v>
      </c>
      <c r="D12" s="11">
        <v>104.25700000000001</v>
      </c>
      <c r="E12" s="11">
        <v>109.24299999999984</v>
      </c>
      <c r="F12" s="11">
        <v>117.82000000000014</v>
      </c>
      <c r="G12" s="11"/>
      <c r="H12" s="11">
        <f t="shared" si="3"/>
        <v>13.56300000000013</v>
      </c>
      <c r="I12" s="11">
        <v>59.175646063399107</v>
      </c>
      <c r="J12" s="11">
        <f t="shared" si="4"/>
        <v>72.738646063399244</v>
      </c>
      <c r="K12" s="11"/>
      <c r="L12" s="24" t="str">
        <f t="shared" ref="L12:Q12" si="5">A14</f>
        <v>All industries</v>
      </c>
      <c r="M12" s="34">
        <f t="shared" si="5"/>
        <v>377.35699999999974</v>
      </c>
      <c r="N12" s="34">
        <f t="shared" si="5"/>
        <v>404.03699999999986</v>
      </c>
      <c r="O12" s="34">
        <f t="shared" si="5"/>
        <v>399.69699999999972</v>
      </c>
      <c r="P12" s="34">
        <f t="shared" si="5"/>
        <v>415.38799999999958</v>
      </c>
      <c r="Q12" s="34">
        <f t="shared" si="5"/>
        <v>438.68600000000015</v>
      </c>
      <c r="R12" s="43">
        <f>IF(D$5-B$5 &lt;&gt; 0,(EXP(LN(D14/B14)/(D$5-B$5))-1)*100,0)</f>
        <v>1.1569428294504469</v>
      </c>
      <c r="S12" s="43">
        <f>F41</f>
        <v>0.62244341201385112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377.35699999999974</v>
      </c>
      <c r="C14" s="34">
        <f t="shared" ref="C14:F14" si="6">SUM(C7:C12)</f>
        <v>404.03699999999986</v>
      </c>
      <c r="D14" s="34">
        <f t="shared" si="6"/>
        <v>399.69699999999972</v>
      </c>
      <c r="E14" s="34">
        <f t="shared" si="6"/>
        <v>415.38799999999958</v>
      </c>
      <c r="F14" s="34">
        <f t="shared" si="6"/>
        <v>438.68600000000015</v>
      </c>
      <c r="G14" s="34"/>
      <c r="H14" s="34">
        <f>SUM(H7:H12)</f>
        <v>38.989000000000395</v>
      </c>
      <c r="I14" s="34">
        <f>SUM(I7:I12)</f>
        <v>203.51496906279334</v>
      </c>
      <c r="J14" s="34">
        <f t="shared" ref="J14" si="7">SUM(J7:J12)</f>
        <v>242.50396906279371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2.4035594940600031</v>
      </c>
      <c r="C20" s="18">
        <f t="shared" si="8"/>
        <v>2.4317079871397902</v>
      </c>
      <c r="D20" s="18">
        <f t="shared" si="8"/>
        <v>2.8496586164019275</v>
      </c>
      <c r="E20" s="18">
        <f t="shared" si="8"/>
        <v>2.811828940653081</v>
      </c>
      <c r="F20" s="18">
        <f t="shared" si="8"/>
        <v>2.740456727591035</v>
      </c>
      <c r="G20" s="351"/>
      <c r="H20" s="40">
        <f>IF(D7&gt;0,(H7/D7)*100,0)</f>
        <v>5.5487269534680115</v>
      </c>
      <c r="I20" s="40">
        <f>IF(D7&gt;0,(I7/D7)*100,0)</f>
        <v>49.236247333497651</v>
      </c>
      <c r="J20" s="40">
        <f>IF(D7&gt;0,(J7/D7)*100,0)</f>
        <v>54.784974286965657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8.1156570568453841</v>
      </c>
      <c r="C21" s="18">
        <f t="shared" si="8"/>
        <v>7.8440835864042153</v>
      </c>
      <c r="D21" s="18">
        <f t="shared" si="8"/>
        <v>7.9182480729152305</v>
      </c>
      <c r="E21" s="18">
        <f t="shared" si="8"/>
        <v>7.2524964611399527</v>
      </c>
      <c r="F21" s="18">
        <f t="shared" si="8"/>
        <v>6.5158222509950088</v>
      </c>
      <c r="G21" s="351"/>
      <c r="H21" s="40">
        <f t="shared" ref="H21:H25" si="9">IF(D8&gt;0,(H8/D8)*100,0)</f>
        <v>-9.6843502164365294</v>
      </c>
      <c r="I21" s="40">
        <f t="shared" ref="I21:I25" si="10">IF(D8&gt;0,(I8/D8)*100,0)</f>
        <v>40.190318358105316</v>
      </c>
      <c r="J21" s="40">
        <f t="shared" ref="J21:J27" si="11">IF(D8&gt;0,(J8/D8)*100,0)</f>
        <v>30.505968141668781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6.9146723129556413</v>
      </c>
      <c r="C22" s="18">
        <f t="shared" si="8"/>
        <v>7.8720513220323838</v>
      </c>
      <c r="D22" s="18">
        <f t="shared" si="8"/>
        <v>7.80791449523013</v>
      </c>
      <c r="E22" s="18">
        <f t="shared" si="8"/>
        <v>8.2799695706183023</v>
      </c>
      <c r="F22" s="18">
        <f t="shared" si="8"/>
        <v>8.8471024833252034</v>
      </c>
      <c r="G22" s="351"/>
      <c r="H22" s="40">
        <f t="shared" si="9"/>
        <v>24.362342988977435</v>
      </c>
      <c r="I22" s="40">
        <f t="shared" si="10"/>
        <v>46.797498092228778</v>
      </c>
      <c r="J22" s="40">
        <f t="shared" si="11"/>
        <v>71.159841081206224</v>
      </c>
      <c r="K22" s="351"/>
    </row>
    <row r="23" spans="1:12" x14ac:dyDescent="0.2">
      <c r="A23" t="str">
        <f>$A$10</f>
        <v>Trade, accomod. and transport</v>
      </c>
      <c r="B23" s="18">
        <f t="shared" si="8"/>
        <v>26.539059829286327</v>
      </c>
      <c r="C23" s="18">
        <f t="shared" si="8"/>
        <v>25.75407697809851</v>
      </c>
      <c r="D23" s="18">
        <f t="shared" si="8"/>
        <v>26.123038201437559</v>
      </c>
      <c r="E23" s="18">
        <f t="shared" si="8"/>
        <v>25.701272063709119</v>
      </c>
      <c r="F23" s="18">
        <f t="shared" si="8"/>
        <v>25.262260477881654</v>
      </c>
      <c r="G23" s="351"/>
      <c r="H23" s="40">
        <f t="shared" si="9"/>
        <v>6.138124563033478</v>
      </c>
      <c r="I23" s="40">
        <f t="shared" si="10"/>
        <v>48.789776551999601</v>
      </c>
      <c r="J23" s="40">
        <f t="shared" si="11"/>
        <v>54.927901115033087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28.714983424184538</v>
      </c>
      <c r="C24" s="18">
        <f t="shared" si="8"/>
        <v>29.495318498058353</v>
      </c>
      <c r="D24" s="18">
        <f t="shared" si="8"/>
        <v>29.217131977472942</v>
      </c>
      <c r="E24" s="18">
        <f t="shared" si="8"/>
        <v>29.655406511502509</v>
      </c>
      <c r="F24" s="18">
        <f t="shared" si="8"/>
        <v>29.776879134506224</v>
      </c>
      <c r="G24" s="351"/>
      <c r="H24" s="40">
        <f t="shared" si="9"/>
        <v>11.857338585374254</v>
      </c>
      <c r="I24" s="40">
        <f t="shared" si="10"/>
        <v>51.77603012081704</v>
      </c>
      <c r="J24" s="40">
        <f t="shared" si="11"/>
        <v>63.633368706191284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27.31206788266811</v>
      </c>
      <c r="C25" s="18">
        <f t="shared" si="8"/>
        <v>26.602761628266741</v>
      </c>
      <c r="D25" s="18">
        <f t="shared" si="8"/>
        <v>26.084008636542201</v>
      </c>
      <c r="E25" s="18">
        <f t="shared" si="8"/>
        <v>26.299026452377046</v>
      </c>
      <c r="F25" s="18">
        <f t="shared" si="8"/>
        <v>26.857478925700867</v>
      </c>
      <c r="G25" s="351"/>
      <c r="H25" s="40">
        <f t="shared" si="9"/>
        <v>13.009198423127588</v>
      </c>
      <c r="I25" s="40">
        <f t="shared" si="10"/>
        <v>56.759398470509517</v>
      </c>
      <c r="J25" s="40">
        <f t="shared" si="11"/>
        <v>69.76859689363711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9.7546391391480114</v>
      </c>
      <c r="I27" s="43">
        <f>IF(D14&gt;0,(I14/D14)*100,0)</f>
        <v>50.917312129636571</v>
      </c>
      <c r="J27" s="43">
        <f t="shared" si="11"/>
        <v>60.671951268784575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Dorset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2.0190600839065986</v>
      </c>
      <c r="C34" s="18">
        <f t="shared" si="12"/>
        <v>15.928753180661737</v>
      </c>
      <c r="D34" s="18">
        <f t="shared" si="12"/>
        <v>0.5041103810080827</v>
      </c>
      <c r="E34" s="18">
        <f t="shared" si="12"/>
        <v>0.28902013234000101</v>
      </c>
      <c r="F34" s="18">
        <f t="shared" ref="F34:F39" si="13">IF(F$5-D$5 &lt;&gt; 0,(EXP(LN(F7/D7)/(F$5-D$5))-1)*100,0)</f>
        <v>0.3606656867820579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0.86066176487231694</v>
      </c>
      <c r="C35" s="18">
        <f t="shared" si="12"/>
        <v>-0.13883191872029466</v>
      </c>
      <c r="D35" s="18">
        <f t="shared" si="12"/>
        <v>-0.98151075562129542</v>
      </c>
      <c r="E35" s="18">
        <f t="shared" si="12"/>
        <v>-0.52403676705926605</v>
      </c>
      <c r="F35" s="18">
        <f t="shared" si="13"/>
        <v>-0.67676245670548196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5.0742406388081474</v>
      </c>
      <c r="C36" s="18">
        <f t="shared" si="12"/>
        <v>-1.8801483996730983</v>
      </c>
      <c r="D36" s="18">
        <f t="shared" si="12"/>
        <v>1.9631748953779837</v>
      </c>
      <c r="E36" s="18">
        <f t="shared" si="12"/>
        <v>1.2155442222445467</v>
      </c>
      <c r="F36" s="18">
        <f t="shared" si="13"/>
        <v>1.4641433534728465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0.96184904749991862</v>
      </c>
      <c r="C37" s="18">
        <f t="shared" si="12"/>
        <v>0.34308449296529542</v>
      </c>
      <c r="D37" s="18">
        <f>IF(E$5-D$5 &lt;&gt; 0,(EXP(LN(E10/D10)/(E$5-D$5))-1)*100,0)</f>
        <v>0.44557245048268967</v>
      </c>
      <c r="E37" s="18">
        <f t="shared" si="12"/>
        <v>0.37411794085266958</v>
      </c>
      <c r="F37" s="18">
        <f t="shared" si="13"/>
        <v>0.39793046105618401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2.4066859446893574</v>
      </c>
      <c r="C38" s="18">
        <f t="shared" si="12"/>
        <v>-2.0071828953109994</v>
      </c>
      <c r="D38" s="18">
        <f t="shared" si="12"/>
        <v>1.0736318558568048</v>
      </c>
      <c r="E38" s="18">
        <f t="shared" si="12"/>
        <v>0.58831021872629563</v>
      </c>
      <c r="F38" s="18">
        <f t="shared" si="13"/>
        <v>0.74982461569947922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1.0555608590374632</v>
      </c>
      <c r="C39" s="18">
        <f t="shared" si="12"/>
        <v>-3.0032097501977439</v>
      </c>
      <c r="D39" s="18">
        <f t="shared" si="12"/>
        <v>0.93869342834909109</v>
      </c>
      <c r="E39" s="18">
        <f t="shared" si="12"/>
        <v>0.75869640007768524</v>
      </c>
      <c r="F39" s="18">
        <f t="shared" si="13"/>
        <v>0.81865971717125507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1.7225366915865958</v>
      </c>
      <c r="C41" s="18">
        <f>IF(D$5-C$5 &lt;&gt; 0,(EXP(LN(D14/C14)/(D$5-C$5))-1)*100,0)</f>
        <v>-1.0741590497900355</v>
      </c>
      <c r="D41" s="18">
        <f>IF(E$5-D$5 &lt;&gt; 0,(EXP(LN(E14/D14)/(E$5-D$5))-1)*100,0)</f>
        <v>0.77309835479737465</v>
      </c>
      <c r="E41" s="18">
        <f>IF(F$5-E$5 &lt;&gt; 0,(EXP(LN(F14/E14)/(F$5-E$5))-1)*100,0)</f>
        <v>0.54720042213531883</v>
      </c>
      <c r="F41" s="18">
        <f>IF(F$5-D$5 &lt;&gt; 0,(EXP(LN(F14/D14)/(F$5-D$5))-1)*100,0)</f>
        <v>0.62244341201385112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0.75499999999999012</v>
      </c>
      <c r="C45" s="27">
        <f>D7-C7</f>
        <v>1.5650000000000137</v>
      </c>
      <c r="D45" s="27">
        <f>E7-D7</f>
        <v>0.29000000000000448</v>
      </c>
      <c r="E45" s="27">
        <f>F7-E7</f>
        <v>0.3420000000000023</v>
      </c>
      <c r="F45" s="27">
        <f>F7-D7</f>
        <v>0.63200000000000678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1.0679999999999765</v>
      </c>
      <c r="C46" s="27">
        <f>D8-C8</f>
        <v>-4.4000000000021799E-2</v>
      </c>
      <c r="D46" s="27">
        <f t="shared" si="14"/>
        <v>-1.5229999999999713</v>
      </c>
      <c r="E46" s="27">
        <f t="shared" si="14"/>
        <v>-1.5420000000000229</v>
      </c>
      <c r="F46" s="27">
        <f t="shared" ref="F46:F52" si="15">F8-D8</f>
        <v>-3.0649999999999942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5.7129999999999725</v>
      </c>
      <c r="C47" s="27">
        <f t="shared" ref="C47:C50" si="16">D9-C9</f>
        <v>-0.59800000000002385</v>
      </c>
      <c r="D47" s="27">
        <f t="shared" si="14"/>
        <v>3.1859999999999715</v>
      </c>
      <c r="E47" s="27">
        <f t="shared" si="14"/>
        <v>4.417000000000094</v>
      </c>
      <c r="F47" s="27">
        <f t="shared" si="15"/>
        <v>7.6030000000000655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3.9089999999999065</v>
      </c>
      <c r="C48" s="27">
        <f t="shared" si="16"/>
        <v>0.3569999999999709</v>
      </c>
      <c r="D48" s="27">
        <f t="shared" si="14"/>
        <v>2.3470000000001221</v>
      </c>
      <c r="E48" s="27">
        <f t="shared" si="14"/>
        <v>4.0620000000000118</v>
      </c>
      <c r="F48" s="27">
        <f t="shared" si="15"/>
        <v>6.4090000000001339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10.814000000000007</v>
      </c>
      <c r="C49" s="27">
        <f t="shared" si="16"/>
        <v>-2.3920000000000243</v>
      </c>
      <c r="D49" s="27">
        <f t="shared" si="14"/>
        <v>6.4049999999999585</v>
      </c>
      <c r="E49" s="27">
        <f t="shared" si="14"/>
        <v>7.4420000000000925</v>
      </c>
      <c r="F49" s="27">
        <f t="shared" si="15"/>
        <v>13.847000000000051</v>
      </c>
    </row>
    <row r="50" spans="1:6" x14ac:dyDescent="0.2">
      <c r="A50" t="str">
        <f>$A$12</f>
        <v>Non-marketed services</v>
      </c>
      <c r="B50" s="27">
        <f t="shared" si="14"/>
        <v>4.4210000000002196</v>
      </c>
      <c r="C50" s="27">
        <f t="shared" si="16"/>
        <v>-3.2280000000000513</v>
      </c>
      <c r="D50" s="27">
        <f t="shared" si="14"/>
        <v>4.9859999999998337</v>
      </c>
      <c r="E50" s="27">
        <f t="shared" si="14"/>
        <v>8.5770000000002966</v>
      </c>
      <c r="F50" s="27">
        <f t="shared" si="15"/>
        <v>13.56300000000013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26.680000000000121</v>
      </c>
      <c r="C52" s="29">
        <f>D14-C14</f>
        <v>-4.3400000000001455</v>
      </c>
      <c r="D52" s="29">
        <f t="shared" si="14"/>
        <v>15.69099999999986</v>
      </c>
      <c r="E52" s="29">
        <f t="shared" si="14"/>
        <v>23.29800000000057</v>
      </c>
      <c r="F52" s="29">
        <f t="shared" si="15"/>
        <v>38.989000000000431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Dorset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5.8230000000000013</v>
      </c>
      <c r="C5" s="11">
        <v>6.0549999999999935</v>
      </c>
      <c r="D5" s="11">
        <v>7.6900000000000048</v>
      </c>
      <c r="E5" s="11">
        <v>8.0030000000000072</v>
      </c>
      <c r="F5" s="11">
        <v>8.2610000000000099</v>
      </c>
      <c r="G5" s="10"/>
    </row>
    <row r="6" spans="1:7" x14ac:dyDescent="0.2">
      <c r="A6" s="10" t="str">
        <f>name!B5</f>
        <v>Mining and quarrying</v>
      </c>
      <c r="B6" s="11">
        <v>0.64799999999999924</v>
      </c>
      <c r="C6" s="11">
        <v>0.4319999999999995</v>
      </c>
      <c r="D6" s="11">
        <v>0.437</v>
      </c>
      <c r="E6" s="11">
        <v>0.33500000000000074</v>
      </c>
      <c r="F6" s="11">
        <v>0.22399999999999978</v>
      </c>
    </row>
    <row r="7" spans="1:7" x14ac:dyDescent="0.2">
      <c r="A7" s="10" t="str">
        <f>name!B6</f>
        <v>Food drink and tobacco</v>
      </c>
      <c r="B7" s="11">
        <v>3.6659999999999946</v>
      </c>
      <c r="C7" s="11">
        <v>3.5690000000000008</v>
      </c>
      <c r="D7" s="11">
        <v>3.6179999999999981</v>
      </c>
      <c r="E7" s="11">
        <v>3.4589999999999965</v>
      </c>
      <c r="F7" s="11">
        <v>3.0589999999999997</v>
      </c>
      <c r="G7" s="11"/>
    </row>
    <row r="8" spans="1:7" x14ac:dyDescent="0.2">
      <c r="A8" s="10" t="str">
        <f>name!B7</f>
        <v>Engineering</v>
      </c>
      <c r="B8" s="11">
        <v>7.0960000000000161</v>
      </c>
      <c r="C8" s="11">
        <v>6.8819999999999864</v>
      </c>
      <c r="D8" s="11">
        <v>6.698999999999991</v>
      </c>
      <c r="E8" s="11">
        <v>6.4129999999999834</v>
      </c>
      <c r="F8" s="11">
        <v>5.3910000000000009</v>
      </c>
      <c r="G8" s="11"/>
    </row>
    <row r="9" spans="1:7" x14ac:dyDescent="0.2">
      <c r="A9" s="10" t="str">
        <f>name!B8</f>
        <v>Rest of manufacturing</v>
      </c>
      <c r="B9" s="11">
        <v>19.863000000000003</v>
      </c>
      <c r="C9" s="11">
        <v>21.242000000000004</v>
      </c>
      <c r="D9" s="11">
        <v>21.331999999999979</v>
      </c>
      <c r="E9" s="11">
        <v>20.254000000000016</v>
      </c>
      <c r="F9" s="11">
        <v>20.133999999999975</v>
      </c>
      <c r="G9" s="11"/>
    </row>
    <row r="10" spans="1:7" x14ac:dyDescent="0.2">
      <c r="A10" s="10" t="str">
        <f>name!B9</f>
        <v>Electricity and gas</v>
      </c>
      <c r="B10" s="11">
        <v>0.47500000000000003</v>
      </c>
      <c r="C10" s="11">
        <v>0.89700000000000013</v>
      </c>
      <c r="D10" s="11">
        <v>1.0010000000000019</v>
      </c>
      <c r="E10" s="11">
        <v>0.95099999999999951</v>
      </c>
      <c r="F10" s="11">
        <v>0.93499999999999983</v>
      </c>
      <c r="G10" s="11"/>
    </row>
    <row r="11" spans="1:7" x14ac:dyDescent="0.2">
      <c r="A11" s="10" t="str">
        <f>name!B10</f>
        <v>Water and sewerage</v>
      </c>
      <c r="B11" s="11">
        <v>2.1240000000000014</v>
      </c>
      <c r="C11" s="11">
        <v>2.4409999999999972</v>
      </c>
      <c r="D11" s="11">
        <v>2.2619999999999982</v>
      </c>
      <c r="E11" s="11">
        <v>2.3910000000000022</v>
      </c>
      <c r="F11" s="11">
        <v>2.6020000000000008</v>
      </c>
      <c r="G11" s="11"/>
    </row>
    <row r="12" spans="1:7" x14ac:dyDescent="0.2">
      <c r="A12" s="10" t="str">
        <f>name!B11</f>
        <v>Construction</v>
      </c>
      <c r="B12" s="11">
        <v>26.093</v>
      </c>
      <c r="C12" s="11">
        <v>31.805999999999973</v>
      </c>
      <c r="D12" s="11">
        <v>31.207999999999949</v>
      </c>
      <c r="E12" s="11">
        <v>34.39399999999992</v>
      </c>
      <c r="F12" s="11">
        <v>38.811000000000014</v>
      </c>
      <c r="G12" s="11"/>
    </row>
    <row r="13" spans="1:7" x14ac:dyDescent="0.2">
      <c r="A13" s="10" t="str">
        <f>name!B12</f>
        <v>Wholesale and retail trade</v>
      </c>
      <c r="B13" s="11">
        <v>56.729999999999933</v>
      </c>
      <c r="C13" s="11">
        <v>56.459999999999923</v>
      </c>
      <c r="D13" s="11">
        <v>57.905999999999842</v>
      </c>
      <c r="E13" s="11">
        <v>58.146000000000001</v>
      </c>
      <c r="F13" s="11">
        <v>58.523999999999987</v>
      </c>
      <c r="G13" s="11"/>
    </row>
    <row r="14" spans="1:7" x14ac:dyDescent="0.2">
      <c r="A14" s="10" t="str">
        <f>name!B13</f>
        <v>Transport and storage</v>
      </c>
      <c r="B14" s="11">
        <v>11.611000000000008</v>
      </c>
      <c r="C14" s="11">
        <v>10.563999999999963</v>
      </c>
      <c r="D14" s="11">
        <v>10.457000000000008</v>
      </c>
      <c r="E14" s="11">
        <v>10.52899999999997</v>
      </c>
      <c r="F14" s="11">
        <v>10.507999999999987</v>
      </c>
      <c r="G14" s="11"/>
    </row>
    <row r="15" spans="1:7" x14ac:dyDescent="0.2">
      <c r="A15" s="10" t="str">
        <f>name!B14</f>
        <v>Accommodation and food</v>
      </c>
      <c r="B15" s="11">
        <v>31.806000000000001</v>
      </c>
      <c r="C15" s="11">
        <v>37.031999999999954</v>
      </c>
      <c r="D15" s="11">
        <v>36.049999999999955</v>
      </c>
      <c r="E15" s="11">
        <v>38.084999999999972</v>
      </c>
      <c r="F15" s="11">
        <v>41.789999999999971</v>
      </c>
      <c r="G15" s="11"/>
    </row>
    <row r="16" spans="1:7" x14ac:dyDescent="0.2">
      <c r="A16" s="10" t="str">
        <f>name!B15</f>
        <v>Media</v>
      </c>
      <c r="B16" s="11">
        <v>1.7569999999999986</v>
      </c>
      <c r="C16" s="11">
        <v>2.3549999999999978</v>
      </c>
      <c r="D16" s="11">
        <v>2.147000000000002</v>
      </c>
      <c r="E16" s="11">
        <v>2.0710000000000002</v>
      </c>
      <c r="F16" s="11">
        <v>2.0130000000000035</v>
      </c>
      <c r="G16" s="11"/>
    </row>
    <row r="17" spans="1:7" x14ac:dyDescent="0.2">
      <c r="A17" s="10" t="str">
        <f>name!B16</f>
        <v>Information technology</v>
      </c>
      <c r="B17" s="11">
        <v>8.8839999999999844</v>
      </c>
      <c r="C17" s="11">
        <v>8.1639999999999944</v>
      </c>
      <c r="D17" s="11">
        <v>7.8689999999999882</v>
      </c>
      <c r="E17" s="11">
        <v>8.3559999999999981</v>
      </c>
      <c r="F17" s="11">
        <v>8.8739999999999952</v>
      </c>
      <c r="G17" s="11"/>
    </row>
    <row r="18" spans="1:7" x14ac:dyDescent="0.2">
      <c r="A18" s="10" t="str">
        <f>name!B17</f>
        <v>Finance and insurance</v>
      </c>
      <c r="B18" s="11">
        <v>15.059999999999979</v>
      </c>
      <c r="C18" s="11">
        <v>15.268000000000013</v>
      </c>
      <c r="D18" s="11">
        <v>16.503000000000032</v>
      </c>
      <c r="E18" s="11">
        <v>16.491000000000025</v>
      </c>
      <c r="F18" s="11">
        <v>16.043000000000028</v>
      </c>
      <c r="G18" s="11"/>
    </row>
    <row r="19" spans="1:7" x14ac:dyDescent="0.2">
      <c r="A19" s="10" t="str">
        <f>name!B18</f>
        <v>Real estate</v>
      </c>
      <c r="B19" s="11">
        <v>7.780000000000002</v>
      </c>
      <c r="C19" s="11">
        <v>9.3959999999999972</v>
      </c>
      <c r="D19" s="11">
        <v>9.7279999999999944</v>
      </c>
      <c r="E19" s="11">
        <v>8.7880000000000003</v>
      </c>
      <c r="F19" s="11">
        <v>8.8429999999999911</v>
      </c>
      <c r="G19" s="11"/>
    </row>
    <row r="20" spans="1:7" x14ac:dyDescent="0.2">
      <c r="A20" s="10" t="str">
        <f>name!B19</f>
        <v>Professional services</v>
      </c>
      <c r="B20" s="11">
        <v>30.154000000000035</v>
      </c>
      <c r="C20" s="11">
        <v>33.891999999999953</v>
      </c>
      <c r="D20" s="11">
        <v>33.393999999999949</v>
      </c>
      <c r="E20" s="11">
        <v>34.957999999999927</v>
      </c>
      <c r="F20" s="11">
        <v>37.040000000000035</v>
      </c>
      <c r="G20" s="11"/>
    </row>
    <row r="21" spans="1:7" x14ac:dyDescent="0.2">
      <c r="A21" s="10" t="str">
        <f>name!B20</f>
        <v>Support services</v>
      </c>
      <c r="B21" s="11">
        <v>22.677999999999972</v>
      </c>
      <c r="C21" s="11">
        <v>24.458999999999978</v>
      </c>
      <c r="D21" s="11">
        <v>23.474</v>
      </c>
      <c r="E21" s="11">
        <v>26.636999999999972</v>
      </c>
      <c r="F21" s="11">
        <v>29.774999999999984</v>
      </c>
      <c r="G21" s="11"/>
    </row>
    <row r="22" spans="1:7" x14ac:dyDescent="0.2">
      <c r="A22" s="10" t="str">
        <f>name!B21</f>
        <v>Public admin. and defence</v>
      </c>
      <c r="B22" s="11">
        <v>18.298999999999975</v>
      </c>
      <c r="C22" s="11">
        <v>17.413000000000011</v>
      </c>
      <c r="D22" s="11">
        <v>18.095999999999972</v>
      </c>
      <c r="E22" s="11">
        <v>17.53499999999995</v>
      </c>
      <c r="F22" s="11">
        <v>17.26900000000002</v>
      </c>
      <c r="G22" s="11"/>
    </row>
    <row r="23" spans="1:7" x14ac:dyDescent="0.2">
      <c r="A23" s="10" t="str">
        <f>name!B22</f>
        <v>Education</v>
      </c>
      <c r="B23" s="11">
        <v>30.790999999999986</v>
      </c>
      <c r="C23" s="11">
        <v>33.532000000000025</v>
      </c>
      <c r="D23" s="11">
        <v>32.241999999999997</v>
      </c>
      <c r="E23" s="11">
        <v>32.899999999999935</v>
      </c>
      <c r="F23" s="11">
        <v>34.725999999999992</v>
      </c>
      <c r="G23" s="11"/>
    </row>
    <row r="24" spans="1:7" x14ac:dyDescent="0.2">
      <c r="A24" s="10" t="str">
        <f>name!B23</f>
        <v>Health and social work</v>
      </c>
      <c r="B24" s="11">
        <v>53.973999999999876</v>
      </c>
      <c r="C24" s="11">
        <v>56.54000000000002</v>
      </c>
      <c r="D24" s="11">
        <v>53.91900000000004</v>
      </c>
      <c r="E24" s="11">
        <v>58.80799999999995</v>
      </c>
      <c r="F24" s="11">
        <v>65.825000000000117</v>
      </c>
      <c r="G24" s="11"/>
    </row>
    <row r="25" spans="1:7" x14ac:dyDescent="0.2">
      <c r="A25" s="10" t="str">
        <f>name!B24</f>
        <v>Arts and entertainment</v>
      </c>
      <c r="B25" s="11">
        <v>12.08500000000001</v>
      </c>
      <c r="C25" s="11">
        <v>13.614000000000029</v>
      </c>
      <c r="D25" s="11">
        <v>12.446999999999983</v>
      </c>
      <c r="E25" s="11">
        <v>14.298999999999992</v>
      </c>
      <c r="F25" s="11">
        <v>16.199000000000002</v>
      </c>
      <c r="G25" s="11"/>
    </row>
    <row r="26" spans="1:7" x14ac:dyDescent="0.2">
      <c r="A26" s="10" t="str">
        <f>name!B25</f>
        <v>Other services</v>
      </c>
      <c r="B26" s="11">
        <v>9.9599999999999884</v>
      </c>
      <c r="C26" s="11">
        <v>12.02400000000001</v>
      </c>
      <c r="D26" s="11">
        <v>11.218000000000009</v>
      </c>
      <c r="E26" s="11">
        <v>11.585000000000003</v>
      </c>
      <c r="F26" s="11">
        <v>11.839999999999998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377.3569999999998</v>
      </c>
      <c r="C28" s="11">
        <f t="shared" ref="C28:F28" si="0">SUM(C5:C26)</f>
        <v>404.03699999999981</v>
      </c>
      <c r="D28" s="11">
        <f t="shared" si="0"/>
        <v>399.69699999999972</v>
      </c>
      <c r="E28" s="11">
        <f t="shared" si="0"/>
        <v>415.38799999999964</v>
      </c>
      <c r="F28" s="11">
        <f t="shared" si="0"/>
        <v>438.68600000000004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1.5431010952493274</v>
      </c>
      <c r="C32" s="18">
        <f t="shared" ref="C32:E32" si="1">C5/C$28*100</f>
        <v>1.498625125916685</v>
      </c>
      <c r="D32" s="18">
        <f t="shared" si="1"/>
        <v>1.923957397728782</v>
      </c>
      <c r="E32" s="18">
        <f t="shared" si="1"/>
        <v>1.9266324496615246</v>
      </c>
      <c r="F32" s="18">
        <f>F5/F$28*100</f>
        <v>1.883123692116915</v>
      </c>
    </row>
    <row r="33" spans="1:6" x14ac:dyDescent="0.2">
      <c r="A33" t="str">
        <f>$A$6</f>
        <v>Mining and quarrying</v>
      </c>
      <c r="B33" s="18">
        <f t="shared" ref="B33:F53" si="2">B6/B$28*100</f>
        <v>0.17172067829667917</v>
      </c>
      <c r="C33" s="18">
        <f t="shared" si="2"/>
        <v>0.10692090080858924</v>
      </c>
      <c r="D33" s="18">
        <f t="shared" si="2"/>
        <v>0.10933281961085529</v>
      </c>
      <c r="E33" s="18">
        <f t="shared" si="2"/>
        <v>8.0647491020443787E-2</v>
      </c>
      <c r="F33" s="18">
        <f t="shared" si="2"/>
        <v>5.1061579352885605E-2</v>
      </c>
    </row>
    <row r="34" spans="1:6" x14ac:dyDescent="0.2">
      <c r="A34" t="str">
        <f>$A$7</f>
        <v>Food drink and tobacco</v>
      </c>
      <c r="B34" s="18">
        <f t="shared" si="2"/>
        <v>0.97149383740065676</v>
      </c>
      <c r="C34" s="18">
        <f t="shared" si="2"/>
        <v>0.8833349420968879</v>
      </c>
      <c r="D34" s="18">
        <f t="shared" si="2"/>
        <v>0.90518567815119966</v>
      </c>
      <c r="E34" s="18">
        <f t="shared" si="2"/>
        <v>0.83271543713347507</v>
      </c>
      <c r="F34" s="18">
        <f t="shared" si="2"/>
        <v>0.69730969303784474</v>
      </c>
    </row>
    <row r="35" spans="1:6" x14ac:dyDescent="0.2">
      <c r="A35" t="str">
        <f>$A$8</f>
        <v>Engineering</v>
      </c>
      <c r="B35" s="18">
        <f t="shared" si="2"/>
        <v>1.8804474277673449</v>
      </c>
      <c r="C35" s="18">
        <f t="shared" si="2"/>
        <v>1.7033093503812744</v>
      </c>
      <c r="D35" s="18">
        <f t="shared" si="2"/>
        <v>1.6760195848355117</v>
      </c>
      <c r="E35" s="18">
        <f t="shared" si="2"/>
        <v>1.5438577907883686</v>
      </c>
      <c r="F35" s="18">
        <f t="shared" si="2"/>
        <v>1.2288972066580652</v>
      </c>
    </row>
    <row r="36" spans="1:6" x14ac:dyDescent="0.2">
      <c r="A36" t="str">
        <f>$A$9</f>
        <v>Rest of manufacturing</v>
      </c>
      <c r="B36" s="18">
        <f t="shared" si="2"/>
        <v>5.2637157916773809</v>
      </c>
      <c r="C36" s="18">
        <f t="shared" si="2"/>
        <v>5.2574392939260548</v>
      </c>
      <c r="D36" s="18">
        <f t="shared" si="2"/>
        <v>5.3370428099285192</v>
      </c>
      <c r="E36" s="18">
        <f t="shared" si="2"/>
        <v>4.8759232332181073</v>
      </c>
      <c r="F36" s="18">
        <f t="shared" si="2"/>
        <v>4.5896153512991003</v>
      </c>
    </row>
    <row r="37" spans="1:6" x14ac:dyDescent="0.2">
      <c r="A37" t="str">
        <f>$A$10</f>
        <v>Electricity and gas</v>
      </c>
      <c r="B37" s="18">
        <f t="shared" si="2"/>
        <v>0.12587549720821403</v>
      </c>
      <c r="C37" s="18">
        <f t="shared" si="2"/>
        <v>0.222009370428946</v>
      </c>
      <c r="D37" s="18">
        <f t="shared" si="2"/>
        <v>0.25043970807887039</v>
      </c>
      <c r="E37" s="18">
        <f t="shared" si="2"/>
        <v>0.22894257898639353</v>
      </c>
      <c r="F37" s="18">
        <f t="shared" si="2"/>
        <v>0.21313650310244678</v>
      </c>
    </row>
    <row r="38" spans="1:6" x14ac:dyDescent="0.2">
      <c r="A38" t="str">
        <f>$A$11</f>
        <v>Water and sewerage</v>
      </c>
      <c r="B38" s="18">
        <f t="shared" si="2"/>
        <v>0.56286222330578273</v>
      </c>
      <c r="C38" s="18">
        <f t="shared" si="2"/>
        <v>0.6041525899855702</v>
      </c>
      <c r="D38" s="18">
        <f t="shared" si="2"/>
        <v>0.56592869098341991</v>
      </c>
      <c r="E38" s="18">
        <f t="shared" si="2"/>
        <v>0.57560642098471893</v>
      </c>
      <c r="F38" s="18">
        <f t="shared" si="2"/>
        <v>0.59313495301878805</v>
      </c>
    </row>
    <row r="39" spans="1:6" x14ac:dyDescent="0.2">
      <c r="A39" t="str">
        <f>$A$12</f>
        <v>Construction</v>
      </c>
      <c r="B39" s="18">
        <f t="shared" si="2"/>
        <v>6.9146723129556404</v>
      </c>
      <c r="C39" s="18">
        <f t="shared" si="2"/>
        <v>7.8720513220323847</v>
      </c>
      <c r="D39" s="18">
        <f t="shared" si="2"/>
        <v>7.80791449523013</v>
      </c>
      <c r="E39" s="18">
        <f t="shared" si="2"/>
        <v>8.2799695706183023</v>
      </c>
      <c r="F39" s="18">
        <f t="shared" si="2"/>
        <v>8.8471024833252052</v>
      </c>
    </row>
    <row r="40" spans="1:6" x14ac:dyDescent="0.2">
      <c r="A40" t="str">
        <f>$A$13</f>
        <v>Wholesale and retail trade</v>
      </c>
      <c r="B40" s="18">
        <f t="shared" si="2"/>
        <v>15.03350938236205</v>
      </c>
      <c r="C40" s="18">
        <f t="shared" si="2"/>
        <v>13.973967730678119</v>
      </c>
      <c r="D40" s="18">
        <f t="shared" si="2"/>
        <v>14.487474261753249</v>
      </c>
      <c r="E40" s="18">
        <f t="shared" si="2"/>
        <v>13.997997053357356</v>
      </c>
      <c r="F40" s="18">
        <f t="shared" si="2"/>
        <v>13.340749419858392</v>
      </c>
    </row>
    <row r="41" spans="1:6" x14ac:dyDescent="0.2">
      <c r="A41" t="str">
        <f>$A$14</f>
        <v>Transport and storage</v>
      </c>
      <c r="B41" s="18">
        <f t="shared" si="2"/>
        <v>3.0769271538622616</v>
      </c>
      <c r="C41" s="18">
        <f t="shared" si="2"/>
        <v>2.614612028106329</v>
      </c>
      <c r="D41" s="18">
        <f t="shared" si="2"/>
        <v>2.6162317955851595</v>
      </c>
      <c r="E41" s="18">
        <f t="shared" si="2"/>
        <v>2.534738605833577</v>
      </c>
      <c r="F41" s="18">
        <f t="shared" si="2"/>
        <v>2.3953351600005437</v>
      </c>
    </row>
    <row r="42" spans="1:6" x14ac:dyDescent="0.2">
      <c r="A42" t="str">
        <f>$A$15</f>
        <v>Accommodation and food</v>
      </c>
      <c r="B42" s="18">
        <f t="shared" si="2"/>
        <v>8.428623293062012</v>
      </c>
      <c r="C42" s="18">
        <f t="shared" si="2"/>
        <v>9.1654972193140658</v>
      </c>
      <c r="D42" s="18">
        <f t="shared" si="2"/>
        <v>9.0193321440991507</v>
      </c>
      <c r="E42" s="18">
        <f t="shared" si="2"/>
        <v>9.1685364045181856</v>
      </c>
      <c r="F42" s="18">
        <f t="shared" si="2"/>
        <v>9.5261758980227231</v>
      </c>
    </row>
    <row r="43" spans="1:6" x14ac:dyDescent="0.2">
      <c r="A43" t="str">
        <f>$A$16</f>
        <v>Media</v>
      </c>
      <c r="B43" s="18">
        <f t="shared" si="2"/>
        <v>0.46560683914701445</v>
      </c>
      <c r="C43" s="18">
        <f t="shared" si="2"/>
        <v>0.58286741065793446</v>
      </c>
      <c r="D43" s="18">
        <f t="shared" si="2"/>
        <v>0.53715689634898522</v>
      </c>
      <c r="E43" s="18">
        <f t="shared" si="2"/>
        <v>0.49857001165175741</v>
      </c>
      <c r="F43" s="18">
        <f t="shared" si="2"/>
        <v>0.45887035373820984</v>
      </c>
    </row>
    <row r="44" spans="1:6" x14ac:dyDescent="0.2">
      <c r="A44" t="str">
        <f>$A$17</f>
        <v>Information technology</v>
      </c>
      <c r="B44" s="18">
        <f t="shared" si="2"/>
        <v>2.3542692993637293</v>
      </c>
      <c r="C44" s="18">
        <f t="shared" si="2"/>
        <v>2.0206070236141733</v>
      </c>
      <c r="D44" s="18">
        <f t="shared" si="2"/>
        <v>1.9687413215510734</v>
      </c>
      <c r="E44" s="18">
        <f t="shared" si="2"/>
        <v>2.011613238706945</v>
      </c>
      <c r="F44" s="18">
        <f t="shared" si="2"/>
        <v>2.022859174899585</v>
      </c>
    </row>
    <row r="45" spans="1:6" x14ac:dyDescent="0.2">
      <c r="A45" t="str">
        <f>$A$18</f>
        <v>Finance and insurance</v>
      </c>
      <c r="B45" s="18">
        <f t="shared" si="2"/>
        <v>3.9909157641172652</v>
      </c>
      <c r="C45" s="18">
        <f t="shared" si="2"/>
        <v>3.778861836910981</v>
      </c>
      <c r="D45" s="18">
        <f t="shared" si="2"/>
        <v>4.128877624800797</v>
      </c>
      <c r="E45" s="18">
        <f t="shared" si="2"/>
        <v>3.9700232072183215</v>
      </c>
      <c r="F45" s="18">
        <f t="shared" si="2"/>
        <v>3.6570576676711877</v>
      </c>
    </row>
    <row r="46" spans="1:6" x14ac:dyDescent="0.2">
      <c r="A46" t="str">
        <f>$A$19</f>
        <v>Real estate</v>
      </c>
      <c r="B46" s="18">
        <f t="shared" si="2"/>
        <v>2.0617081437471692</v>
      </c>
      <c r="C46" s="18">
        <f t="shared" si="2"/>
        <v>2.3255295925868178</v>
      </c>
      <c r="D46" s="18">
        <f t="shared" si="2"/>
        <v>2.4338436365546903</v>
      </c>
      <c r="E46" s="18">
        <f t="shared" si="2"/>
        <v>2.1156123913064433</v>
      </c>
      <c r="F46" s="18">
        <f t="shared" si="2"/>
        <v>2.0157926170427118</v>
      </c>
    </row>
    <row r="47" spans="1:6" x14ac:dyDescent="0.2">
      <c r="A47" s="10" t="str">
        <f>$A$20</f>
        <v>Professional services</v>
      </c>
      <c r="B47" s="18">
        <f t="shared" si="2"/>
        <v>7.9908415638241914</v>
      </c>
      <c r="C47" s="18">
        <f t="shared" si="2"/>
        <v>8.3883406717701519</v>
      </c>
      <c r="D47" s="18">
        <f t="shared" si="2"/>
        <v>8.354828782802965</v>
      </c>
      <c r="E47" s="18">
        <f t="shared" si="2"/>
        <v>8.4157462420676463</v>
      </c>
      <c r="F47" s="18">
        <f t="shared" si="2"/>
        <v>8.443396871566458</v>
      </c>
    </row>
    <row r="48" spans="1:6" x14ac:dyDescent="0.2">
      <c r="A48" s="10" t="str">
        <f>$A$21</f>
        <v>Support services</v>
      </c>
      <c r="B48" s="18">
        <f t="shared" si="2"/>
        <v>6.0096937382902622</v>
      </c>
      <c r="C48" s="18">
        <f t="shared" si="2"/>
        <v>6.0536535020307518</v>
      </c>
      <c r="D48" s="18">
        <f t="shared" si="2"/>
        <v>5.872948758684708</v>
      </c>
      <c r="E48" s="18">
        <f t="shared" si="2"/>
        <v>6.4125588606315054</v>
      </c>
      <c r="F48" s="18">
        <f t="shared" si="2"/>
        <v>6.7873148447864713</v>
      </c>
    </row>
    <row r="49" spans="1:9" x14ac:dyDescent="0.2">
      <c r="A49" s="10" t="str">
        <f>$A$22</f>
        <v>Public admin. and defence</v>
      </c>
      <c r="B49" s="18">
        <f t="shared" si="2"/>
        <v>4.8492541545539067</v>
      </c>
      <c r="C49" s="18">
        <f t="shared" si="2"/>
        <v>4.3097538096758514</v>
      </c>
      <c r="D49" s="18">
        <f t="shared" si="2"/>
        <v>4.5274295278673558</v>
      </c>
      <c r="E49" s="18">
        <f t="shared" si="2"/>
        <v>4.2213544926670883</v>
      </c>
      <c r="F49" s="18">
        <f t="shared" si="2"/>
        <v>3.9365286332365335</v>
      </c>
    </row>
    <row r="50" spans="1:9" x14ac:dyDescent="0.2">
      <c r="A50" s="10" t="str">
        <f>$A$23</f>
        <v>Education</v>
      </c>
      <c r="B50" s="18">
        <f t="shared" si="2"/>
        <v>8.1596472306065628</v>
      </c>
      <c r="C50" s="18">
        <f t="shared" si="2"/>
        <v>8.2992399210963441</v>
      </c>
      <c r="D50" s="18">
        <f t="shared" si="2"/>
        <v>8.0666104574215005</v>
      </c>
      <c r="E50" s="18">
        <f t="shared" si="2"/>
        <v>7.9203058345450428</v>
      </c>
      <c r="F50" s="18">
        <f t="shared" si="2"/>
        <v>7.9159125205727987</v>
      </c>
    </row>
    <row r="51" spans="1:9" x14ac:dyDescent="0.2">
      <c r="A51" s="10" t="str">
        <f>$A$24</f>
        <v>Health and social work</v>
      </c>
      <c r="B51" s="18">
        <f t="shared" si="2"/>
        <v>14.303166497507641</v>
      </c>
      <c r="C51" s="18">
        <f t="shared" si="2"/>
        <v>13.993767897494546</v>
      </c>
      <c r="D51" s="18">
        <f t="shared" si="2"/>
        <v>13.489968651253346</v>
      </c>
      <c r="E51" s="18">
        <f t="shared" si="2"/>
        <v>14.157366125164906</v>
      </c>
      <c r="F51" s="18">
        <f t="shared" si="2"/>
        <v>15.005037771891539</v>
      </c>
    </row>
    <row r="52" spans="1:9" x14ac:dyDescent="0.2">
      <c r="A52" s="10" t="str">
        <f>$A$25</f>
        <v>Arts and entertainment</v>
      </c>
      <c r="B52" s="18">
        <f t="shared" si="2"/>
        <v>3.2025376500237219</v>
      </c>
      <c r="C52" s="18">
        <f t="shared" si="2"/>
        <v>3.3694933879818025</v>
      </c>
      <c r="D52" s="18">
        <f t="shared" si="2"/>
        <v>3.1141089375201698</v>
      </c>
      <c r="E52" s="18">
        <f t="shared" si="2"/>
        <v>3.4423238032875303</v>
      </c>
      <c r="F52" s="18">
        <f t="shared" si="2"/>
        <v>3.6926184104347981</v>
      </c>
    </row>
    <row r="53" spans="1:9" x14ac:dyDescent="0.2">
      <c r="A53" s="10" t="str">
        <f>$A$26</f>
        <v>Other services</v>
      </c>
      <c r="B53" s="18">
        <f t="shared" si="2"/>
        <v>2.6394104256711794</v>
      </c>
      <c r="C53" s="18">
        <f t="shared" si="2"/>
        <v>2.9759650725057396</v>
      </c>
      <c r="D53" s="18">
        <f t="shared" si="2"/>
        <v>2.8066260192095553</v>
      </c>
      <c r="E53" s="18">
        <f t="shared" si="2"/>
        <v>2.7889587566323564</v>
      </c>
      <c r="F53" s="18">
        <f t="shared" si="2"/>
        <v>2.6989691943668128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Dorset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0.98150507720315971</v>
      </c>
      <c r="C63" s="18">
        <f>IF(AND(D$3-C$3 &lt;&gt; 0,C5&lt;&gt;0,D5&lt;&gt;0),(EXP(LN(D5/C5)/(D$3-C$3))-1)*100,0)</f>
        <v>27.002477291494852</v>
      </c>
      <c r="D63" s="18">
        <f t="shared" ref="B63:E78" si="3">IF(AND(E$3-D$3 &lt;&gt; 0,D5&lt;&gt;0,E5&lt;&gt;0),(EXP(LN(E5/D5)/(E$3-D$3))-1)*100,0)</f>
        <v>0.80110557283179507</v>
      </c>
      <c r="E63" s="18">
        <f t="shared" si="3"/>
        <v>0.31779564500880042</v>
      </c>
      <c r="F63" s="18">
        <f>IF(AND(F$3-D$3 &lt;&gt; 0,D5&lt;&gt;0,F5&lt;&gt;0),(EXP(LN(F5/D5)/(F$3-D$3))-1)*100,0)</f>
        <v>0.47864092398519631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-9.6397996390155232</v>
      </c>
      <c r="C64" s="18">
        <f t="shared" ref="C64:C78" si="4">IF(AND(D$3-C$3 &lt;&gt; 0,C6&lt;&gt;0,D6&lt;&gt;0),(EXP(LN(D6/C6)/(D$3-C$3))-1)*100,0)</f>
        <v>1.1574074074075291</v>
      </c>
      <c r="D64" s="18">
        <f t="shared" si="3"/>
        <v>-5.1772221258634898</v>
      </c>
      <c r="E64" s="18">
        <f t="shared" si="3"/>
        <v>-3.9449237408791249</v>
      </c>
      <c r="F64" s="18">
        <f t="shared" ref="F64:F84" si="5">IF(AND(F$3-D$3 &lt;&gt; 0,D6&lt;&gt;0,F6&lt;&gt;0),(EXP(LN(F6/D6)/(F$3-D$3))-1)*100,0)</f>
        <v>-4.3574590809677733</v>
      </c>
    </row>
    <row r="65" spans="1:6" x14ac:dyDescent="0.2">
      <c r="A65" t="str">
        <f>$A$7</f>
        <v>Food drink and tobacco</v>
      </c>
      <c r="B65" s="18">
        <f t="shared" si="3"/>
        <v>-0.66815050452362357</v>
      </c>
      <c r="C65" s="18">
        <f t="shared" si="4"/>
        <v>1.3729335948444277</v>
      </c>
      <c r="D65" s="18">
        <f t="shared" si="3"/>
        <v>-0.89480967515431775</v>
      </c>
      <c r="E65" s="18">
        <f t="shared" si="3"/>
        <v>-1.2213943294247853</v>
      </c>
      <c r="F65" s="18">
        <f t="shared" si="5"/>
        <v>-1.1126525318449265</v>
      </c>
    </row>
    <row r="66" spans="1:6" x14ac:dyDescent="0.2">
      <c r="A66" t="str">
        <f>$A$8</f>
        <v>Engineering</v>
      </c>
      <c r="B66" s="18">
        <f t="shared" si="3"/>
        <v>-0.76262558211268594</v>
      </c>
      <c r="C66" s="18">
        <f t="shared" si="4"/>
        <v>-2.6591107236267897</v>
      </c>
      <c r="D66" s="18">
        <f t="shared" si="3"/>
        <v>-0.86882533511403182</v>
      </c>
      <c r="E66" s="18">
        <f t="shared" si="3"/>
        <v>-1.7209818156968981</v>
      </c>
      <c r="F66" s="18">
        <f t="shared" si="5"/>
        <v>-1.4377467087520746</v>
      </c>
    </row>
    <row r="67" spans="1:6" x14ac:dyDescent="0.2">
      <c r="A67" t="str">
        <f>$A$9</f>
        <v>Rest of manufacturing</v>
      </c>
      <c r="B67" s="18">
        <f t="shared" si="3"/>
        <v>1.6921994266799745</v>
      </c>
      <c r="C67" s="18">
        <f t="shared" si="4"/>
        <v>0.42368891818085341</v>
      </c>
      <c r="D67" s="18">
        <f t="shared" si="3"/>
        <v>-1.0317602139121362</v>
      </c>
      <c r="E67" s="18">
        <f t="shared" si="3"/>
        <v>-5.9406113605542377E-2</v>
      </c>
      <c r="F67" s="18">
        <f t="shared" si="5"/>
        <v>-0.38458101525150612</v>
      </c>
    </row>
    <row r="68" spans="1:6" x14ac:dyDescent="0.2">
      <c r="A68" t="str">
        <f>$A$10</f>
        <v>Electricity and gas</v>
      </c>
      <c r="B68" s="18">
        <f t="shared" si="3"/>
        <v>17.226205726104581</v>
      </c>
      <c r="C68" s="18">
        <f t="shared" si="4"/>
        <v>11.594202898550909</v>
      </c>
      <c r="D68" s="18">
        <f t="shared" si="3"/>
        <v>-1.019581005847281</v>
      </c>
      <c r="E68" s="18">
        <f t="shared" si="3"/>
        <v>-0.16953146535517716</v>
      </c>
      <c r="F68" s="18">
        <f t="shared" si="5"/>
        <v>-0.45368937315251046</v>
      </c>
    </row>
    <row r="69" spans="1:6" x14ac:dyDescent="0.2">
      <c r="A69" t="str">
        <f>$A$11</f>
        <v>Water and sewerage</v>
      </c>
      <c r="B69" s="18">
        <f t="shared" si="3"/>
        <v>3.5388451753402883</v>
      </c>
      <c r="C69" s="18">
        <f t="shared" si="4"/>
        <v>-7.3330602212207774</v>
      </c>
      <c r="D69" s="18">
        <f t="shared" si="3"/>
        <v>1.1154211621459797</v>
      </c>
      <c r="E69" s="18">
        <f t="shared" si="3"/>
        <v>0.84927294968595302</v>
      </c>
      <c r="F69" s="18">
        <f t="shared" si="5"/>
        <v>0.93791109210981105</v>
      </c>
    </row>
    <row r="70" spans="1:6" x14ac:dyDescent="0.2">
      <c r="A70" t="str">
        <f>$A$12</f>
        <v>Construction</v>
      </c>
      <c r="B70" s="18">
        <f t="shared" si="3"/>
        <v>5.0742406388081474</v>
      </c>
      <c r="C70" s="18">
        <f t="shared" si="4"/>
        <v>-1.8801483996730983</v>
      </c>
      <c r="D70" s="18">
        <f t="shared" si="3"/>
        <v>1.9631748953779837</v>
      </c>
      <c r="E70" s="18">
        <f t="shared" si="3"/>
        <v>1.2155442222445467</v>
      </c>
      <c r="F70" s="18">
        <f t="shared" si="5"/>
        <v>1.4641433534728465</v>
      </c>
    </row>
    <row r="71" spans="1:6" x14ac:dyDescent="0.2">
      <c r="A71" t="str">
        <f>$A$13</f>
        <v>Wholesale and retail trade</v>
      </c>
      <c r="B71" s="18">
        <f t="shared" si="3"/>
        <v>-0.1191976159672703</v>
      </c>
      <c r="C71" s="18">
        <f t="shared" si="4"/>
        <v>2.5611052072262108</v>
      </c>
      <c r="D71" s="18">
        <f t="shared" si="3"/>
        <v>8.2755880346829791E-2</v>
      </c>
      <c r="E71" s="18">
        <f t="shared" si="3"/>
        <v>6.4819374037083932E-2</v>
      </c>
      <c r="F71" s="18">
        <f t="shared" si="5"/>
        <v>7.0797852276061057E-2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-2.3348341570069153</v>
      </c>
      <c r="C72" s="18">
        <f t="shared" si="4"/>
        <v>-1.0128739113967722</v>
      </c>
      <c r="D72" s="18">
        <f t="shared" si="3"/>
        <v>0.13732909532333526</v>
      </c>
      <c r="E72" s="18">
        <f t="shared" si="3"/>
        <v>-1.9962837673614953E-2</v>
      </c>
      <c r="F72" s="18">
        <f t="shared" si="5"/>
        <v>3.2440335451378033E-2</v>
      </c>
    </row>
    <row r="73" spans="1:6" x14ac:dyDescent="0.2">
      <c r="A73" t="str">
        <f>$A$15</f>
        <v>Accommodation and food</v>
      </c>
      <c r="B73" s="18">
        <f t="shared" si="6"/>
        <v>3.876433062767326</v>
      </c>
      <c r="C73" s="18">
        <f>IF(AND(D$3-C$3 &lt;&gt; 0,C15&lt;&gt;0,D15&lt;&gt;0),(EXP(LN(D15/C15)/(D$3-C$3))-1)*100,0)</f>
        <v>-2.6517606394469651</v>
      </c>
      <c r="D73" s="18">
        <f t="shared" si="3"/>
        <v>1.1043259573697339</v>
      </c>
      <c r="E73" s="18">
        <f t="shared" si="3"/>
        <v>0.9326884073678654</v>
      </c>
      <c r="F73" s="18">
        <f t="shared" si="5"/>
        <v>0.98986852439084672</v>
      </c>
    </row>
    <row r="74" spans="1:6" x14ac:dyDescent="0.2">
      <c r="A74" t="str">
        <f>$A$16</f>
        <v>Media</v>
      </c>
      <c r="B74" s="18">
        <f t="shared" si="6"/>
        <v>7.5981458340815378</v>
      </c>
      <c r="C74" s="18">
        <f>IF(AND(D$3-C$3 &lt;&gt; 0,C16&lt;&gt;0,D16&lt;&gt;0),(EXP(LN(D16/C16)/(D$3-C$3))-1)*100,0)</f>
        <v>-8.832271762207899</v>
      </c>
      <c r="D74" s="18">
        <f t="shared" si="3"/>
        <v>-0.71820720591556642</v>
      </c>
      <c r="E74" s="18">
        <f t="shared" si="3"/>
        <v>-0.28365130488754442</v>
      </c>
      <c r="F74" s="18">
        <f t="shared" si="5"/>
        <v>-0.42871420059341636</v>
      </c>
    </row>
    <row r="75" spans="1:6" x14ac:dyDescent="0.2">
      <c r="A75" t="str">
        <f>$A$17</f>
        <v>Information technology</v>
      </c>
      <c r="B75" s="18">
        <f t="shared" si="6"/>
        <v>-2.090775311857207</v>
      </c>
      <c r="C75" s="18">
        <f t="shared" si="4"/>
        <v>-3.6134247917688156</v>
      </c>
      <c r="D75" s="18">
        <f t="shared" si="3"/>
        <v>1.2082177698945262</v>
      </c>
      <c r="E75" s="18">
        <f t="shared" si="3"/>
        <v>0.60327048357864399</v>
      </c>
      <c r="F75" s="18">
        <f t="shared" si="5"/>
        <v>0.80451673862904638</v>
      </c>
    </row>
    <row r="76" spans="1:6" x14ac:dyDescent="0.2">
      <c r="A76" t="str">
        <f>$A$18</f>
        <v>Finance and insurance</v>
      </c>
      <c r="B76" s="18">
        <f t="shared" si="6"/>
        <v>0.34351146574134184</v>
      </c>
      <c r="C76" s="18">
        <f t="shared" si="4"/>
        <v>8.0888132040870975</v>
      </c>
      <c r="D76" s="18">
        <f t="shared" si="3"/>
        <v>-1.4547042111168196E-2</v>
      </c>
      <c r="E76" s="18">
        <f t="shared" si="3"/>
        <v>-0.27504266445489423</v>
      </c>
      <c r="F76" s="18">
        <f t="shared" si="5"/>
        <v>-0.18828628650437995</v>
      </c>
    </row>
    <row r="77" spans="1:6" x14ac:dyDescent="0.2">
      <c r="A77" t="str">
        <f>$A$19</f>
        <v>Real estate</v>
      </c>
      <c r="B77" s="18">
        <f t="shared" si="6"/>
        <v>4.8312713519006234</v>
      </c>
      <c r="C77" s="18">
        <f t="shared" si="4"/>
        <v>3.5334184759471921</v>
      </c>
      <c r="D77" s="18">
        <f t="shared" si="3"/>
        <v>-2.0119089049910999</v>
      </c>
      <c r="E77" s="18">
        <f t="shared" si="3"/>
        <v>6.2409777514949027E-2</v>
      </c>
      <c r="F77" s="18">
        <f t="shared" si="5"/>
        <v>-0.63386348652316737</v>
      </c>
    </row>
    <row r="78" spans="1:6" x14ac:dyDescent="0.2">
      <c r="A78" t="str">
        <f>$A$20</f>
        <v>Professional services</v>
      </c>
      <c r="B78" s="18">
        <f t="shared" si="6"/>
        <v>2.9646308531849908</v>
      </c>
      <c r="C78" s="18">
        <f t="shared" si="4"/>
        <v>-1.4693733034344514</v>
      </c>
      <c r="D78" s="18">
        <f t="shared" si="3"/>
        <v>0.9196247571743088</v>
      </c>
      <c r="E78" s="18">
        <f t="shared" si="3"/>
        <v>0.58018729328837004</v>
      </c>
      <c r="F78" s="18">
        <f t="shared" si="5"/>
        <v>0.69320607138716461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1.9080488342568591</v>
      </c>
      <c r="C79" s="18">
        <f t="shared" ref="C79:C84" si="8">IF(AND(D$3-C$3 &lt;&gt; 0,C21&lt;&gt;0,D21&lt;&gt;0),(EXP(LN(D21/C21)/(D$3-C$3))-1)*100,0)</f>
        <v>-4.027147471278381</v>
      </c>
      <c r="D79" s="18">
        <f t="shared" ref="D79:D84" si="9">IF(AND(E$3-D$3 &lt;&gt; 0,D21&lt;&gt;0,E21&lt;&gt;0),(EXP(LN(E21/D21)/(E$3-D$3))-1)*100,0)</f>
        <v>2.5603849108436938</v>
      </c>
      <c r="E79" s="18">
        <f t="shared" ref="E79:E84" si="10">IF(AND(F$3-E$3 &lt;&gt; 0,E21&lt;&gt;0,F21&lt;&gt;0),(EXP(LN(F21/E21)/(F$3-E$3))-1)*100,0)</f>
        <v>1.1199033740060926</v>
      </c>
      <c r="F79" s="18">
        <f t="shared" si="5"/>
        <v>1.5978017534785227</v>
      </c>
    </row>
    <row r="80" spans="1:6" x14ac:dyDescent="0.2">
      <c r="A80" s="10" t="str">
        <f>$A$22</f>
        <v>Public admin. and defence</v>
      </c>
      <c r="B80" s="18">
        <f t="shared" si="7"/>
        <v>-1.233068626992706</v>
      </c>
      <c r="C80" s="18">
        <f t="shared" si="8"/>
        <v>3.9223568598171443</v>
      </c>
      <c r="D80" s="18">
        <f t="shared" si="9"/>
        <v>-0.6278613767381036</v>
      </c>
      <c r="E80" s="18">
        <f t="shared" si="10"/>
        <v>-0.15274220007794881</v>
      </c>
      <c r="F80" s="18">
        <f t="shared" si="5"/>
        <v>-0.31136712911092879</v>
      </c>
    </row>
    <row r="81" spans="1:6" x14ac:dyDescent="0.2">
      <c r="A81" s="10" t="str">
        <f>$A$23</f>
        <v>Education</v>
      </c>
      <c r="B81" s="18">
        <f t="shared" si="7"/>
        <v>2.1548324780573225</v>
      </c>
      <c r="C81" s="18">
        <f t="shared" si="8"/>
        <v>-3.8470714541334439</v>
      </c>
      <c r="D81" s="18">
        <f t="shared" si="9"/>
        <v>0.40487154565740369</v>
      </c>
      <c r="E81" s="18">
        <f t="shared" si="10"/>
        <v>0.54162177744339068</v>
      </c>
      <c r="F81" s="18">
        <f t="shared" si="5"/>
        <v>0.4960176846788622</v>
      </c>
    </row>
    <row r="82" spans="1:6" x14ac:dyDescent="0.2">
      <c r="A82" s="10" t="str">
        <f>$A$24</f>
        <v>Health and social work</v>
      </c>
      <c r="B82" s="18">
        <f t="shared" si="7"/>
        <v>1.1679150649323899</v>
      </c>
      <c r="C82" s="18">
        <f t="shared" si="8"/>
        <v>-4.6356561726211165</v>
      </c>
      <c r="D82" s="18">
        <f t="shared" si="9"/>
        <v>1.7510538904583761</v>
      </c>
      <c r="E82" s="18">
        <f t="shared" si="10"/>
        <v>1.1335950943307749</v>
      </c>
      <c r="F82" s="18">
        <f t="shared" si="5"/>
        <v>1.3389972392381377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3.0231377349519972</v>
      </c>
      <c r="C83" s="18">
        <f t="shared" si="8"/>
        <v>-8.5720581754079923</v>
      </c>
      <c r="D83" s="18">
        <f t="shared" si="9"/>
        <v>2.8130387363179743</v>
      </c>
      <c r="E83" s="18">
        <f t="shared" si="10"/>
        <v>1.255414055162829</v>
      </c>
      <c r="F83" s="18">
        <f t="shared" si="5"/>
        <v>1.7719824560494146</v>
      </c>
    </row>
    <row r="84" spans="1:6" x14ac:dyDescent="0.2">
      <c r="A84" s="10" t="str">
        <f>$A$26</f>
        <v>Other services</v>
      </c>
      <c r="B84" s="18">
        <f t="shared" si="7"/>
        <v>4.8207848770289274</v>
      </c>
      <c r="C84" s="18">
        <f t="shared" si="8"/>
        <v>-6.7032601463739239</v>
      </c>
      <c r="D84" s="18">
        <f t="shared" si="9"/>
        <v>0.64590757991418446</v>
      </c>
      <c r="E84" s="18">
        <f t="shared" si="10"/>
        <v>0.21796190808527349</v>
      </c>
      <c r="F84" s="18">
        <f t="shared" si="5"/>
        <v>0.36040790212457097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1.7225366915865958</v>
      </c>
      <c r="C86" s="18">
        <f>IF(AND(D$3-C$3 &lt;&gt; 0,C28&lt;&gt;0,D28&lt;&gt;0),(EXP(LN(D28/C28)/(D$3-C$3))-1)*100,0)</f>
        <v>-1.0741590497900133</v>
      </c>
      <c r="D86" s="18">
        <f>IF(AND(E$3-D$3 &lt;&gt; 0,D28&lt;&gt;0,E28&lt;&gt;0),(EXP(LN(E28/D28)/(E$3-D$3))-1)*100,0)</f>
        <v>0.77309835479737465</v>
      </c>
      <c r="E86" s="18">
        <f>IF(AND(F$3-E$3 &lt;&gt; 0,E28&lt;&gt;0,F28&lt;&gt;0),(EXP(LN(F28/E28)/(F$3-E$3))-1)*100,0)</f>
        <v>0.54720042213529663</v>
      </c>
      <c r="F86" s="18">
        <f>IF(AND(F$3-D$3 &lt;&gt; 0,D28&lt;&gt;0,F28&lt;&gt;0),(EXP(LN(F28/D28)/(F$3-D$3))-1)*100,0)</f>
        <v>0.62244341201385112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0.23199999999999221</v>
      </c>
      <c r="C90" s="27">
        <f>D5-C5</f>
        <v>1.6350000000000113</v>
      </c>
      <c r="D90" s="27">
        <f t="shared" si="11"/>
        <v>0.31300000000000239</v>
      </c>
      <c r="E90" s="27">
        <f t="shared" si="11"/>
        <v>0.25800000000000267</v>
      </c>
      <c r="F90" s="27">
        <f>F5-D5</f>
        <v>0.57100000000000506</v>
      </c>
    </row>
    <row r="91" spans="1:6" x14ac:dyDescent="0.2">
      <c r="A91" t="str">
        <f>$A$6</f>
        <v>Mining and quarrying</v>
      </c>
      <c r="B91" s="27">
        <f t="shared" si="11"/>
        <v>-0.21599999999999975</v>
      </c>
      <c r="C91" s="27">
        <f t="shared" ref="C91:C105" si="12">D6-C6</f>
        <v>5.000000000000504E-3</v>
      </c>
      <c r="D91" s="27">
        <f t="shared" si="11"/>
        <v>-0.10199999999999926</v>
      </c>
      <c r="E91" s="27">
        <f t="shared" si="11"/>
        <v>-0.11100000000000096</v>
      </c>
      <c r="F91" s="27">
        <f t="shared" ref="F91:F111" si="13">F6-D6</f>
        <v>-0.21300000000000022</v>
      </c>
    </row>
    <row r="92" spans="1:6" x14ac:dyDescent="0.2">
      <c r="A92" t="str">
        <f>$A$7</f>
        <v>Food drink and tobacco</v>
      </c>
      <c r="B92" s="27">
        <f t="shared" si="11"/>
        <v>-9.6999999999993758E-2</v>
      </c>
      <c r="C92" s="27">
        <f t="shared" si="12"/>
        <v>4.8999999999997268E-2</v>
      </c>
      <c r="D92" s="27">
        <f t="shared" si="11"/>
        <v>-0.15900000000000158</v>
      </c>
      <c r="E92" s="27">
        <f t="shared" si="11"/>
        <v>-0.3999999999999968</v>
      </c>
      <c r="F92" s="27">
        <f t="shared" si="13"/>
        <v>-0.55899999999999839</v>
      </c>
    </row>
    <row r="93" spans="1:6" x14ac:dyDescent="0.2">
      <c r="A93" t="str">
        <f>$A$8</f>
        <v>Engineering</v>
      </c>
      <c r="B93" s="27">
        <f t="shared" si="11"/>
        <v>-0.21400000000002972</v>
      </c>
      <c r="C93" s="27">
        <f t="shared" si="12"/>
        <v>-0.18299999999999539</v>
      </c>
      <c r="D93" s="27">
        <f t="shared" si="11"/>
        <v>-0.28600000000000758</v>
      </c>
      <c r="E93" s="27">
        <f t="shared" si="11"/>
        <v>-1.0219999999999825</v>
      </c>
      <c r="F93" s="27">
        <f t="shared" si="13"/>
        <v>-1.3079999999999901</v>
      </c>
    </row>
    <row r="94" spans="1:6" x14ac:dyDescent="0.2">
      <c r="A94" t="str">
        <f>$A$9</f>
        <v>Rest of manufacturing</v>
      </c>
      <c r="B94" s="27">
        <f t="shared" si="11"/>
        <v>1.3790000000000013</v>
      </c>
      <c r="C94" s="27">
        <f t="shared" si="12"/>
        <v>8.9999999999974989E-2</v>
      </c>
      <c r="D94" s="27">
        <f t="shared" si="11"/>
        <v>-1.0779999999999639</v>
      </c>
      <c r="E94" s="27">
        <f t="shared" si="11"/>
        <v>-0.12000000000004007</v>
      </c>
      <c r="F94" s="27">
        <f t="shared" si="13"/>
        <v>-1.198000000000004</v>
      </c>
    </row>
    <row r="95" spans="1:6" x14ac:dyDescent="0.2">
      <c r="A95" t="str">
        <f>$A$10</f>
        <v>Electricity and gas</v>
      </c>
      <c r="B95" s="27">
        <f t="shared" si="11"/>
        <v>0.4220000000000001</v>
      </c>
      <c r="C95" s="27">
        <f t="shared" si="12"/>
        <v>0.10400000000000176</v>
      </c>
      <c r="D95" s="27">
        <f t="shared" si="11"/>
        <v>-5.0000000000002376E-2</v>
      </c>
      <c r="E95" s="27">
        <f t="shared" si="11"/>
        <v>-1.5999999999999681E-2</v>
      </c>
      <c r="F95" s="27">
        <f t="shared" si="13"/>
        <v>-6.6000000000002057E-2</v>
      </c>
    </row>
    <row r="96" spans="1:6" x14ac:dyDescent="0.2">
      <c r="A96" t="str">
        <f>$A$11</f>
        <v>Water and sewerage</v>
      </c>
      <c r="B96" s="27">
        <f t="shared" si="11"/>
        <v>0.31699999999999573</v>
      </c>
      <c r="C96" s="27">
        <f t="shared" si="12"/>
        <v>-0.17899999999999894</v>
      </c>
      <c r="D96" s="27">
        <f t="shared" si="11"/>
        <v>0.129000000000004</v>
      </c>
      <c r="E96" s="27">
        <f t="shared" si="11"/>
        <v>0.21099999999999852</v>
      </c>
      <c r="F96" s="27">
        <f t="shared" si="13"/>
        <v>0.34000000000000252</v>
      </c>
    </row>
    <row r="97" spans="1:6" x14ac:dyDescent="0.2">
      <c r="A97" t="str">
        <f>$A$12</f>
        <v>Construction</v>
      </c>
      <c r="B97" s="27">
        <f t="shared" si="11"/>
        <v>5.7129999999999725</v>
      </c>
      <c r="C97" s="27">
        <f t="shared" si="12"/>
        <v>-0.59800000000002385</v>
      </c>
      <c r="D97" s="27">
        <f t="shared" si="11"/>
        <v>3.1859999999999715</v>
      </c>
      <c r="E97" s="27">
        <f t="shared" si="11"/>
        <v>4.417000000000094</v>
      </c>
      <c r="F97" s="27">
        <f t="shared" si="13"/>
        <v>7.6030000000000655</v>
      </c>
    </row>
    <row r="98" spans="1:6" x14ac:dyDescent="0.2">
      <c r="A98" t="str">
        <f>$A$13</f>
        <v>Wholesale and retail trade</v>
      </c>
      <c r="B98" s="27">
        <f t="shared" si="11"/>
        <v>-0.27000000000001023</v>
      </c>
      <c r="C98" s="27">
        <f t="shared" si="12"/>
        <v>1.4459999999999198</v>
      </c>
      <c r="D98" s="27">
        <f t="shared" si="11"/>
        <v>0.24000000000015831</v>
      </c>
      <c r="E98" s="27">
        <f t="shared" si="11"/>
        <v>0.3779999999999859</v>
      </c>
      <c r="F98" s="27">
        <f t="shared" si="13"/>
        <v>0.61800000000014421</v>
      </c>
    </row>
    <row r="99" spans="1:6" x14ac:dyDescent="0.2">
      <c r="A99" t="str">
        <f>$A$14</f>
        <v>Transport and storage</v>
      </c>
      <c r="B99" s="27">
        <f t="shared" si="11"/>
        <v>-1.047000000000045</v>
      </c>
      <c r="C99" s="27">
        <f t="shared" si="12"/>
        <v>-0.10699999999995491</v>
      </c>
      <c r="D99" s="27">
        <f t="shared" si="11"/>
        <v>7.1999999999961872E-2</v>
      </c>
      <c r="E99" s="27">
        <f t="shared" si="11"/>
        <v>-2.0999999999983032E-2</v>
      </c>
      <c r="F99" s="27">
        <f t="shared" si="13"/>
        <v>5.099999999997884E-2</v>
      </c>
    </row>
    <row r="100" spans="1:6" x14ac:dyDescent="0.2">
      <c r="A100" t="str">
        <f>$A$15</f>
        <v>Accommodation and food</v>
      </c>
      <c r="B100" s="27">
        <f t="shared" si="11"/>
        <v>5.2259999999999529</v>
      </c>
      <c r="C100" s="27">
        <f t="shared" si="12"/>
        <v>-0.98199999999999932</v>
      </c>
      <c r="D100" s="27">
        <f t="shared" si="11"/>
        <v>2.0350000000000179</v>
      </c>
      <c r="E100" s="27">
        <f t="shared" si="11"/>
        <v>3.7049999999999983</v>
      </c>
      <c r="F100" s="27">
        <f t="shared" si="13"/>
        <v>5.7400000000000162</v>
      </c>
    </row>
    <row r="101" spans="1:6" x14ac:dyDescent="0.2">
      <c r="A101" t="str">
        <f>$A$16</f>
        <v>Media</v>
      </c>
      <c r="B101" s="27">
        <f t="shared" si="11"/>
        <v>0.5979999999999992</v>
      </c>
      <c r="C101" s="27">
        <f t="shared" si="12"/>
        <v>-0.20799999999999574</v>
      </c>
      <c r="D101" s="27">
        <f t="shared" si="11"/>
        <v>-7.6000000000001844E-2</v>
      </c>
      <c r="E101" s="27">
        <f t="shared" si="11"/>
        <v>-5.7999999999996721E-2</v>
      </c>
      <c r="F101" s="27">
        <f t="shared" si="13"/>
        <v>-0.13399999999999856</v>
      </c>
    </row>
    <row r="102" spans="1:6" x14ac:dyDescent="0.2">
      <c r="A102" t="str">
        <f>$A$17</f>
        <v>Information technology</v>
      </c>
      <c r="B102" s="27">
        <f t="shared" si="11"/>
        <v>-0.71999999999998998</v>
      </c>
      <c r="C102" s="27">
        <f t="shared" si="12"/>
        <v>-0.29500000000000615</v>
      </c>
      <c r="D102" s="27">
        <f t="shared" si="11"/>
        <v>0.48700000000000987</v>
      </c>
      <c r="E102" s="27">
        <f t="shared" si="11"/>
        <v>0.51799999999999713</v>
      </c>
      <c r="F102" s="27">
        <f t="shared" si="13"/>
        <v>1.005000000000007</v>
      </c>
    </row>
    <row r="103" spans="1:6" x14ac:dyDescent="0.2">
      <c r="A103" t="str">
        <f>$A$18</f>
        <v>Finance and insurance</v>
      </c>
      <c r="B103" s="27">
        <f t="shared" si="11"/>
        <v>0.20800000000003394</v>
      </c>
      <c r="C103" s="27">
        <f t="shared" si="12"/>
        <v>1.235000000000019</v>
      </c>
      <c r="D103" s="27">
        <f t="shared" si="11"/>
        <v>-1.200000000000756E-2</v>
      </c>
      <c r="E103" s="27">
        <f t="shared" si="11"/>
        <v>-0.44799999999999685</v>
      </c>
      <c r="F103" s="27">
        <f t="shared" si="13"/>
        <v>-0.46000000000000441</v>
      </c>
    </row>
    <row r="104" spans="1:6" x14ac:dyDescent="0.2">
      <c r="A104" t="str">
        <f>$A$19</f>
        <v>Real estate</v>
      </c>
      <c r="B104" s="27">
        <f t="shared" si="11"/>
        <v>1.6159999999999952</v>
      </c>
      <c r="C104" s="27">
        <f t="shared" si="12"/>
        <v>0.33199999999999719</v>
      </c>
      <c r="D104" s="27">
        <f t="shared" si="11"/>
        <v>-0.93999999999999417</v>
      </c>
      <c r="E104" s="27">
        <f t="shared" si="11"/>
        <v>5.4999999999990834E-2</v>
      </c>
      <c r="F104" s="27">
        <f t="shared" si="13"/>
        <v>-0.88500000000000334</v>
      </c>
    </row>
    <row r="105" spans="1:6" x14ac:dyDescent="0.2">
      <c r="A105" t="str">
        <f>$A$20</f>
        <v>Professional services</v>
      </c>
      <c r="B105" s="27">
        <f t="shared" si="11"/>
        <v>3.7379999999999178</v>
      </c>
      <c r="C105" s="27">
        <f t="shared" si="12"/>
        <v>-0.49800000000000466</v>
      </c>
      <c r="D105" s="27">
        <f t="shared" si="11"/>
        <v>1.5639999999999787</v>
      </c>
      <c r="E105" s="27">
        <f t="shared" si="11"/>
        <v>2.0820000000001073</v>
      </c>
      <c r="F105" s="27">
        <f t="shared" si="13"/>
        <v>3.6460000000000861</v>
      </c>
    </row>
    <row r="106" spans="1:6" x14ac:dyDescent="0.2">
      <c r="A106" s="10" t="str">
        <f>$A$21</f>
        <v>Support services</v>
      </c>
      <c r="B106" s="27">
        <f t="shared" ref="B106:B111" si="14">C21-B21</f>
        <v>1.7810000000000059</v>
      </c>
      <c r="C106" s="27">
        <f t="shared" ref="C106:C111" si="15">D21-C21</f>
        <v>-0.98499999999997812</v>
      </c>
      <c r="D106" s="27">
        <f t="shared" ref="D106:D111" si="16">E21-D21</f>
        <v>3.1629999999999718</v>
      </c>
      <c r="E106" s="27">
        <f t="shared" ref="E106:E111" si="17">F21-E21</f>
        <v>3.1380000000000123</v>
      </c>
      <c r="F106" s="27">
        <f t="shared" si="13"/>
        <v>6.3009999999999842</v>
      </c>
    </row>
    <row r="107" spans="1:6" x14ac:dyDescent="0.2">
      <c r="A107" s="10" t="str">
        <f>$A$22</f>
        <v>Public admin. and defence</v>
      </c>
      <c r="B107" s="27">
        <f t="shared" si="14"/>
        <v>-0.88599999999996371</v>
      </c>
      <c r="C107" s="27">
        <f t="shared" si="15"/>
        <v>0.68299999999996075</v>
      </c>
      <c r="D107" s="27">
        <f t="shared" si="16"/>
        <v>-0.56100000000002126</v>
      </c>
      <c r="E107" s="27">
        <f t="shared" si="17"/>
        <v>-0.26599999999993074</v>
      </c>
      <c r="F107" s="27">
        <f t="shared" si="13"/>
        <v>-0.826999999999952</v>
      </c>
    </row>
    <row r="108" spans="1:6" x14ac:dyDescent="0.2">
      <c r="A108" s="10" t="str">
        <f>$A$23</f>
        <v>Education</v>
      </c>
      <c r="B108" s="27">
        <f t="shared" si="14"/>
        <v>2.7410000000000387</v>
      </c>
      <c r="C108" s="27">
        <f t="shared" si="15"/>
        <v>-1.2900000000000276</v>
      </c>
      <c r="D108" s="27">
        <f t="shared" si="16"/>
        <v>0.6579999999999373</v>
      </c>
      <c r="E108" s="27">
        <f t="shared" si="17"/>
        <v>1.8260000000000574</v>
      </c>
      <c r="F108" s="27">
        <f t="shared" si="13"/>
        <v>2.4839999999999947</v>
      </c>
    </row>
    <row r="109" spans="1:6" x14ac:dyDescent="0.2">
      <c r="A109" s="10" t="str">
        <f>$A$24</f>
        <v>Health and social work</v>
      </c>
      <c r="B109" s="27">
        <f t="shared" si="14"/>
        <v>2.5660000000001446</v>
      </c>
      <c r="C109" s="27">
        <f t="shared" si="15"/>
        <v>-2.6209999999999809</v>
      </c>
      <c r="D109" s="27">
        <f t="shared" si="16"/>
        <v>4.8889999999999105</v>
      </c>
      <c r="E109" s="27">
        <f t="shared" si="17"/>
        <v>7.0170000000001664</v>
      </c>
      <c r="F109" s="27">
        <f t="shared" si="13"/>
        <v>11.906000000000077</v>
      </c>
    </row>
    <row r="110" spans="1:6" x14ac:dyDescent="0.2">
      <c r="A110" s="10" t="str">
        <f>$A$25</f>
        <v>Arts and entertainment</v>
      </c>
      <c r="B110" s="27">
        <f t="shared" si="14"/>
        <v>1.5290000000000195</v>
      </c>
      <c r="C110" s="27">
        <f t="shared" si="15"/>
        <v>-1.167000000000046</v>
      </c>
      <c r="D110" s="27">
        <f t="shared" si="16"/>
        <v>1.8520000000000092</v>
      </c>
      <c r="E110" s="27">
        <f t="shared" si="17"/>
        <v>1.9000000000000092</v>
      </c>
      <c r="F110" s="27">
        <f t="shared" si="13"/>
        <v>3.7520000000000184</v>
      </c>
    </row>
    <row r="111" spans="1:6" x14ac:dyDescent="0.2">
      <c r="A111" s="10" t="str">
        <f>$A$26</f>
        <v>Other services</v>
      </c>
      <c r="B111" s="27">
        <f t="shared" si="14"/>
        <v>2.0640000000000214</v>
      </c>
      <c r="C111" s="27">
        <f t="shared" si="15"/>
        <v>-0.80600000000000094</v>
      </c>
      <c r="D111" s="27">
        <f t="shared" si="16"/>
        <v>0.36699999999999378</v>
      </c>
      <c r="E111" s="27">
        <f t="shared" si="17"/>
        <v>0.25499999999999545</v>
      </c>
      <c r="F111" s="27">
        <f t="shared" si="13"/>
        <v>0.62199999999998923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26.680000000000007</v>
      </c>
      <c r="C113" s="29">
        <f>D28-C28</f>
        <v>-4.3400000000000887</v>
      </c>
      <c r="D113" s="29">
        <f>E28-D28</f>
        <v>15.690999999999917</v>
      </c>
      <c r="E113" s="29">
        <f>F28-E28</f>
        <v>23.2980000000004</v>
      </c>
      <c r="F113" s="29">
        <f>F28-D28</f>
        <v>38.989000000000317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Dorset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9.07</v>
      </c>
      <c r="C7" s="31">
        <f>'Ind T1'!C7</f>
        <v>9.8249999999999904</v>
      </c>
      <c r="D7" s="31">
        <f>'Ind T1'!D7</f>
        <v>11.390000000000004</v>
      </c>
      <c r="E7" s="31">
        <f>'Ind T1'!E7</f>
        <v>11.680000000000009</v>
      </c>
      <c r="F7" s="31">
        <f>'Ind T1'!F7</f>
        <v>12.022000000000011</v>
      </c>
      <c r="H7" s="31">
        <f>C7-B7</f>
        <v>0.75499999999999012</v>
      </c>
      <c r="I7" s="31">
        <f>D7-C7</f>
        <v>1.5650000000000137</v>
      </c>
      <c r="J7" s="31">
        <f>E7-D7</f>
        <v>0.29000000000000448</v>
      </c>
      <c r="K7" s="31">
        <f>F7-E7</f>
        <v>0.3420000000000023</v>
      </c>
      <c r="L7" s="31">
        <f>F7-D7</f>
        <v>0.63200000000000678</v>
      </c>
    </row>
    <row r="8" spans="1:12" x14ac:dyDescent="0.2">
      <c r="A8" t="str">
        <f>'Ind T2'!A5</f>
        <v>Agriculture</v>
      </c>
      <c r="B8" s="32">
        <f>'Ind T2'!B5</f>
        <v>5.8230000000000013</v>
      </c>
      <c r="C8" s="32">
        <f>'Ind T2'!C5</f>
        <v>6.0549999999999935</v>
      </c>
      <c r="D8" s="32">
        <f>'Ind T2'!D5</f>
        <v>7.6900000000000048</v>
      </c>
      <c r="E8" s="32">
        <f>'Ind T2'!E5</f>
        <v>8.0030000000000072</v>
      </c>
      <c r="F8" s="32">
        <f>'Ind T2'!F5</f>
        <v>8.2610000000000099</v>
      </c>
      <c r="H8" s="11">
        <f t="shared" ref="H8:H40" si="0">C8-B8</f>
        <v>0.23199999999999221</v>
      </c>
      <c r="I8" s="31">
        <f t="shared" ref="I8:I38" si="1">D8-C8</f>
        <v>1.6350000000000113</v>
      </c>
      <c r="J8" s="11">
        <f t="shared" ref="J8:J38" si="2">E8-D8</f>
        <v>0.31300000000000239</v>
      </c>
      <c r="K8" s="11">
        <f t="shared" ref="K8:K38" si="3">F8-E8</f>
        <v>0.25800000000000267</v>
      </c>
      <c r="L8" s="31">
        <f t="shared" ref="L8:L40" si="4">F8-D8</f>
        <v>0.57100000000000506</v>
      </c>
    </row>
    <row r="9" spans="1:12" x14ac:dyDescent="0.2">
      <c r="A9" t="str">
        <f>'Ind T2'!A6</f>
        <v>Mining and quarrying</v>
      </c>
      <c r="B9" s="32">
        <f>'Ind T2'!B6</f>
        <v>0.64799999999999924</v>
      </c>
      <c r="C9" s="32">
        <f>'Ind T2'!C6</f>
        <v>0.4319999999999995</v>
      </c>
      <c r="D9" s="32">
        <f>'Ind T2'!D6</f>
        <v>0.437</v>
      </c>
      <c r="E9" s="32">
        <f>'Ind T2'!E6</f>
        <v>0.33500000000000074</v>
      </c>
      <c r="F9" s="32">
        <f>'Ind T2'!F6</f>
        <v>0.22399999999999978</v>
      </c>
      <c r="H9" s="11">
        <f t="shared" si="0"/>
        <v>-0.21599999999999975</v>
      </c>
      <c r="I9" s="31">
        <f t="shared" si="1"/>
        <v>5.000000000000504E-3</v>
      </c>
      <c r="J9" s="11">
        <f t="shared" si="2"/>
        <v>-0.10199999999999926</v>
      </c>
      <c r="K9" s="11">
        <f t="shared" si="3"/>
        <v>-0.11100000000000096</v>
      </c>
      <c r="L9" s="31">
        <f t="shared" si="4"/>
        <v>-0.21300000000000022</v>
      </c>
    </row>
    <row r="10" spans="1:12" x14ac:dyDescent="0.2">
      <c r="A10" t="str">
        <f>'Ind T2'!A10</f>
        <v>Electricity and gas</v>
      </c>
      <c r="B10" s="32">
        <f>'Ind T2'!B10</f>
        <v>0.47500000000000003</v>
      </c>
      <c r="C10" s="32">
        <f>'Ind T2'!C10</f>
        <v>0.89700000000000013</v>
      </c>
      <c r="D10" s="32">
        <f>'Ind T2'!D10</f>
        <v>1.0010000000000019</v>
      </c>
      <c r="E10" s="32">
        <f>'Ind T2'!E10</f>
        <v>0.95099999999999951</v>
      </c>
      <c r="F10" s="32">
        <f>'Ind T2'!F10</f>
        <v>0.93499999999999983</v>
      </c>
      <c r="H10" s="11">
        <f t="shared" si="0"/>
        <v>0.4220000000000001</v>
      </c>
      <c r="I10" s="31">
        <f t="shared" si="1"/>
        <v>0.10400000000000176</v>
      </c>
      <c r="J10" s="11">
        <f t="shared" si="2"/>
        <v>-5.0000000000002376E-2</v>
      </c>
      <c r="K10" s="11">
        <f t="shared" si="3"/>
        <v>-1.5999999999999681E-2</v>
      </c>
      <c r="L10" s="31">
        <f t="shared" si="4"/>
        <v>-6.6000000000002057E-2</v>
      </c>
    </row>
    <row r="11" spans="1:12" x14ac:dyDescent="0.2">
      <c r="A11" t="str">
        <f>'Ind T2'!A11</f>
        <v>Water and sewerage</v>
      </c>
      <c r="B11" s="32">
        <f>'Ind T2'!B11</f>
        <v>2.1240000000000014</v>
      </c>
      <c r="C11" s="32">
        <f>'Ind T2'!C11</f>
        <v>2.4409999999999972</v>
      </c>
      <c r="D11" s="32">
        <f>'Ind T2'!D11</f>
        <v>2.2619999999999982</v>
      </c>
      <c r="E11" s="32">
        <f>'Ind T2'!E11</f>
        <v>2.3910000000000022</v>
      </c>
      <c r="F11" s="32">
        <f>'Ind T2'!F11</f>
        <v>2.6020000000000008</v>
      </c>
      <c r="H11" s="11">
        <f t="shared" ref="H11" si="5">C11-B11</f>
        <v>0.31699999999999573</v>
      </c>
      <c r="I11" s="31">
        <f t="shared" ref="I11" si="6">D11-C11</f>
        <v>-0.17899999999999894</v>
      </c>
      <c r="J11" s="11">
        <f t="shared" ref="J11" si="7">E11-D11</f>
        <v>0.129000000000004</v>
      </c>
      <c r="K11" s="11">
        <f t="shared" ref="K11" si="8">F11-E11</f>
        <v>0.21099999999999852</v>
      </c>
      <c r="L11" s="31">
        <f t="shared" si="4"/>
        <v>0.34000000000000252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30.625000000000014</v>
      </c>
      <c r="C13" s="31">
        <f>'Ind T1'!C8</f>
        <v>31.692999999999991</v>
      </c>
      <c r="D13" s="31">
        <f>'Ind T1'!D8</f>
        <v>31.648999999999969</v>
      </c>
      <c r="E13" s="31">
        <f>'Ind T1'!E8</f>
        <v>30.125999999999998</v>
      </c>
      <c r="F13" s="31">
        <f>'Ind T1'!F8</f>
        <v>28.583999999999975</v>
      </c>
      <c r="H13" s="31">
        <f t="shared" si="0"/>
        <v>1.0679999999999765</v>
      </c>
      <c r="I13" s="31">
        <f t="shared" si="1"/>
        <v>-4.4000000000021799E-2</v>
      </c>
      <c r="J13" s="31">
        <f t="shared" si="2"/>
        <v>-1.5229999999999713</v>
      </c>
      <c r="K13" s="31">
        <f t="shared" si="3"/>
        <v>-1.5420000000000229</v>
      </c>
      <c r="L13" s="31">
        <f t="shared" si="4"/>
        <v>-3.0649999999999942</v>
      </c>
    </row>
    <row r="14" spans="1:12" x14ac:dyDescent="0.2">
      <c r="A14" t="str">
        <f>'Ind T2'!A7</f>
        <v>Food drink and tobacco</v>
      </c>
      <c r="B14" s="32">
        <f>'Ind T2'!B7</f>
        <v>3.6659999999999946</v>
      </c>
      <c r="C14" s="32">
        <f>'Ind T2'!C7</f>
        <v>3.5690000000000008</v>
      </c>
      <c r="D14" s="32">
        <f>'Ind T2'!D7</f>
        <v>3.6179999999999981</v>
      </c>
      <c r="E14" s="32">
        <f>'Ind T2'!E7</f>
        <v>3.4589999999999965</v>
      </c>
      <c r="F14" s="32">
        <f>'Ind T2'!F7</f>
        <v>3.0589999999999997</v>
      </c>
      <c r="H14" s="11">
        <f t="shared" si="0"/>
        <v>-9.6999999999993758E-2</v>
      </c>
      <c r="I14" s="31">
        <f t="shared" si="1"/>
        <v>4.8999999999997268E-2</v>
      </c>
      <c r="J14" s="11">
        <f t="shared" si="2"/>
        <v>-0.15900000000000158</v>
      </c>
      <c r="K14" s="11">
        <f t="shared" si="3"/>
        <v>-0.3999999999999968</v>
      </c>
      <c r="L14" s="31">
        <f t="shared" si="4"/>
        <v>-0.55899999999999839</v>
      </c>
    </row>
    <row r="15" spans="1:12" x14ac:dyDescent="0.2">
      <c r="A15" t="str">
        <f>'Ind T2'!A8</f>
        <v>Engineering</v>
      </c>
      <c r="B15" s="32">
        <f>'Ind T2'!B8</f>
        <v>7.0960000000000161</v>
      </c>
      <c r="C15" s="32">
        <f>'Ind T2'!C8</f>
        <v>6.8819999999999864</v>
      </c>
      <c r="D15" s="32">
        <f>'Ind T2'!D8</f>
        <v>6.698999999999991</v>
      </c>
      <c r="E15" s="32">
        <f>'Ind T2'!E8</f>
        <v>6.4129999999999834</v>
      </c>
      <c r="F15" s="32">
        <f>'Ind T2'!F8</f>
        <v>5.3910000000000009</v>
      </c>
      <c r="H15" s="11">
        <f t="shared" si="0"/>
        <v>-0.21400000000002972</v>
      </c>
      <c r="I15" s="31">
        <f t="shared" si="1"/>
        <v>-0.18299999999999539</v>
      </c>
      <c r="J15" s="11">
        <f t="shared" si="2"/>
        <v>-0.28600000000000758</v>
      </c>
      <c r="K15" s="11">
        <f t="shared" si="3"/>
        <v>-1.0219999999999825</v>
      </c>
      <c r="L15" s="31">
        <f t="shared" si="4"/>
        <v>-1.3079999999999901</v>
      </c>
    </row>
    <row r="16" spans="1:12" x14ac:dyDescent="0.2">
      <c r="A16" t="str">
        <f>'Ind T2'!A9</f>
        <v>Rest of manufacturing</v>
      </c>
      <c r="B16" s="32">
        <f>'Ind T2'!B9</f>
        <v>19.863000000000003</v>
      </c>
      <c r="C16" s="32">
        <f>'Ind T2'!C9</f>
        <v>21.242000000000004</v>
      </c>
      <c r="D16" s="32">
        <f>'Ind T2'!D9</f>
        <v>21.331999999999979</v>
      </c>
      <c r="E16" s="32">
        <f>'Ind T2'!E9</f>
        <v>20.254000000000016</v>
      </c>
      <c r="F16" s="32">
        <f>'Ind T2'!F9</f>
        <v>20.133999999999975</v>
      </c>
      <c r="H16" s="11">
        <f t="shared" si="0"/>
        <v>1.3790000000000013</v>
      </c>
      <c r="I16" s="31">
        <f t="shared" si="1"/>
        <v>8.9999999999974989E-2</v>
      </c>
      <c r="J16" s="11">
        <f t="shared" si="2"/>
        <v>-1.0779999999999639</v>
      </c>
      <c r="K16" s="11">
        <f t="shared" si="3"/>
        <v>-0.12000000000004007</v>
      </c>
      <c r="L16" s="31">
        <f t="shared" si="4"/>
        <v>-1.198000000000004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26.093</v>
      </c>
      <c r="C18" s="31">
        <f>'Ind T1'!C9</f>
        <v>31.805999999999973</v>
      </c>
      <c r="D18" s="31">
        <f>'Ind T1'!D9</f>
        <v>31.207999999999949</v>
      </c>
      <c r="E18" s="31">
        <f>'Ind T1'!E9</f>
        <v>34.39399999999992</v>
      </c>
      <c r="F18" s="31">
        <f>'Ind T1'!F9</f>
        <v>38.811000000000014</v>
      </c>
      <c r="H18" s="31">
        <f t="shared" si="0"/>
        <v>5.7129999999999725</v>
      </c>
      <c r="I18" s="31">
        <f t="shared" si="1"/>
        <v>-0.59800000000002385</v>
      </c>
      <c r="J18" s="31">
        <f t="shared" si="2"/>
        <v>3.1859999999999715</v>
      </c>
      <c r="K18" s="31">
        <f t="shared" si="3"/>
        <v>4.417000000000094</v>
      </c>
      <c r="L18" s="31">
        <f t="shared" si="4"/>
        <v>7.6030000000000655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100.14699999999993</v>
      </c>
      <c r="C20" s="31">
        <f>'Ind T1'!C10</f>
        <v>104.05599999999984</v>
      </c>
      <c r="D20" s="31">
        <f>'Ind T1'!D10</f>
        <v>104.41299999999981</v>
      </c>
      <c r="E20" s="31">
        <f>'Ind T1'!E10</f>
        <v>106.75999999999993</v>
      </c>
      <c r="F20" s="31">
        <f>'Ind T1'!F10</f>
        <v>110.82199999999995</v>
      </c>
      <c r="H20" s="31">
        <f t="shared" si="0"/>
        <v>3.9089999999999065</v>
      </c>
      <c r="I20" s="31">
        <f t="shared" si="1"/>
        <v>0.3569999999999709</v>
      </c>
      <c r="J20" s="31">
        <f t="shared" si="2"/>
        <v>2.3470000000001221</v>
      </c>
      <c r="K20" s="31">
        <f t="shared" si="3"/>
        <v>4.0620000000000118</v>
      </c>
      <c r="L20" s="31">
        <f t="shared" si="4"/>
        <v>6.4090000000001339</v>
      </c>
    </row>
    <row r="21" spans="1:12" x14ac:dyDescent="0.2">
      <c r="A21" s="10" t="str">
        <f>'Ind T2'!A13</f>
        <v>Wholesale and retail trade</v>
      </c>
      <c r="B21" s="32">
        <f>'Ind T2'!B13</f>
        <v>56.729999999999933</v>
      </c>
      <c r="C21" s="32">
        <f>'Ind T2'!C13</f>
        <v>56.459999999999923</v>
      </c>
      <c r="D21" s="32">
        <f>'Ind T2'!D13</f>
        <v>57.905999999999842</v>
      </c>
      <c r="E21" s="32">
        <f>'Ind T2'!E13</f>
        <v>58.146000000000001</v>
      </c>
      <c r="F21" s="32">
        <f>'Ind T2'!F13</f>
        <v>58.523999999999987</v>
      </c>
      <c r="H21" s="11">
        <f t="shared" si="0"/>
        <v>-0.27000000000001023</v>
      </c>
      <c r="I21" s="31">
        <f t="shared" si="1"/>
        <v>1.4459999999999198</v>
      </c>
      <c r="J21" s="11">
        <f t="shared" si="2"/>
        <v>0.24000000000015831</v>
      </c>
      <c r="K21" s="11">
        <f t="shared" si="3"/>
        <v>0.3779999999999859</v>
      </c>
      <c r="L21" s="31">
        <f t="shared" si="4"/>
        <v>0.61800000000014421</v>
      </c>
    </row>
    <row r="22" spans="1:12" x14ac:dyDescent="0.2">
      <c r="A22" s="10" t="str">
        <f>'Ind T2'!A14</f>
        <v>Transport and storage</v>
      </c>
      <c r="B22" s="32">
        <f>'Ind T2'!B14</f>
        <v>11.611000000000008</v>
      </c>
      <c r="C22" s="32">
        <f>'Ind T2'!C14</f>
        <v>10.563999999999963</v>
      </c>
      <c r="D22" s="32">
        <f>'Ind T2'!D14</f>
        <v>10.457000000000008</v>
      </c>
      <c r="E22" s="32">
        <f>'Ind T2'!E14</f>
        <v>10.52899999999997</v>
      </c>
      <c r="F22" s="32">
        <f>'Ind T2'!F14</f>
        <v>10.507999999999987</v>
      </c>
      <c r="H22" s="11">
        <f t="shared" si="0"/>
        <v>-1.047000000000045</v>
      </c>
      <c r="I22" s="31">
        <f t="shared" si="1"/>
        <v>-0.10699999999995491</v>
      </c>
      <c r="J22" s="11">
        <f t="shared" si="2"/>
        <v>7.1999999999961872E-2</v>
      </c>
      <c r="K22" s="11">
        <f t="shared" si="3"/>
        <v>-2.0999999999983032E-2</v>
      </c>
      <c r="L22" s="31">
        <f t="shared" si="4"/>
        <v>5.099999999997884E-2</v>
      </c>
    </row>
    <row r="23" spans="1:12" x14ac:dyDescent="0.2">
      <c r="A23" s="10" t="str">
        <f>'Ind T2'!A15</f>
        <v>Accommodation and food</v>
      </c>
      <c r="B23" s="32">
        <f>'Ind T2'!B15</f>
        <v>31.806000000000001</v>
      </c>
      <c r="C23" s="32">
        <f>'Ind T2'!C15</f>
        <v>37.031999999999954</v>
      </c>
      <c r="D23" s="32">
        <f>'Ind T2'!D15</f>
        <v>36.049999999999955</v>
      </c>
      <c r="E23" s="32">
        <f>'Ind T2'!E15</f>
        <v>38.084999999999972</v>
      </c>
      <c r="F23" s="32">
        <f>'Ind T2'!F15</f>
        <v>41.789999999999971</v>
      </c>
      <c r="H23" s="11">
        <f t="shared" si="0"/>
        <v>5.2259999999999529</v>
      </c>
      <c r="I23" s="31">
        <f t="shared" si="1"/>
        <v>-0.98199999999999932</v>
      </c>
      <c r="J23" s="11">
        <f t="shared" si="2"/>
        <v>2.0350000000000179</v>
      </c>
      <c r="K23" s="11">
        <f t="shared" si="3"/>
        <v>3.7049999999999983</v>
      </c>
      <c r="L23" s="31">
        <f t="shared" si="4"/>
        <v>5.7400000000000162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108.35799999999998</v>
      </c>
      <c r="C25" s="31">
        <f>'Ind T1'!C11</f>
        <v>119.17199999999998</v>
      </c>
      <c r="D25" s="31">
        <f>'Ind T1'!D11</f>
        <v>116.77999999999996</v>
      </c>
      <c r="E25" s="31">
        <f>'Ind T1'!E11</f>
        <v>123.18499999999992</v>
      </c>
      <c r="F25" s="31">
        <f>'Ind T1'!F11</f>
        <v>130.62700000000001</v>
      </c>
      <c r="H25" s="31">
        <f t="shared" si="0"/>
        <v>10.814000000000007</v>
      </c>
      <c r="I25" s="31">
        <f t="shared" si="1"/>
        <v>-2.3920000000000243</v>
      </c>
      <c r="J25" s="31">
        <f t="shared" si="2"/>
        <v>6.4049999999999585</v>
      </c>
      <c r="K25" s="31">
        <f t="shared" si="3"/>
        <v>7.4420000000000925</v>
      </c>
      <c r="L25" s="31">
        <f t="shared" si="4"/>
        <v>13.847000000000051</v>
      </c>
    </row>
    <row r="26" spans="1:12" x14ac:dyDescent="0.2">
      <c r="A26" s="10" t="str">
        <f>'Ind T2'!A16</f>
        <v>Media</v>
      </c>
      <c r="B26" s="11">
        <f>'Ind T2'!B16</f>
        <v>1.7569999999999986</v>
      </c>
      <c r="C26" s="11">
        <f>'Ind T2'!C16</f>
        <v>2.3549999999999978</v>
      </c>
      <c r="D26" s="11">
        <f>'Ind T2'!D16</f>
        <v>2.147000000000002</v>
      </c>
      <c r="E26" s="11">
        <f>'Ind T2'!E16</f>
        <v>2.0710000000000002</v>
      </c>
      <c r="F26" s="11">
        <f>'Ind T2'!F16</f>
        <v>2.0130000000000035</v>
      </c>
      <c r="H26" s="11">
        <f t="shared" si="0"/>
        <v>0.5979999999999992</v>
      </c>
      <c r="I26" s="31">
        <f t="shared" si="1"/>
        <v>-0.20799999999999574</v>
      </c>
      <c r="J26" s="11">
        <f t="shared" si="2"/>
        <v>-7.6000000000001844E-2</v>
      </c>
      <c r="K26" s="11">
        <f t="shared" si="3"/>
        <v>-5.7999999999996721E-2</v>
      </c>
      <c r="L26" s="31">
        <f t="shared" si="4"/>
        <v>-0.13399999999999856</v>
      </c>
    </row>
    <row r="27" spans="1:12" x14ac:dyDescent="0.2">
      <c r="A27" s="10" t="str">
        <f>'Ind T2'!A17</f>
        <v>Information technology</v>
      </c>
      <c r="B27" s="11">
        <f>'Ind T2'!B17</f>
        <v>8.8839999999999844</v>
      </c>
      <c r="C27" s="11">
        <f>'Ind T2'!C17</f>
        <v>8.1639999999999944</v>
      </c>
      <c r="D27" s="11">
        <f>'Ind T2'!D17</f>
        <v>7.8689999999999882</v>
      </c>
      <c r="E27" s="11">
        <f>'Ind T2'!E17</f>
        <v>8.3559999999999981</v>
      </c>
      <c r="F27" s="11">
        <f>'Ind T2'!F17</f>
        <v>8.8739999999999952</v>
      </c>
      <c r="H27" s="11">
        <f t="shared" si="0"/>
        <v>-0.71999999999998998</v>
      </c>
      <c r="I27" s="31">
        <f t="shared" si="1"/>
        <v>-0.29500000000000615</v>
      </c>
      <c r="J27" s="11">
        <f t="shared" si="2"/>
        <v>0.48700000000000987</v>
      </c>
      <c r="K27" s="11">
        <f t="shared" si="3"/>
        <v>0.51799999999999713</v>
      </c>
      <c r="L27" s="31">
        <f t="shared" si="4"/>
        <v>1.005000000000007</v>
      </c>
    </row>
    <row r="28" spans="1:12" x14ac:dyDescent="0.2">
      <c r="A28" s="10" t="str">
        <f>'Ind T2'!A18</f>
        <v>Finance and insurance</v>
      </c>
      <c r="B28" s="11">
        <f>'Ind T2'!B18</f>
        <v>15.059999999999979</v>
      </c>
      <c r="C28" s="11">
        <f>'Ind T2'!C18</f>
        <v>15.268000000000013</v>
      </c>
      <c r="D28" s="11">
        <f>'Ind T2'!D18</f>
        <v>16.503000000000032</v>
      </c>
      <c r="E28" s="11">
        <f>'Ind T2'!E18</f>
        <v>16.491000000000025</v>
      </c>
      <c r="F28" s="11">
        <f>'Ind T2'!F18</f>
        <v>16.043000000000028</v>
      </c>
      <c r="H28" s="11">
        <f t="shared" si="0"/>
        <v>0.20800000000003394</v>
      </c>
      <c r="I28" s="31">
        <f t="shared" si="1"/>
        <v>1.235000000000019</v>
      </c>
      <c r="J28" s="11">
        <f t="shared" si="2"/>
        <v>-1.200000000000756E-2</v>
      </c>
      <c r="K28" s="11">
        <f t="shared" si="3"/>
        <v>-0.44799999999999685</v>
      </c>
      <c r="L28" s="31">
        <f t="shared" si="4"/>
        <v>-0.46000000000000441</v>
      </c>
    </row>
    <row r="29" spans="1:12" x14ac:dyDescent="0.2">
      <c r="A29" s="10" t="str">
        <f>'Ind T2'!A19</f>
        <v>Real estate</v>
      </c>
      <c r="B29" s="11">
        <f>'Ind T2'!B19</f>
        <v>7.780000000000002</v>
      </c>
      <c r="C29" s="11">
        <f>'Ind T2'!C19</f>
        <v>9.3959999999999972</v>
      </c>
      <c r="D29" s="11">
        <f>'Ind T2'!D19</f>
        <v>9.7279999999999944</v>
      </c>
      <c r="E29" s="11">
        <f>'Ind T2'!E19</f>
        <v>8.7880000000000003</v>
      </c>
      <c r="F29" s="11">
        <f>'Ind T2'!F19</f>
        <v>8.8429999999999911</v>
      </c>
      <c r="H29" s="11">
        <f t="shared" ref="H29:H31" si="9">C29-B29</f>
        <v>1.6159999999999952</v>
      </c>
      <c r="I29" s="31">
        <f t="shared" ref="I29:I31" si="10">D29-C29</f>
        <v>0.33199999999999719</v>
      </c>
      <c r="J29" s="11">
        <f t="shared" ref="J29:J31" si="11">E29-D29</f>
        <v>-0.93999999999999417</v>
      </c>
      <c r="K29" s="11">
        <f t="shared" ref="K29:K31" si="12">F29-E29</f>
        <v>5.4999999999990834E-2</v>
      </c>
      <c r="L29" s="31">
        <f t="shared" si="4"/>
        <v>-0.88500000000000334</v>
      </c>
    </row>
    <row r="30" spans="1:12" x14ac:dyDescent="0.2">
      <c r="A30" s="10" t="str">
        <f>'Ind T2'!A20</f>
        <v>Professional services</v>
      </c>
      <c r="B30" s="11">
        <f>'Ind T2'!B20</f>
        <v>30.154000000000035</v>
      </c>
      <c r="C30" s="11">
        <f>'Ind T2'!C20</f>
        <v>33.891999999999953</v>
      </c>
      <c r="D30" s="11">
        <f>'Ind T2'!D20</f>
        <v>33.393999999999949</v>
      </c>
      <c r="E30" s="11">
        <f>'Ind T2'!E20</f>
        <v>34.957999999999927</v>
      </c>
      <c r="F30" s="11">
        <f>'Ind T2'!F20</f>
        <v>37.040000000000035</v>
      </c>
      <c r="H30" s="11">
        <f t="shared" si="9"/>
        <v>3.7379999999999178</v>
      </c>
      <c r="I30" s="31">
        <f t="shared" si="10"/>
        <v>-0.49800000000000466</v>
      </c>
      <c r="J30" s="11">
        <f t="shared" si="11"/>
        <v>1.5639999999999787</v>
      </c>
      <c r="K30" s="11">
        <f t="shared" si="12"/>
        <v>2.0820000000001073</v>
      </c>
      <c r="L30" s="31">
        <f t="shared" si="4"/>
        <v>3.6460000000000861</v>
      </c>
    </row>
    <row r="31" spans="1:12" x14ac:dyDescent="0.2">
      <c r="A31" s="10" t="str">
        <f>'Ind T2'!A21</f>
        <v>Support services</v>
      </c>
      <c r="B31" s="11">
        <f>'Ind T2'!B21</f>
        <v>22.677999999999972</v>
      </c>
      <c r="C31" s="11">
        <f>'Ind T2'!C21</f>
        <v>24.458999999999978</v>
      </c>
      <c r="D31" s="11">
        <f>'Ind T2'!D21</f>
        <v>23.474</v>
      </c>
      <c r="E31" s="11">
        <f>'Ind T2'!E21</f>
        <v>26.636999999999972</v>
      </c>
      <c r="F31" s="11">
        <f>'Ind T2'!F21</f>
        <v>29.774999999999984</v>
      </c>
      <c r="H31" s="11">
        <f t="shared" si="9"/>
        <v>1.7810000000000059</v>
      </c>
      <c r="I31" s="31">
        <f t="shared" si="10"/>
        <v>-0.98499999999997812</v>
      </c>
      <c r="J31" s="11">
        <f t="shared" si="11"/>
        <v>3.1629999999999718</v>
      </c>
      <c r="K31" s="11">
        <f t="shared" si="12"/>
        <v>3.1380000000000123</v>
      </c>
      <c r="L31" s="31">
        <f t="shared" si="4"/>
        <v>6.3009999999999842</v>
      </c>
    </row>
    <row r="32" spans="1:12" x14ac:dyDescent="0.2">
      <c r="A32" s="10" t="str">
        <f>'Ind T2'!A25</f>
        <v>Arts and entertainment</v>
      </c>
      <c r="B32" s="11">
        <f>'Ind T2'!B25</f>
        <v>12.08500000000001</v>
      </c>
      <c r="C32" s="11">
        <f>'Ind T2'!C25</f>
        <v>13.614000000000029</v>
      </c>
      <c r="D32" s="11">
        <f>'Ind T2'!D25</f>
        <v>12.446999999999983</v>
      </c>
      <c r="E32" s="11">
        <f>'Ind T2'!E25</f>
        <v>14.298999999999992</v>
      </c>
      <c r="F32" s="11">
        <f>'Ind T2'!F25</f>
        <v>16.199000000000002</v>
      </c>
      <c r="H32" s="11">
        <f t="shared" ref="H32" si="13">C32-B32</f>
        <v>1.5290000000000195</v>
      </c>
      <c r="I32" s="31">
        <f t="shared" ref="I32:I33" si="14">D32-C32</f>
        <v>-1.167000000000046</v>
      </c>
      <c r="J32" s="11">
        <f t="shared" ref="J32:J33" si="15">E32-D32</f>
        <v>1.8520000000000092</v>
      </c>
      <c r="K32" s="11">
        <f t="shared" ref="K32:K33" si="16">F32-E32</f>
        <v>1.9000000000000092</v>
      </c>
      <c r="L32" s="31">
        <f t="shared" si="4"/>
        <v>3.7520000000000184</v>
      </c>
    </row>
    <row r="33" spans="1:12" x14ac:dyDescent="0.2">
      <c r="A33" s="10" t="str">
        <f>'Ind T2'!A26</f>
        <v>Other services</v>
      </c>
      <c r="B33" s="11">
        <f>'Ind T2'!B26</f>
        <v>9.9599999999999884</v>
      </c>
      <c r="C33" s="11">
        <f>'Ind T2'!C26</f>
        <v>12.02400000000001</v>
      </c>
      <c r="D33" s="11">
        <f>'Ind T2'!D26</f>
        <v>11.218000000000009</v>
      </c>
      <c r="E33" s="11">
        <f>'Ind T2'!E26</f>
        <v>11.585000000000003</v>
      </c>
      <c r="F33" s="11">
        <f>'Ind T2'!F26</f>
        <v>11.839999999999998</v>
      </c>
      <c r="H33" s="11">
        <f>C33-B33</f>
        <v>2.0640000000000214</v>
      </c>
      <c r="I33" s="31">
        <f t="shared" si="14"/>
        <v>-0.80600000000000094</v>
      </c>
      <c r="J33" s="11">
        <f t="shared" si="15"/>
        <v>0.36699999999999378</v>
      </c>
      <c r="K33" s="11">
        <f t="shared" si="16"/>
        <v>0.25499999999999545</v>
      </c>
      <c r="L33" s="31">
        <f t="shared" si="4"/>
        <v>0.62199999999998923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103.06399999999984</v>
      </c>
      <c r="C35" s="31">
        <f>'Ind T1'!C12</f>
        <v>107.48500000000006</v>
      </c>
      <c r="D35" s="31">
        <f>'Ind T1'!D12</f>
        <v>104.25700000000001</v>
      </c>
      <c r="E35" s="31">
        <f>'Ind T1'!E12</f>
        <v>109.24299999999984</v>
      </c>
      <c r="F35" s="31">
        <f>'Ind T1'!F12</f>
        <v>117.82000000000014</v>
      </c>
      <c r="H35" s="31">
        <f t="shared" si="0"/>
        <v>4.4210000000002196</v>
      </c>
      <c r="I35" s="31">
        <f t="shared" si="1"/>
        <v>-3.2280000000000513</v>
      </c>
      <c r="J35" s="31">
        <f t="shared" si="2"/>
        <v>4.9859999999998337</v>
      </c>
      <c r="K35" s="31">
        <f t="shared" si="3"/>
        <v>8.5770000000002966</v>
      </c>
      <c r="L35" s="31">
        <f t="shared" si="4"/>
        <v>13.56300000000013</v>
      </c>
    </row>
    <row r="36" spans="1:12" x14ac:dyDescent="0.2">
      <c r="A36" s="10" t="str">
        <f>'Ind T2'!A22</f>
        <v>Public admin. and defence</v>
      </c>
      <c r="B36" s="32">
        <f>'Ind T2'!B22</f>
        <v>18.298999999999975</v>
      </c>
      <c r="C36" s="32">
        <f>'Ind T2'!C22</f>
        <v>17.413000000000011</v>
      </c>
      <c r="D36" s="32">
        <f>'Ind T2'!D22</f>
        <v>18.095999999999972</v>
      </c>
      <c r="E36" s="32">
        <f>'Ind T2'!E22</f>
        <v>17.53499999999995</v>
      </c>
      <c r="F36" s="32">
        <f>'Ind T2'!F22</f>
        <v>17.26900000000002</v>
      </c>
      <c r="H36" s="11">
        <f t="shared" si="0"/>
        <v>-0.88599999999996371</v>
      </c>
      <c r="I36" s="31">
        <f t="shared" si="1"/>
        <v>0.68299999999996075</v>
      </c>
      <c r="J36" s="11">
        <f t="shared" si="2"/>
        <v>-0.56100000000002126</v>
      </c>
      <c r="K36" s="11">
        <f t="shared" si="3"/>
        <v>-0.26599999999993074</v>
      </c>
      <c r="L36" s="31">
        <f t="shared" si="4"/>
        <v>-0.826999999999952</v>
      </c>
    </row>
    <row r="37" spans="1:12" x14ac:dyDescent="0.2">
      <c r="A37" s="10" t="str">
        <f>'Ind T2'!A23</f>
        <v>Education</v>
      </c>
      <c r="B37" s="32">
        <f>'Ind T2'!B23</f>
        <v>30.790999999999986</v>
      </c>
      <c r="C37" s="32">
        <f>'Ind T2'!C23</f>
        <v>33.532000000000025</v>
      </c>
      <c r="D37" s="32">
        <f>'Ind T2'!D23</f>
        <v>32.241999999999997</v>
      </c>
      <c r="E37" s="32">
        <f>'Ind T2'!E23</f>
        <v>32.899999999999935</v>
      </c>
      <c r="F37" s="32">
        <f>'Ind T2'!F23</f>
        <v>34.725999999999992</v>
      </c>
      <c r="H37" s="11">
        <f t="shared" si="0"/>
        <v>2.7410000000000387</v>
      </c>
      <c r="I37" s="31">
        <f t="shared" si="1"/>
        <v>-1.2900000000000276</v>
      </c>
      <c r="J37" s="11">
        <f t="shared" si="2"/>
        <v>0.6579999999999373</v>
      </c>
      <c r="K37" s="11">
        <f t="shared" si="3"/>
        <v>1.8260000000000574</v>
      </c>
      <c r="L37" s="31">
        <f t="shared" si="4"/>
        <v>2.4839999999999947</v>
      </c>
    </row>
    <row r="38" spans="1:12" x14ac:dyDescent="0.2">
      <c r="A38" s="10" t="str">
        <f>'Ind T2'!A24</f>
        <v>Health and social work</v>
      </c>
      <c r="B38" s="32">
        <f>'Ind T2'!B24</f>
        <v>53.973999999999876</v>
      </c>
      <c r="C38" s="32">
        <f>'Ind T2'!C24</f>
        <v>56.54000000000002</v>
      </c>
      <c r="D38" s="32">
        <f>'Ind T2'!D24</f>
        <v>53.91900000000004</v>
      </c>
      <c r="E38" s="32">
        <f>'Ind T2'!E24</f>
        <v>58.80799999999995</v>
      </c>
      <c r="F38" s="32">
        <f>'Ind T2'!F24</f>
        <v>65.825000000000117</v>
      </c>
      <c r="H38" s="11">
        <f t="shared" si="0"/>
        <v>2.5660000000001446</v>
      </c>
      <c r="I38" s="31">
        <f t="shared" si="1"/>
        <v>-2.6209999999999809</v>
      </c>
      <c r="J38" s="11">
        <f t="shared" si="2"/>
        <v>4.8889999999999105</v>
      </c>
      <c r="K38" s="11">
        <f t="shared" si="3"/>
        <v>7.0170000000001664</v>
      </c>
      <c r="L38" s="31">
        <f t="shared" si="4"/>
        <v>11.906000000000077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377.35699999999974</v>
      </c>
      <c r="C40" s="33">
        <f>'Ind T1'!C14</f>
        <v>404.03699999999986</v>
      </c>
      <c r="D40" s="33">
        <f>'Ind T1'!D14</f>
        <v>399.69699999999972</v>
      </c>
      <c r="E40" s="33">
        <f>'Ind T1'!E14</f>
        <v>415.38799999999958</v>
      </c>
      <c r="F40" s="33">
        <f>'Ind T1'!F14</f>
        <v>438.68600000000015</v>
      </c>
      <c r="G40" s="24"/>
      <c r="H40" s="34">
        <f t="shared" si="0"/>
        <v>26.680000000000121</v>
      </c>
      <c r="I40" s="34">
        <f>D40-C40</f>
        <v>-4.3400000000001455</v>
      </c>
      <c r="J40" s="34">
        <f>E40-D40</f>
        <v>15.69099999999986</v>
      </c>
      <c r="K40" s="34">
        <f>F40-E40</f>
        <v>23.29800000000057</v>
      </c>
      <c r="L40" s="205">
        <f t="shared" si="4"/>
        <v>38.989000000000431</v>
      </c>
    </row>
    <row r="44" spans="1:12" ht="15.75" x14ac:dyDescent="0.25">
      <c r="A44" s="19" t="str">
        <f>CONCATENATE(A1," (Continued)")</f>
        <v>Industry Table 4  Employment by Industry Group in Sector (SIC 2007), 2015-2035, Dorset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2.0190600839065986</v>
      </c>
      <c r="C50" s="44">
        <f t="shared" ref="B50:E54" si="17">IF(AND(D$5-C$5 &lt;&gt; 0,C7&lt;&gt;0,D7&lt;&gt;0),(EXP(LN(D7/C7)/(D$5-C$5))-1)*100,0)</f>
        <v>15.928753180661737</v>
      </c>
      <c r="D50" s="44">
        <f t="shared" si="17"/>
        <v>0.5041103810080827</v>
      </c>
      <c r="E50" s="44">
        <f t="shared" si="17"/>
        <v>0.28902013234000101</v>
      </c>
      <c r="F50" s="44">
        <f>IF(AND(F$5-D$5 &lt;&gt; 0,D7&lt;&gt;0,F7&lt;&gt;0),(EXP(LN(F7/D7)/(F$5-D$5))-1)*100,0)</f>
        <v>0.3606656867820579</v>
      </c>
      <c r="H50" s="44">
        <f>(B7/B$40)*100</f>
        <v>2.4035594940600031</v>
      </c>
      <c r="I50" s="44">
        <f>(C7/C$40)*100</f>
        <v>2.4317079871397902</v>
      </c>
      <c r="J50" s="44">
        <f>(D7/D$40)*100</f>
        <v>2.8496586164019275</v>
      </c>
      <c r="K50" s="44">
        <f>(E7/E$40)*100</f>
        <v>2.811828940653081</v>
      </c>
      <c r="L50" s="44">
        <f>(F7/F$40)*100</f>
        <v>2.740456727591035</v>
      </c>
    </row>
    <row r="51" spans="1:12" x14ac:dyDescent="0.2">
      <c r="A51" t="str">
        <f>A8</f>
        <v>Agriculture</v>
      </c>
      <c r="B51" s="40">
        <f t="shared" si="17"/>
        <v>0.98150507720315971</v>
      </c>
      <c r="C51" s="44">
        <f t="shared" si="17"/>
        <v>27.002477291494852</v>
      </c>
      <c r="D51" s="40">
        <f t="shared" si="17"/>
        <v>0.80110557283179507</v>
      </c>
      <c r="E51" s="40">
        <f t="shared" si="17"/>
        <v>0.31779564500880042</v>
      </c>
      <c r="F51" s="44">
        <f t="shared" ref="F51:F83" si="18">IF(AND(F$5-D$5 &lt;&gt; 0,D8&lt;&gt;0,F8&lt;&gt;0),(EXP(LN(F8/D8)/(F$5-D$5))-1)*100,0)</f>
        <v>0.47864092398519631</v>
      </c>
      <c r="H51" s="40">
        <f t="shared" ref="H51:L54" si="19">(B8/B$7)*100</f>
        <v>64.200661521499455</v>
      </c>
      <c r="I51" s="40">
        <f t="shared" si="19"/>
        <v>61.628498727735362</v>
      </c>
      <c r="J51" s="40">
        <f t="shared" si="19"/>
        <v>67.515364354697113</v>
      </c>
      <c r="K51" s="40">
        <f t="shared" si="19"/>
        <v>68.518835616438366</v>
      </c>
      <c r="L51" s="40">
        <f t="shared" si="19"/>
        <v>68.715687905506599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-9.6397996390155232</v>
      </c>
      <c r="C52" s="44">
        <f t="shared" si="17"/>
        <v>1.1574074074075291</v>
      </c>
      <c r="D52" s="40">
        <f t="shared" si="17"/>
        <v>-5.1772221258634898</v>
      </c>
      <c r="E52" s="40">
        <f t="shared" si="17"/>
        <v>-3.9449237408791249</v>
      </c>
      <c r="F52" s="44">
        <f t="shared" si="18"/>
        <v>-4.3574590809677733</v>
      </c>
      <c r="H52" s="40">
        <f t="shared" si="19"/>
        <v>7.1444321940462974</v>
      </c>
      <c r="I52" s="40">
        <f t="shared" si="19"/>
        <v>4.3969465648854955</v>
      </c>
      <c r="J52" s="40">
        <f t="shared" si="19"/>
        <v>3.8366988586479356</v>
      </c>
      <c r="K52" s="40">
        <f t="shared" si="19"/>
        <v>2.868150684931511</v>
      </c>
      <c r="L52" s="40">
        <f t="shared" si="19"/>
        <v>1.8632507070370952</v>
      </c>
    </row>
    <row r="53" spans="1:12" x14ac:dyDescent="0.2">
      <c r="A53" t="str">
        <f>A10</f>
        <v>Electricity and gas</v>
      </c>
      <c r="B53" s="40">
        <f t="shared" si="17"/>
        <v>17.226205726104581</v>
      </c>
      <c r="C53" s="44">
        <f t="shared" si="17"/>
        <v>11.594202898550909</v>
      </c>
      <c r="D53" s="40">
        <f t="shared" si="17"/>
        <v>-1.019581005847281</v>
      </c>
      <c r="E53" s="40">
        <f t="shared" si="17"/>
        <v>-0.16953146535517716</v>
      </c>
      <c r="F53" s="44">
        <f t="shared" si="18"/>
        <v>-0.45368937315251046</v>
      </c>
      <c r="H53" s="40">
        <f t="shared" si="19"/>
        <v>5.2370452039691289</v>
      </c>
      <c r="I53" s="40">
        <f t="shared" si="19"/>
        <v>9.1297709923664225</v>
      </c>
      <c r="J53" s="40">
        <f t="shared" si="19"/>
        <v>8.7884108867427706</v>
      </c>
      <c r="K53" s="40">
        <f t="shared" si="19"/>
        <v>8.1421232876712235</v>
      </c>
      <c r="L53" s="40">
        <f t="shared" si="19"/>
        <v>7.7774080851771661</v>
      </c>
    </row>
    <row r="54" spans="1:12" x14ac:dyDescent="0.2">
      <c r="A54" t="str">
        <f>A11</f>
        <v>Water and sewerage</v>
      </c>
      <c r="B54" s="40">
        <f t="shared" si="17"/>
        <v>3.5388451753402883</v>
      </c>
      <c r="C54" s="44">
        <f t="shared" si="17"/>
        <v>-7.3330602212207774</v>
      </c>
      <c r="D54" s="40">
        <f t="shared" si="17"/>
        <v>1.1154211621459797</v>
      </c>
      <c r="E54" s="40">
        <f t="shared" si="17"/>
        <v>0.84927294968595302</v>
      </c>
      <c r="F54" s="44">
        <f t="shared" si="18"/>
        <v>0.93791109210981105</v>
      </c>
      <c r="H54" s="40">
        <f t="shared" si="19"/>
        <v>23.417861080485132</v>
      </c>
      <c r="I54" s="40">
        <f t="shared" si="19"/>
        <v>24.844783715012721</v>
      </c>
      <c r="J54" s="40">
        <f t="shared" si="19"/>
        <v>19.859525899912182</v>
      </c>
      <c r="K54" s="40">
        <f t="shared" si="19"/>
        <v>20.470890410958908</v>
      </c>
      <c r="L54" s="40">
        <f t="shared" si="19"/>
        <v>21.643653302279141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0.86066176487231694</v>
      </c>
      <c r="C56" s="44">
        <f t="shared" si="20"/>
        <v>-0.13883191872029466</v>
      </c>
      <c r="D56" s="44">
        <f t="shared" si="20"/>
        <v>-0.98151075562129542</v>
      </c>
      <c r="E56" s="44">
        <f t="shared" si="20"/>
        <v>-0.52403676705926605</v>
      </c>
      <c r="F56" s="44">
        <f t="shared" si="18"/>
        <v>-0.67676245670548196</v>
      </c>
      <c r="H56" s="44">
        <f>(B13/B$40)*100</f>
        <v>8.1156570568453841</v>
      </c>
      <c r="I56" s="44">
        <f>(C13/C$40)*100</f>
        <v>7.8440835864042153</v>
      </c>
      <c r="J56" s="44">
        <f>(D13/D$40)*100</f>
        <v>7.9182480729152305</v>
      </c>
      <c r="K56" s="44">
        <f>(E13/E$40)*100</f>
        <v>7.2524964611399527</v>
      </c>
      <c r="L56" s="44">
        <f>(F13/F$40)*100</f>
        <v>6.5158222509950088</v>
      </c>
    </row>
    <row r="57" spans="1:12" x14ac:dyDescent="0.2">
      <c r="A57" t="str">
        <f>A14</f>
        <v>Food drink and tobacco</v>
      </c>
      <c r="B57" s="40">
        <f t="shared" si="20"/>
        <v>-0.66815050452362357</v>
      </c>
      <c r="C57" s="44">
        <f t="shared" si="20"/>
        <v>1.3729335948444277</v>
      </c>
      <c r="D57" s="40">
        <f t="shared" si="20"/>
        <v>-0.89480967515431775</v>
      </c>
      <c r="E57" s="40">
        <f t="shared" si="20"/>
        <v>-1.2213943294247853</v>
      </c>
      <c r="F57" s="44">
        <f t="shared" si="18"/>
        <v>-1.1126525318449265</v>
      </c>
      <c r="H57" s="40">
        <f t="shared" ref="H57:L59" si="21">(B14/B$13)*100</f>
        <v>11.970612244897936</v>
      </c>
      <c r="I57" s="40">
        <f t="shared" si="21"/>
        <v>11.261161770738024</v>
      </c>
      <c r="J57" s="40">
        <f t="shared" si="21"/>
        <v>11.431640810136187</v>
      </c>
      <c r="K57" s="40">
        <f t="shared" si="21"/>
        <v>11.481776538538128</v>
      </c>
      <c r="L57" s="40">
        <f t="shared" si="21"/>
        <v>10.701791211866787</v>
      </c>
    </row>
    <row r="58" spans="1:12" x14ac:dyDescent="0.2">
      <c r="A58" t="str">
        <f>A15</f>
        <v>Engineering</v>
      </c>
      <c r="B58" s="40">
        <f t="shared" si="20"/>
        <v>-0.76262558211268594</v>
      </c>
      <c r="C58" s="44">
        <f t="shared" si="20"/>
        <v>-2.6591107236267897</v>
      </c>
      <c r="D58" s="40">
        <f t="shared" si="20"/>
        <v>-0.86882533511403182</v>
      </c>
      <c r="E58" s="40">
        <f t="shared" si="20"/>
        <v>-1.7209818156968981</v>
      </c>
      <c r="F58" s="44">
        <f t="shared" si="18"/>
        <v>-1.4377467087520746</v>
      </c>
      <c r="H58" s="40">
        <f t="shared" si="21"/>
        <v>23.170612244897999</v>
      </c>
      <c r="I58" s="40">
        <f t="shared" si="21"/>
        <v>21.714574196194704</v>
      </c>
      <c r="J58" s="40">
        <f t="shared" si="21"/>
        <v>21.166545546462757</v>
      </c>
      <c r="K58" s="40">
        <f t="shared" si="21"/>
        <v>21.287260173936083</v>
      </c>
      <c r="L58" s="40">
        <f t="shared" si="21"/>
        <v>18.860201511335031</v>
      </c>
    </row>
    <row r="59" spans="1:12" x14ac:dyDescent="0.2">
      <c r="A59" t="str">
        <f>A16</f>
        <v>Rest of manufacturing</v>
      </c>
      <c r="B59" s="40">
        <f t="shared" si="20"/>
        <v>1.6921994266799745</v>
      </c>
      <c r="C59" s="44">
        <f t="shared" si="20"/>
        <v>0.42368891818085341</v>
      </c>
      <c r="D59" s="40">
        <f t="shared" si="20"/>
        <v>-1.0317602139121362</v>
      </c>
      <c r="E59" s="40">
        <f t="shared" si="20"/>
        <v>-5.9406113605542377E-2</v>
      </c>
      <c r="F59" s="44">
        <f t="shared" si="18"/>
        <v>-0.38458101525150612</v>
      </c>
      <c r="H59" s="40">
        <f t="shared" si="21"/>
        <v>64.858775510204055</v>
      </c>
      <c r="I59" s="40">
        <f t="shared" si="21"/>
        <v>67.024264033067269</v>
      </c>
      <c r="J59" s="40">
        <f t="shared" si="21"/>
        <v>67.401813643401056</v>
      </c>
      <c r="K59" s="40">
        <f t="shared" si="21"/>
        <v>67.230963287525782</v>
      </c>
      <c r="L59" s="40">
        <f t="shared" si="21"/>
        <v>70.438007276798189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5.0742406388081474</v>
      </c>
      <c r="C61" s="44">
        <f>IF(AND(D$5-C$5 &lt;&gt; 0,C18&lt;&gt;0,D18&lt;&gt;0),(EXP(LN(D18/C18)/(D$5-C$5))-1)*100,0)</f>
        <v>-1.8801483996730983</v>
      </c>
      <c r="D61" s="44">
        <f>IF(AND(E$5-D$5 &lt;&gt; 0,D18&lt;&gt;0,E18&lt;&gt;0),(EXP(LN(E18/D18)/(E$5-D$5))-1)*100,0)</f>
        <v>1.9631748953779837</v>
      </c>
      <c r="E61" s="44">
        <f>IF(AND(F$5-E$5 &lt;&gt; 0,E18&lt;&gt;0,F18&lt;&gt;0),(EXP(LN(F18/E18)/(F$5-E$5))-1)*100,0)</f>
        <v>1.2155442222445467</v>
      </c>
      <c r="F61" s="44">
        <f t="shared" si="18"/>
        <v>1.4641433534728465</v>
      </c>
      <c r="H61" s="44">
        <f>(B18/B$40)*100</f>
        <v>6.9146723129556413</v>
      </c>
      <c r="I61" s="44">
        <f>(C18/C$40)*100</f>
        <v>7.8720513220323838</v>
      </c>
      <c r="J61" s="44">
        <f>(D18/D$40)*100</f>
        <v>7.80791449523013</v>
      </c>
      <c r="K61" s="44">
        <f>(E18/E$40)*100</f>
        <v>8.2799695706183023</v>
      </c>
      <c r="L61" s="44">
        <f>(F18/F$40)*100</f>
        <v>8.8471024833252034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0.96184904749991862</v>
      </c>
      <c r="C63" s="44">
        <f t="shared" si="22"/>
        <v>0.34308449296529542</v>
      </c>
      <c r="D63" s="44">
        <f t="shared" si="22"/>
        <v>0.44557245048268967</v>
      </c>
      <c r="E63" s="44">
        <f t="shared" si="22"/>
        <v>0.37411794085266958</v>
      </c>
      <c r="F63" s="44">
        <f t="shared" si="18"/>
        <v>0.39793046105618401</v>
      </c>
      <c r="H63" s="44">
        <f>(B20/B$40)*100</f>
        <v>26.539059829286327</v>
      </c>
      <c r="I63" s="44">
        <f>(C20/C$40)*100</f>
        <v>25.75407697809851</v>
      </c>
      <c r="J63" s="44">
        <f>(D20/D$40)*100</f>
        <v>26.123038201437559</v>
      </c>
      <c r="K63" s="44">
        <f>(E20/E$40)*100</f>
        <v>25.701272063709119</v>
      </c>
      <c r="L63" s="44">
        <f>(F20/F$40)*100</f>
        <v>25.262260477881654</v>
      </c>
    </row>
    <row r="64" spans="1:12" x14ac:dyDescent="0.2">
      <c r="A64" t="str">
        <f>A21</f>
        <v>Wholesale and retail trade</v>
      </c>
      <c r="B64" s="40">
        <f t="shared" si="22"/>
        <v>-0.1191976159672703</v>
      </c>
      <c r="C64" s="44">
        <f t="shared" si="22"/>
        <v>2.5611052072262108</v>
      </c>
      <c r="D64" s="40">
        <f t="shared" si="22"/>
        <v>8.2755880346829791E-2</v>
      </c>
      <c r="E64" s="40">
        <f t="shared" si="22"/>
        <v>6.4819374037083932E-2</v>
      </c>
      <c r="F64" s="44">
        <f t="shared" si="18"/>
        <v>7.0797852276061057E-2</v>
      </c>
      <c r="H64" s="40">
        <f t="shared" ref="H64:L66" si="23">(B21/B$20)*100</f>
        <v>56.646729307917333</v>
      </c>
      <c r="I64" s="40">
        <f t="shared" si="23"/>
        <v>54.259245021911283</v>
      </c>
      <c r="J64" s="40">
        <f t="shared" si="23"/>
        <v>55.458611475582487</v>
      </c>
      <c r="K64" s="40">
        <f t="shared" si="23"/>
        <v>54.464218808542562</v>
      </c>
      <c r="L64" s="40">
        <f t="shared" si="23"/>
        <v>52.809009041526068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-2.3348341570069153</v>
      </c>
      <c r="C65" s="44">
        <f t="shared" si="22"/>
        <v>-1.0128739113967722</v>
      </c>
      <c r="D65" s="40">
        <f t="shared" si="22"/>
        <v>0.13732909532333526</v>
      </c>
      <c r="E65" s="40">
        <f t="shared" si="22"/>
        <v>-1.9962837673614953E-2</v>
      </c>
      <c r="F65" s="44">
        <f t="shared" si="18"/>
        <v>3.2440335451378033E-2</v>
      </c>
      <c r="H65" s="40">
        <f t="shared" si="23"/>
        <v>11.593956883381445</v>
      </c>
      <c r="I65" s="40">
        <f t="shared" si="23"/>
        <v>10.152225724609805</v>
      </c>
      <c r="J65" s="40">
        <f t="shared" si="23"/>
        <v>10.015036441822405</v>
      </c>
      <c r="K65" s="40">
        <f t="shared" si="23"/>
        <v>9.8623079805170253</v>
      </c>
      <c r="L65" s="40">
        <f t="shared" si="23"/>
        <v>9.4818718305029606</v>
      </c>
    </row>
    <row r="66" spans="1:12" x14ac:dyDescent="0.2">
      <c r="A66" t="str">
        <f>A23</f>
        <v>Accommodation and food</v>
      </c>
      <c r="B66" s="40">
        <f t="shared" si="22"/>
        <v>3.876433062767326</v>
      </c>
      <c r="C66" s="44">
        <f t="shared" si="22"/>
        <v>-2.6517606394469651</v>
      </c>
      <c r="D66" s="40">
        <f t="shared" si="22"/>
        <v>1.1043259573697339</v>
      </c>
      <c r="E66" s="40">
        <f t="shared" si="22"/>
        <v>0.9326884073678654</v>
      </c>
      <c r="F66" s="44">
        <f t="shared" si="18"/>
        <v>0.98986852439084672</v>
      </c>
      <c r="H66" s="40">
        <f t="shared" si="23"/>
        <v>31.759313808701229</v>
      </c>
      <c r="I66" s="40">
        <f t="shared" si="23"/>
        <v>35.58852925347891</v>
      </c>
      <c r="J66" s="40">
        <f t="shared" si="23"/>
        <v>34.526352082595096</v>
      </c>
      <c r="K66" s="40">
        <f t="shared" si="23"/>
        <v>35.673473210940422</v>
      </c>
      <c r="L66" s="40">
        <f t="shared" si="23"/>
        <v>37.709119127970972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2.4066859446893574</v>
      </c>
      <c r="C68" s="44">
        <f t="shared" si="24"/>
        <v>-2.0071828953109994</v>
      </c>
      <c r="D68" s="44">
        <f t="shared" si="24"/>
        <v>1.0736318558568048</v>
      </c>
      <c r="E68" s="44">
        <f t="shared" si="24"/>
        <v>0.58831021872629563</v>
      </c>
      <c r="F68" s="44">
        <f t="shared" si="18"/>
        <v>0.74982461569947922</v>
      </c>
      <c r="H68" s="44">
        <f>(B25/B$40)*100</f>
        <v>28.714983424184538</v>
      </c>
      <c r="I68" s="44">
        <f>(C25/C$40)*100</f>
        <v>29.495318498058353</v>
      </c>
      <c r="J68" s="44">
        <f>(D25/D$40)*100</f>
        <v>29.217131977472942</v>
      </c>
      <c r="K68" s="44">
        <f>(E25/E$40)*100</f>
        <v>29.655406511502509</v>
      </c>
      <c r="L68" s="44">
        <f>(F25/F$40)*100</f>
        <v>29.776879134506224</v>
      </c>
    </row>
    <row r="69" spans="1:12" x14ac:dyDescent="0.2">
      <c r="A69" t="str">
        <f>A26</f>
        <v>Media</v>
      </c>
      <c r="B69" s="40">
        <f t="shared" si="24"/>
        <v>7.5981458340815378</v>
      </c>
      <c r="C69" s="44">
        <f t="shared" si="24"/>
        <v>-8.832271762207899</v>
      </c>
      <c r="D69" s="40">
        <f t="shared" si="24"/>
        <v>-0.71820720591556642</v>
      </c>
      <c r="E69" s="40">
        <f t="shared" si="24"/>
        <v>-0.28365130488754442</v>
      </c>
      <c r="F69" s="44">
        <f t="shared" si="18"/>
        <v>-0.42871420059341636</v>
      </c>
      <c r="H69" s="40">
        <f t="shared" ref="H69:L71" si="25">(B26/B$25)*100</f>
        <v>1.6214769560161677</v>
      </c>
      <c r="I69" s="40">
        <f t="shared" si="25"/>
        <v>1.9761353338032406</v>
      </c>
      <c r="J69" s="40">
        <f t="shared" si="25"/>
        <v>1.8384997431066987</v>
      </c>
      <c r="K69" s="40">
        <f t="shared" si="25"/>
        <v>1.6812111864269204</v>
      </c>
      <c r="L69" s="40">
        <f t="shared" si="25"/>
        <v>1.5410290368759929</v>
      </c>
    </row>
    <row r="70" spans="1:12" x14ac:dyDescent="0.2">
      <c r="A70" t="str">
        <f>A27</f>
        <v>Information technology</v>
      </c>
      <c r="B70" s="40">
        <f t="shared" si="24"/>
        <v>-2.090775311857207</v>
      </c>
      <c r="C70" s="44">
        <f t="shared" si="24"/>
        <v>-3.6134247917688156</v>
      </c>
      <c r="D70" s="40">
        <f t="shared" si="24"/>
        <v>1.2082177698945262</v>
      </c>
      <c r="E70" s="40">
        <f t="shared" si="24"/>
        <v>0.60327048357864399</v>
      </c>
      <c r="F70" s="44">
        <f t="shared" si="18"/>
        <v>0.80451673862904638</v>
      </c>
      <c r="H70" s="40">
        <f t="shared" si="25"/>
        <v>8.1987485926281281</v>
      </c>
      <c r="I70" s="40">
        <f t="shared" si="25"/>
        <v>6.850602490517903</v>
      </c>
      <c r="J70" s="40">
        <f t="shared" si="25"/>
        <v>6.7383113546840141</v>
      </c>
      <c r="K70" s="40">
        <f t="shared" si="25"/>
        <v>6.7832934204651574</v>
      </c>
      <c r="L70" s="40">
        <f t="shared" si="25"/>
        <v>6.7933888093579391</v>
      </c>
    </row>
    <row r="71" spans="1:12" x14ac:dyDescent="0.2">
      <c r="A71" t="str">
        <f>A28</f>
        <v>Finance and insurance</v>
      </c>
      <c r="B71" s="40">
        <f t="shared" si="24"/>
        <v>0.34351146574134184</v>
      </c>
      <c r="C71" s="44">
        <f t="shared" si="24"/>
        <v>8.0888132040870975</v>
      </c>
      <c r="D71" s="40">
        <f t="shared" si="24"/>
        <v>-1.4547042111168196E-2</v>
      </c>
      <c r="E71" s="40">
        <f t="shared" si="24"/>
        <v>-0.27504266445489423</v>
      </c>
      <c r="F71" s="44">
        <f t="shared" si="18"/>
        <v>-0.18828628650437995</v>
      </c>
      <c r="H71" s="40">
        <f t="shared" si="25"/>
        <v>13.898373908710001</v>
      </c>
      <c r="I71" s="40">
        <f t="shared" si="25"/>
        <v>12.811734300003369</v>
      </c>
      <c r="J71" s="40">
        <f t="shared" si="25"/>
        <v>14.131700633670183</v>
      </c>
      <c r="K71" s="40">
        <f t="shared" si="25"/>
        <v>13.387181880910854</v>
      </c>
      <c r="L71" s="40">
        <f t="shared" si="25"/>
        <v>12.281534445405642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4.8312713519006234</v>
      </c>
      <c r="C72" s="44">
        <f t="shared" si="27"/>
        <v>3.5334184759471921</v>
      </c>
      <c r="D72" s="40">
        <f t="shared" si="27"/>
        <v>-2.0119089049910999</v>
      </c>
      <c r="E72" s="40">
        <f t="shared" si="27"/>
        <v>6.2409777514949027E-2</v>
      </c>
      <c r="F72" s="44">
        <f t="shared" si="18"/>
        <v>-0.63386348652316737</v>
      </c>
      <c r="H72" s="40">
        <f t="shared" ref="H72:L72" si="28">(B29/B$25)*100</f>
        <v>7.1799036527067717</v>
      </c>
      <c r="I72" s="40">
        <f t="shared" si="28"/>
        <v>7.8844023763971389</v>
      </c>
      <c r="J72" s="40">
        <f t="shared" si="28"/>
        <v>8.3301935262887472</v>
      </c>
      <c r="K72" s="40">
        <f t="shared" si="28"/>
        <v>7.1339854690100308</v>
      </c>
      <c r="L72" s="40">
        <f t="shared" si="28"/>
        <v>6.7696571152977487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2.9646308531849908</v>
      </c>
      <c r="C73" s="44">
        <f t="shared" si="29"/>
        <v>-1.4693733034344514</v>
      </c>
      <c r="D73" s="40">
        <f t="shared" si="29"/>
        <v>0.9196247571743088</v>
      </c>
      <c r="E73" s="40">
        <f t="shared" si="29"/>
        <v>0.58018729328837004</v>
      </c>
      <c r="F73" s="44">
        <f t="shared" si="18"/>
        <v>0.69320607138716461</v>
      </c>
      <c r="H73" s="40">
        <f t="shared" ref="H73:L73" si="30">(B30/B$25)*100</f>
        <v>27.82812528839591</v>
      </c>
      <c r="I73" s="40">
        <f t="shared" si="30"/>
        <v>28.439566341086795</v>
      </c>
      <c r="J73" s="40">
        <f t="shared" si="30"/>
        <v>28.595649940058195</v>
      </c>
      <c r="K73" s="40">
        <f t="shared" si="30"/>
        <v>28.378455169054632</v>
      </c>
      <c r="L73" s="40">
        <f t="shared" si="30"/>
        <v>28.355546709332703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1.9080488342568591</v>
      </c>
      <c r="C74" s="44">
        <f t="shared" si="31"/>
        <v>-4.027147471278381</v>
      </c>
      <c r="D74" s="40">
        <f t="shared" si="31"/>
        <v>2.5603849108436938</v>
      </c>
      <c r="E74" s="40">
        <f t="shared" si="31"/>
        <v>1.1199033740060926</v>
      </c>
      <c r="F74" s="44">
        <f t="shared" si="18"/>
        <v>1.5978017534785227</v>
      </c>
      <c r="H74" s="40">
        <f>(B31/B$25)*100</f>
        <v>20.928773140884825</v>
      </c>
      <c r="I74" s="40">
        <f t="shared" ref="I74:L74" si="32">(C31/C$25)*100</f>
        <v>20.524116403181942</v>
      </c>
      <c r="J74" s="40">
        <f t="shared" si="32"/>
        <v>20.101044699434841</v>
      </c>
      <c r="K74" s="40">
        <f t="shared" si="32"/>
        <v>21.623574298818841</v>
      </c>
      <c r="L74" s="40">
        <f t="shared" si="32"/>
        <v>22.793909375550218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3.0231377349519972</v>
      </c>
      <c r="C75" s="44">
        <f t="shared" si="33"/>
        <v>-8.5720581754079923</v>
      </c>
      <c r="D75" s="40">
        <f t="shared" si="33"/>
        <v>2.8130387363179743</v>
      </c>
      <c r="E75" s="40">
        <f t="shared" si="33"/>
        <v>1.255414055162829</v>
      </c>
      <c r="F75" s="44">
        <f t="shared" si="18"/>
        <v>1.7719824560494146</v>
      </c>
      <c r="H75" s="40">
        <f t="shared" ref="H75:L75" si="34">(B32/B$25)*100</f>
        <v>11.152845198324085</v>
      </c>
      <c r="I75" s="40">
        <f t="shared" si="34"/>
        <v>11.423824388279153</v>
      </c>
      <c r="J75" s="40">
        <f t="shared" si="34"/>
        <v>10.658503168350734</v>
      </c>
      <c r="K75" s="40">
        <f t="shared" si="34"/>
        <v>11.607744449405368</v>
      </c>
      <c r="L75" s="40">
        <f t="shared" si="34"/>
        <v>12.400958454224623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4.8207848770289274</v>
      </c>
      <c r="C76" s="44">
        <f t="shared" si="35"/>
        <v>-6.7032601463739239</v>
      </c>
      <c r="D76" s="40">
        <f t="shared" si="35"/>
        <v>0.64590757991418446</v>
      </c>
      <c r="E76" s="40">
        <f t="shared" si="35"/>
        <v>0.21796190808527349</v>
      </c>
      <c r="F76" s="44">
        <f t="shared" si="18"/>
        <v>0.36040790212457097</v>
      </c>
      <c r="H76" s="40">
        <f t="shared" ref="H76:L76" si="36">(B33/B$25)*100</f>
        <v>9.1917532623341049</v>
      </c>
      <c r="I76" s="40">
        <f t="shared" si="36"/>
        <v>10.08961836673045</v>
      </c>
      <c r="J76" s="40">
        <f t="shared" si="36"/>
        <v>9.6060969344065867</v>
      </c>
      <c r="K76" s="40">
        <f t="shared" si="36"/>
        <v>9.4045541259081951</v>
      </c>
      <c r="L76" s="40">
        <f t="shared" si="36"/>
        <v>9.0639760539551535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1.0555608590374632</v>
      </c>
      <c r="C78" s="44">
        <f t="shared" ref="C78:C83" si="38">IF(AND(D$5-C$5 &lt;&gt; 0,C35&lt;&gt;0,D35&lt;&gt;0),(EXP(LN(D35/C35)/(D$5-C$5))-1)*100,0)</f>
        <v>-3.0032097501977439</v>
      </c>
      <c r="D78" s="44">
        <f t="shared" si="37"/>
        <v>0.93869342834909109</v>
      </c>
      <c r="E78" s="44">
        <f t="shared" si="37"/>
        <v>0.75869640007768524</v>
      </c>
      <c r="F78" s="44">
        <f t="shared" si="18"/>
        <v>0.81865971717125507</v>
      </c>
      <c r="H78" s="44">
        <f>(B35/B$40)*100</f>
        <v>27.31206788266811</v>
      </c>
      <c r="I78" s="44">
        <f>(C35/C$40)*100</f>
        <v>26.602761628266741</v>
      </c>
      <c r="J78" s="44">
        <f>(D35/D$40)*100</f>
        <v>26.084008636542201</v>
      </c>
      <c r="K78" s="44">
        <f>(E35/E$40)*100</f>
        <v>26.299026452377046</v>
      </c>
      <c r="L78" s="44">
        <f>(F35/F$40)*100</f>
        <v>26.857478925700867</v>
      </c>
    </row>
    <row r="79" spans="1:12" x14ac:dyDescent="0.2">
      <c r="A79" t="str">
        <f>A36</f>
        <v>Public admin. and defence</v>
      </c>
      <c r="B79" s="40">
        <f t="shared" si="37"/>
        <v>-1.233068626992706</v>
      </c>
      <c r="C79" s="44">
        <f t="shared" si="38"/>
        <v>3.9223568598171443</v>
      </c>
      <c r="D79" s="40">
        <f t="shared" si="37"/>
        <v>-0.6278613767381036</v>
      </c>
      <c r="E79" s="40">
        <f t="shared" si="37"/>
        <v>-0.15274220007794881</v>
      </c>
      <c r="F79" s="44">
        <f t="shared" si="18"/>
        <v>-0.31136712911092879</v>
      </c>
      <c r="H79" s="40">
        <f>(B36/B$35)*100</f>
        <v>17.754987192424128</v>
      </c>
      <c r="I79" s="40">
        <f t="shared" ref="I79:L81" si="39">(C36/C$35)*100</f>
        <v>16.200400055821746</v>
      </c>
      <c r="J79" s="40">
        <f t="shared" si="39"/>
        <v>17.357107916015206</v>
      </c>
      <c r="K79" s="40">
        <f t="shared" si="39"/>
        <v>16.051371712603991</v>
      </c>
      <c r="L79" s="40">
        <f t="shared" si="39"/>
        <v>14.657104057036157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2.1548324780573225</v>
      </c>
      <c r="C80" s="44">
        <f t="shared" si="38"/>
        <v>-3.8470714541334439</v>
      </c>
      <c r="D80" s="40">
        <f t="shared" si="40"/>
        <v>0.40487154565740369</v>
      </c>
      <c r="E80" s="40">
        <f t="shared" si="40"/>
        <v>0.54162177744339068</v>
      </c>
      <c r="F80" s="44">
        <f t="shared" si="18"/>
        <v>0.4960176846788622</v>
      </c>
      <c r="H80" s="40">
        <f>(B37/B$35)*100</f>
        <v>29.875611270666802</v>
      </c>
      <c r="I80" s="40">
        <f t="shared" si="39"/>
        <v>31.196911196911202</v>
      </c>
      <c r="J80" s="40">
        <f t="shared" si="39"/>
        <v>30.925501405181421</v>
      </c>
      <c r="K80" s="40">
        <f t="shared" si="39"/>
        <v>30.116346127440647</v>
      </c>
      <c r="L80" s="40">
        <f t="shared" si="39"/>
        <v>29.47377355287723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1.1679150649323899</v>
      </c>
      <c r="C81" s="44">
        <f t="shared" si="38"/>
        <v>-4.6356561726211165</v>
      </c>
      <c r="D81" s="40">
        <f t="shared" si="40"/>
        <v>1.7510538904583761</v>
      </c>
      <c r="E81" s="40">
        <f t="shared" si="40"/>
        <v>1.1335950943307749</v>
      </c>
      <c r="F81" s="44">
        <f t="shared" si="18"/>
        <v>1.3389972392381377</v>
      </c>
      <c r="H81" s="40">
        <f>(B38/B$35)*100</f>
        <v>52.369401536909066</v>
      </c>
      <c r="I81" s="40">
        <f t="shared" si="39"/>
        <v>52.602688747267059</v>
      </c>
      <c r="J81" s="40">
        <f t="shared" si="39"/>
        <v>51.717390678803376</v>
      </c>
      <c r="K81" s="40">
        <f t="shared" si="39"/>
        <v>53.832282159955355</v>
      </c>
      <c r="L81" s="40">
        <f t="shared" si="39"/>
        <v>55.869122390086609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1.7225366915865958</v>
      </c>
      <c r="C83" s="206">
        <f t="shared" si="38"/>
        <v>-1.0741590497900355</v>
      </c>
      <c r="D83" s="43">
        <f>IF(AND(E$5-D$5 &lt;&gt; 0,D40&lt;&gt;0,E40&lt;&gt;0),(EXP(LN(E40/D40)/(E$5-D$5))-1)*100,0)</f>
        <v>0.77309835479737465</v>
      </c>
      <c r="E83" s="43">
        <f>IF(AND(F$5-E$5 &lt;&gt; 0,E40&lt;&gt;0,F40&lt;&gt;0),(EXP(LN(F40/E40)/(F$5-E$5))-1)*100,0)</f>
        <v>0.54720042213531883</v>
      </c>
      <c r="F83" s="206">
        <f t="shared" si="18"/>
        <v>0.62244341201385112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4.6606162095885528</v>
      </c>
      <c r="C89" s="44">
        <f>IF(AND(F$5-D$5 &lt;&gt; 0,D7&lt;&gt;0,F7&lt;&gt;0),(EXP(LN(F7/D7)/(F$5-D$5))-1)*100,0)</f>
        <v>0.3606656867820579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5.7196970475652087</v>
      </c>
      <c r="C90" s="44">
        <f t="shared" ref="C90:C122" si="43">IF(AND(F$5-D$5 &lt;&gt; 0,D8&lt;&gt;0,F8&lt;&gt;0),(EXP(LN(F8/D8)/(F$5-D$5))-1)*100,0)</f>
        <v>0.47864092398519631</v>
      </c>
    </row>
    <row r="91" spans="1:12" x14ac:dyDescent="0.2">
      <c r="A91" s="30" t="str">
        <f t="shared" si="41"/>
        <v>Mining and quarrying</v>
      </c>
      <c r="B91" s="44">
        <f t="shared" si="42"/>
        <v>-7.5767393376516612</v>
      </c>
      <c r="C91" s="44">
        <f t="shared" si="43"/>
        <v>-4.3574590809677733</v>
      </c>
    </row>
    <row r="92" spans="1:12" x14ac:dyDescent="0.2">
      <c r="A92" s="30" t="str">
        <f t="shared" si="41"/>
        <v>Electricity and gas</v>
      </c>
      <c r="B92" s="44">
        <f t="shared" si="42"/>
        <v>16.077512718765629</v>
      </c>
      <c r="C92" s="44">
        <f t="shared" si="43"/>
        <v>-0.45368937315251046</v>
      </c>
    </row>
    <row r="93" spans="1:12" x14ac:dyDescent="0.2">
      <c r="A93" s="30" t="str">
        <f t="shared" si="41"/>
        <v>Water and sewerage</v>
      </c>
      <c r="B93" s="44">
        <f t="shared" si="42"/>
        <v>1.2669238192500654</v>
      </c>
      <c r="C93" s="44">
        <f t="shared" si="43"/>
        <v>0.93791109210981105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0.65996591348802536</v>
      </c>
      <c r="C95" s="44">
        <f t="shared" si="43"/>
        <v>-0.67676245670548196</v>
      </c>
    </row>
    <row r="96" spans="1:12" x14ac:dyDescent="0.2">
      <c r="A96" s="30" t="str">
        <f t="shared" si="41"/>
        <v>Food drink and tobacco</v>
      </c>
      <c r="B96" s="44">
        <f t="shared" si="42"/>
        <v>-0.26324814166502897</v>
      </c>
      <c r="C96" s="44">
        <f t="shared" si="43"/>
        <v>-1.1126525318449265</v>
      </c>
    </row>
    <row r="97" spans="1:3" x14ac:dyDescent="0.2">
      <c r="A97" s="30" t="str">
        <f t="shared" si="41"/>
        <v>Engineering</v>
      </c>
      <c r="B97" s="44">
        <f t="shared" si="42"/>
        <v>-1.1448557442514606</v>
      </c>
      <c r="C97" s="44">
        <f t="shared" si="43"/>
        <v>-1.4377467087520746</v>
      </c>
    </row>
    <row r="98" spans="1:3" x14ac:dyDescent="0.2">
      <c r="A98" s="30" t="str">
        <f t="shared" si="41"/>
        <v>Rest of manufacturing</v>
      </c>
      <c r="B98" s="44">
        <f t="shared" si="42"/>
        <v>1.4372218931220981</v>
      </c>
      <c r="C98" s="44">
        <f t="shared" si="43"/>
        <v>-0.38458101525150612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3.64500685641449</v>
      </c>
      <c r="C100" s="44">
        <f t="shared" si="43"/>
        <v>1.4641433534728465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0.83779163857458094</v>
      </c>
      <c r="C102" s="44">
        <f t="shared" si="43"/>
        <v>0.39793046105618401</v>
      </c>
    </row>
    <row r="103" spans="1:3" x14ac:dyDescent="0.2">
      <c r="A103" s="30" t="str">
        <f t="shared" si="41"/>
        <v>Wholesale and retail trade</v>
      </c>
      <c r="B103" s="44">
        <f t="shared" si="42"/>
        <v>0.41119981224893021</v>
      </c>
      <c r="C103" s="44">
        <f t="shared" si="43"/>
        <v>7.0797852276061057E-2</v>
      </c>
    </row>
    <row r="104" spans="1:3" x14ac:dyDescent="0.2">
      <c r="A104" s="30" t="str">
        <f t="shared" si="41"/>
        <v>Transport and storage</v>
      </c>
      <c r="B104" s="44">
        <f t="shared" si="42"/>
        <v>-2.0718620772070762</v>
      </c>
      <c r="C104" s="44">
        <f t="shared" si="43"/>
        <v>3.2440335451378033E-2</v>
      </c>
    </row>
    <row r="105" spans="1:3" x14ac:dyDescent="0.2">
      <c r="A105" s="30" t="str">
        <f t="shared" si="41"/>
        <v>Accommodation and food</v>
      </c>
      <c r="B105" s="44">
        <f t="shared" si="42"/>
        <v>2.5366779764271152</v>
      </c>
      <c r="C105" s="44">
        <f t="shared" si="43"/>
        <v>0.98986852439084672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1.5082868050691811</v>
      </c>
      <c r="C107" s="44">
        <f t="shared" si="43"/>
        <v>0.74982461569947922</v>
      </c>
    </row>
    <row r="108" spans="1:3" x14ac:dyDescent="0.2">
      <c r="A108" s="30" t="str">
        <f t="shared" si="41"/>
        <v>Media</v>
      </c>
      <c r="B108" s="44">
        <f t="shared" si="42"/>
        <v>4.090730547720911</v>
      </c>
      <c r="C108" s="44">
        <f t="shared" si="43"/>
        <v>-0.42871420059341636</v>
      </c>
    </row>
    <row r="109" spans="1:3" x14ac:dyDescent="0.2">
      <c r="A109" s="30" t="str">
        <f t="shared" si="41"/>
        <v>Information technology</v>
      </c>
      <c r="B109" s="44">
        <f t="shared" si="42"/>
        <v>-2.3972174552738812</v>
      </c>
      <c r="C109" s="44">
        <f t="shared" si="43"/>
        <v>0.80451673862904638</v>
      </c>
    </row>
    <row r="110" spans="1:3" x14ac:dyDescent="0.2">
      <c r="A110" s="30" t="str">
        <f t="shared" si="41"/>
        <v>Finance and insurance</v>
      </c>
      <c r="B110" s="44">
        <f t="shared" si="42"/>
        <v>1.8468462995516965</v>
      </c>
      <c r="C110" s="44">
        <f t="shared" si="43"/>
        <v>-0.18828628650437995</v>
      </c>
    </row>
    <row r="111" spans="1:3" x14ac:dyDescent="0.2">
      <c r="A111" s="30" t="str">
        <f t="shared" si="41"/>
        <v>Real estate</v>
      </c>
      <c r="B111" s="44">
        <f t="shared" si="42"/>
        <v>4.5704057098308715</v>
      </c>
      <c r="C111" s="44">
        <f t="shared" si="43"/>
        <v>-0.63386348652316737</v>
      </c>
    </row>
    <row r="112" spans="1:3" x14ac:dyDescent="0.2">
      <c r="A112" s="30" t="str">
        <f t="shared" si="41"/>
        <v>Professional services</v>
      </c>
      <c r="B112" s="44">
        <f t="shared" si="42"/>
        <v>2.062147579960949</v>
      </c>
      <c r="C112" s="44">
        <f t="shared" si="43"/>
        <v>0.69320607138716461</v>
      </c>
    </row>
    <row r="113" spans="1:3" x14ac:dyDescent="0.2">
      <c r="A113" s="30" t="str">
        <f t="shared" si="41"/>
        <v>Support services</v>
      </c>
      <c r="B113" s="44">
        <f t="shared" si="42"/>
        <v>0.69234840879972559</v>
      </c>
      <c r="C113" s="44">
        <f t="shared" si="43"/>
        <v>1.5978017534785227</v>
      </c>
    </row>
    <row r="114" spans="1:3" x14ac:dyDescent="0.2">
      <c r="A114" s="30" t="str">
        <f t="shared" si="41"/>
        <v>Arts and entertainment</v>
      </c>
      <c r="B114" s="44">
        <f t="shared" si="42"/>
        <v>0.59203797550548831</v>
      </c>
      <c r="C114" s="44">
        <f t="shared" si="43"/>
        <v>1.7719824560494146</v>
      </c>
    </row>
    <row r="115" spans="1:3" x14ac:dyDescent="0.2">
      <c r="A115" s="30" t="str">
        <f t="shared" si="41"/>
        <v>Other services</v>
      </c>
      <c r="B115" s="44">
        <f t="shared" si="42"/>
        <v>2.4073715580533284</v>
      </c>
      <c r="C115" s="44">
        <f t="shared" si="43"/>
        <v>0.36040790212457097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0.23044211500462541</v>
      </c>
      <c r="C117" s="44">
        <f t="shared" si="43"/>
        <v>0.81865971717125507</v>
      </c>
    </row>
    <row r="118" spans="1:3" x14ac:dyDescent="0.2">
      <c r="A118" s="30" t="str">
        <f t="shared" si="41"/>
        <v>Public admin. and defence</v>
      </c>
      <c r="B118" s="44">
        <f t="shared" si="42"/>
        <v>-0.22286117833155705</v>
      </c>
      <c r="C118" s="44">
        <f t="shared" si="43"/>
        <v>-0.31136712911092879</v>
      </c>
    </row>
    <row r="119" spans="1:3" x14ac:dyDescent="0.2">
      <c r="A119" s="30" t="str">
        <f t="shared" si="41"/>
        <v>Education</v>
      </c>
      <c r="B119" s="44">
        <f t="shared" si="42"/>
        <v>0.92520401429931898</v>
      </c>
      <c r="C119" s="44">
        <f t="shared" si="43"/>
        <v>0.4960176846788622</v>
      </c>
    </row>
    <row r="120" spans="1:3" x14ac:dyDescent="0.2">
      <c r="A120" s="30" t="str">
        <f t="shared" si="41"/>
        <v>Health and social work</v>
      </c>
      <c r="B120" s="44">
        <f t="shared" si="42"/>
        <v>-2.0388495170853282E-2</v>
      </c>
      <c r="C120" s="44">
        <f t="shared" si="43"/>
        <v>1.3389972392381377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1.1569428294504469</v>
      </c>
      <c r="C122" s="206">
        <f t="shared" si="43"/>
        <v>0.62244341201385112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Dorset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133.54490211682216</v>
      </c>
      <c r="C9" s="299" t="str">
        <f>CONCATENATE("(",ROUND((B9/$H11)*100,1),")")</f>
        <v>(33.4)</v>
      </c>
      <c r="D9" s="249">
        <f>SUM(D30,D51,D72,D93,D114,D135,D156,D177,D198,D219,D240,D261,D282,D303,D324,D345,D366,D387,D408,D429,D450,D471)</f>
        <v>32.301519380890277</v>
      </c>
      <c r="E9" s="299" t="str">
        <f>CONCATENATE("(",ROUND((D9/$H11)*100,1),")")</f>
        <v>(8.1)</v>
      </c>
      <c r="F9" s="249">
        <f>SUM(F30,F51,F72,F93,F114,F135,F156,F177,F198,F219,F240,F261,F282,F303,F324,F345,F366,F387,F408,F429,F450,F471)</f>
        <v>34.605365903748655</v>
      </c>
      <c r="G9" s="299" t="str">
        <f>CONCATENATE("(",ROUND((F9/$H11)*100,1),")")</f>
        <v>(8.7)</v>
      </c>
      <c r="H9" s="249">
        <f>SUM(H30,H51,H72,H93,H114,H135,H156,H177,H198,H219,H240,H261,H282,H303,H324,H345,H366,H387,H408,H429,H450,H471)</f>
        <v>200.45178740146116</v>
      </c>
      <c r="I9" s="299" t="str">
        <f>CONCATENATE("(",ROUND((H9/$H11)*100,1),")")</f>
        <v>(50.2)</v>
      </c>
      <c r="K9" s="249">
        <f>B14-B9</f>
        <v>3.0808379639351244</v>
      </c>
      <c r="L9" s="249">
        <f>D14-D9</f>
        <v>1.6665356513949945</v>
      </c>
      <c r="M9" s="249">
        <f>F14-F9</f>
        <v>2.2445774570989059</v>
      </c>
      <c r="N9" s="249">
        <f>SUM(K9:M9)</f>
        <v>6.9919510724290248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85.138732349389812</v>
      </c>
      <c r="C10" s="299" t="str">
        <f>CONCATENATE("(",ROUND((B10/$H11)*100,1),")")</f>
        <v>(21.3)</v>
      </c>
      <c r="D10" s="249">
        <f t="shared" ref="D10" si="1">SUM(D31,D52,D73,D94,D115,D136,D157,D178,D199,D220,D241,D262,D283,D304,D325,D346,D367,D388,D409,D430,D451,D472)</f>
        <v>87.134671077335781</v>
      </c>
      <c r="E10" s="299" t="str">
        <f>CONCATENATE("(",ROUND((D10/$H11)*100,1),")")</f>
        <v>(21.8)</v>
      </c>
      <c r="F10" s="249">
        <f t="shared" ref="F10" si="2">SUM(F31,F52,F73,F94,F115,F136,F157,F178,F199,F220,F241,F262,F283,F304,F325,F346,F367,F388,F409,F430,F451,F472)</f>
        <v>26.971809171813085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199.2452125985387</v>
      </c>
      <c r="I10" s="299" t="str">
        <f>CONCATENATE("(",ROUND((H10/$H11)*100,1),")")</f>
        <v>(49.8)</v>
      </c>
      <c r="K10" s="249">
        <f t="shared" ref="K10:K11" si="4">B15-B10</f>
        <v>4.3714053833681561</v>
      </c>
      <c r="L10" s="249">
        <f t="shared" ref="L10:L11" si="5">D15-D10</f>
        <v>2.4781144122315339</v>
      </c>
      <c r="M10" s="249">
        <f t="shared" ref="M10:M11" si="6">F15-F10</f>
        <v>1.8495291319713019</v>
      </c>
      <c r="N10" s="249">
        <f t="shared" ref="N10:N11" si="7">SUM(K10:M10)</f>
        <v>8.6990489275709919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218.683634466212</v>
      </c>
      <c r="C11" s="299" t="str">
        <f>CONCATENATE("(",ROUND((B11/$H11)*100,1),")")</f>
        <v>(54.7)</v>
      </c>
      <c r="D11" s="249">
        <f t="shared" ref="D11" si="8">SUM(D32,D53,D74,D95,D116,D137,D158,D179,D200,D221,D242,D263,D284,D305,D326,D347,D368,D389,D410,D431,D452,D473)</f>
        <v>119.43619045822608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61.577175075561726</v>
      </c>
      <c r="G11" s="299" t="str">
        <f>CONCATENATE("(",ROUND((F11/$H11)*100,1),")")</f>
        <v>(15.4)</v>
      </c>
      <c r="H11" s="249">
        <f t="shared" ref="H11" si="10">SUM(H32,H53,H74,H95,H116,H137,H158,H179,H200,H221,H242,H263,H284,H305,H326,H347,H368,H389,H410,H431,H452,H473)</f>
        <v>399.69699999999983</v>
      </c>
      <c r="I11" s="299" t="str">
        <f>CONCATENATE("(",ROUND((H11/$H11)*100,1),")")</f>
        <v>(100)</v>
      </c>
      <c r="K11" s="249">
        <f t="shared" si="4"/>
        <v>7.4522433473032379</v>
      </c>
      <c r="L11" s="249">
        <f t="shared" si="5"/>
        <v>4.1446500636265284</v>
      </c>
      <c r="M11" s="249">
        <f t="shared" si="6"/>
        <v>4.094106589070222</v>
      </c>
      <c r="N11" s="249">
        <f t="shared" si="7"/>
        <v>15.690999999999988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136.62574008075728</v>
      </c>
      <c r="C14" s="299" t="str">
        <f>CONCATENATE("(",ROUND((B14/$H16)*100,1),")")</f>
        <v>(32.9)</v>
      </c>
      <c r="D14" s="249">
        <f t="shared" ref="D14" si="11">SUM(D35,D56,D77,D98,D119,D140,D161,D182,D203,D224,D245,D266,D287,D308,D329,D350,D371,D392,D413,D434,D455,D476)</f>
        <v>33.968055032285271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36.849943360847561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207.44373847389014</v>
      </c>
      <c r="I14" s="299" t="str">
        <f>CONCATENATE("(",ROUND((H14/$H16)*100,1),")")</f>
        <v>(49.9)</v>
      </c>
      <c r="K14" s="249">
        <f>B19-B14</f>
        <v>4.4102828796535221</v>
      </c>
      <c r="L14" s="249">
        <f>D19-D14</f>
        <v>2.7850976653209898</v>
      </c>
      <c r="M14" s="249">
        <f>F19-F14</f>
        <v>3.1956369079180504</v>
      </c>
      <c r="N14" s="249">
        <f>SUM(K14:M14)</f>
        <v>10.391017452892562</v>
      </c>
    </row>
    <row r="15" spans="1:17" x14ac:dyDescent="0.2">
      <c r="A15" s="282" t="s">
        <v>365</v>
      </c>
      <c r="B15" s="249">
        <f t="shared" si="0"/>
        <v>89.510137732757968</v>
      </c>
      <c r="C15" s="299" t="str">
        <f>CONCATENATE("(",ROUND((B15/$H16)*100,1),")")</f>
        <v>(21.5)</v>
      </c>
      <c r="D15" s="249">
        <f t="shared" ref="D15" si="14">SUM(D36,D57,D78,D99,D120,D141,D162,D183,D204,D225,D246,D267,D288,D309,D330,D351,D372,D393,D414,D435,D456,D477)</f>
        <v>89.612785489567315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28.821338303784387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207.9442615261097</v>
      </c>
      <c r="I15" s="299" t="str">
        <f>CONCATENATE("(",ROUND((H15/$H16)*100,1),")")</f>
        <v>(50.1)</v>
      </c>
      <c r="K15" s="249">
        <f t="shared" ref="K15:K16" si="17">B20-B15</f>
        <v>7.4914288215770171</v>
      </c>
      <c r="L15" s="249">
        <f t="shared" ref="L15:L16" si="18">D20-D15</f>
        <v>2.7084440371734075</v>
      </c>
      <c r="M15" s="249">
        <f t="shared" ref="M15:M16" si="19">F20-F15</f>
        <v>2.7071096883572849</v>
      </c>
      <c r="N15" s="249">
        <f t="shared" ref="N15:N16" si="20">SUM(K15:M15)</f>
        <v>12.90698254710771</v>
      </c>
    </row>
    <row r="16" spans="1:17" x14ac:dyDescent="0.2">
      <c r="A16" s="282" t="s">
        <v>363</v>
      </c>
      <c r="B16" s="249">
        <f t="shared" si="0"/>
        <v>226.13587781351524</v>
      </c>
      <c r="C16" s="299" t="str">
        <f>CONCATENATE("(",ROUND((B16/$H16)*100,1),")")</f>
        <v>(54.4)</v>
      </c>
      <c r="D16" s="249">
        <f t="shared" ref="D16" si="21">SUM(D37,D58,D79,D100,D121,D142,D163,D184,D205,D226,D247,D268,D289,D310,D331,D352,D373,D394,D415,D436,D457,D478)</f>
        <v>123.58084052185261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65.671281664631948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415.38799999999969</v>
      </c>
      <c r="I16" s="299" t="str">
        <f>CONCATENATE("(",ROUND((H16/$H16)*100,1),")")</f>
        <v>(100)</v>
      </c>
      <c r="K16" s="249">
        <f t="shared" si="17"/>
        <v>11.901711701230511</v>
      </c>
      <c r="L16" s="249">
        <f t="shared" si="18"/>
        <v>5.4935417024943973</v>
      </c>
      <c r="M16" s="249">
        <f t="shared" si="19"/>
        <v>5.9027465962753354</v>
      </c>
      <c r="N16" s="249">
        <f t="shared" si="20"/>
        <v>23.298000000000243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141.0360229604108</v>
      </c>
      <c r="C19" s="299" t="str">
        <f>CONCATENATE("(",ROUND((B19/$H21)*100,1),")")</f>
        <v>(32.1)</v>
      </c>
      <c r="D19" s="249">
        <f t="shared" ref="D19" si="24">SUM(D40,D61,D82,D103,D124,D145,D166,D187,D208,D229,D250,D271,D292,D313,D334,D355,D376,D397,D418,D439,D460,D481)</f>
        <v>36.753152697606261</v>
      </c>
      <c r="E19" s="299" t="str">
        <f>CONCATENATE("(",ROUND((D19/$H21)*100,1),")")</f>
        <v>(8.4)</v>
      </c>
      <c r="F19" s="249">
        <f t="shared" ref="F19" si="25">SUM(F40,F61,F82,F103,F124,F145,F166,F187,F208,F229,F250,F271,F292,F313,F334,F355,F376,F397,F418,F439,F460,F481)</f>
        <v>40.045580268765612</v>
      </c>
      <c r="G19" s="299" t="str">
        <f>CONCATENATE("(",ROUND((F19/$H21)*100,1),")")</f>
        <v>(9.1)</v>
      </c>
      <c r="H19" s="249">
        <f t="shared" ref="H19" si="26">SUM(H40,H61,H82,H103,H124,H145,H166,H187,H208,H229,H250,H271,H292,H313,H334,H355,H376,H397,H418,H439,H460,H481)</f>
        <v>217.83475592678266</v>
      </c>
      <c r="I19" s="299" t="str">
        <f>CONCATENATE("(",ROUND((H19/$H21)*100,1),")")</f>
        <v>(49.7)</v>
      </c>
      <c r="K19" s="249">
        <f>B19-B9</f>
        <v>7.4911208435886465</v>
      </c>
      <c r="L19" s="249">
        <f>D19-D9</f>
        <v>4.4516333167159843</v>
      </c>
      <c r="M19" s="249">
        <f>F19-F9</f>
        <v>5.4402143650169563</v>
      </c>
      <c r="N19" s="249">
        <f>SUM(K19:M19)</f>
        <v>17.382968525321587</v>
      </c>
    </row>
    <row r="20" spans="1:14" x14ac:dyDescent="0.2">
      <c r="A20" s="282" t="s">
        <v>365</v>
      </c>
      <c r="B20" s="249">
        <f t="shared" si="0"/>
        <v>97.001566554334985</v>
      </c>
      <c r="C20" s="299" t="str">
        <f>CONCATENATE("(",ROUND((B20/$H21)*100,1),")")</f>
        <v>(22.1)</v>
      </c>
      <c r="D20" s="249">
        <f t="shared" ref="D20" si="27">SUM(D41,D62,D83,D104,D125,D146,D167,D188,D209,D230,D251,D272,D293,D314,D335,D356,D377,D398,D419,D440,D461,D482)</f>
        <v>92.321229526740723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31.528447992141672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220.8512440732174</v>
      </c>
      <c r="I20" s="299" t="str">
        <f>CONCATENATE("(",ROUND((H20/$H21)*100,1),")")</f>
        <v>(50.3)</v>
      </c>
      <c r="K20" s="249">
        <f t="shared" ref="K20:K21" si="30">B20-B10</f>
        <v>11.862834204945173</v>
      </c>
      <c r="L20" s="249">
        <f t="shared" ref="L20:L21" si="31">D20-D10</f>
        <v>5.1865584494049415</v>
      </c>
      <c r="M20" s="249">
        <f t="shared" ref="M20:M21" si="32">F20-F10</f>
        <v>4.5566388203285868</v>
      </c>
      <c r="N20" s="249">
        <f t="shared" ref="N20:N21" si="33">SUM(K20:M20)</f>
        <v>21.606031474678701</v>
      </c>
    </row>
    <row r="21" spans="1:14" x14ac:dyDescent="0.2">
      <c r="A21" s="282" t="s">
        <v>363</v>
      </c>
      <c r="B21" s="249">
        <f t="shared" si="0"/>
        <v>238.03758951474575</v>
      </c>
      <c r="C21" s="299" t="str">
        <f>CONCATENATE("(",ROUND((B21/$H21)*100,1),")")</f>
        <v>(54.3)</v>
      </c>
      <c r="D21" s="249">
        <f t="shared" ref="D21" si="34">SUM(D42,D63,D84,D105,D126,D147,D168,D189,D210,D231,D252,D273,D294,D315,D336,D357,D378,D399,D420,D441,D462,D483)</f>
        <v>129.074382224347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71.574028260907284</v>
      </c>
      <c r="G21" s="299" t="str">
        <f>CONCATENATE("(",ROUND((F21/$H21)*100,1),")")</f>
        <v>(16.3)</v>
      </c>
      <c r="H21" s="249">
        <f t="shared" ref="H21" si="35">SUM(H42,H63,H84,H105,H126,H147,H168,H189,H210,H231,H252,H273,H294,H315,H336,H357,H378,H399,H420,H441,H462,H483)</f>
        <v>438.68600000000004</v>
      </c>
      <c r="I21" s="299" t="str">
        <f>CONCATENATE("(",ROUND((H21/$H21)*100,1),")")</f>
        <v>(100)</v>
      </c>
      <c r="K21" s="249">
        <f t="shared" si="30"/>
        <v>19.353955048533749</v>
      </c>
      <c r="L21" s="249">
        <f t="shared" si="31"/>
        <v>9.6381917661209258</v>
      </c>
      <c r="M21" s="249">
        <f t="shared" si="32"/>
        <v>9.9968531853455573</v>
      </c>
      <c r="N21" s="249">
        <f t="shared" si="33"/>
        <v>38.989000000000232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2.0279318860132123</v>
      </c>
      <c r="C30" s="299" t="str">
        <f>CONCATENATE("(",ROUND((B30/$H32)*100,1),")")</f>
        <v>(26.4)</v>
      </c>
      <c r="D30" s="302">
        <f>'Ind T6'!M9</f>
        <v>0.5470062077735075</v>
      </c>
      <c r="E30" s="299" t="str">
        <f>CONCATENATE("(",ROUND((D30/$H32)*100,1),")")</f>
        <v>(7.1)</v>
      </c>
      <c r="F30" s="302">
        <f>'Ind T6'!N9</f>
        <v>2.9332350721516969</v>
      </c>
      <c r="G30" s="299" t="str">
        <f>CONCATENATE("(",ROUND((F30/$H32)*100,1),")")</f>
        <v>(38.1)</v>
      </c>
      <c r="H30" s="302">
        <f>SUM(B30,D30,F30)</f>
        <v>5.5081731659384161</v>
      </c>
      <c r="I30" s="299" t="str">
        <f>CONCATENATE("(",ROUND((H30/$H32)*100,1),")")</f>
        <v>(71.6)</v>
      </c>
      <c r="K30" s="302">
        <f>B35-B30</f>
        <v>0.15832008944119424</v>
      </c>
      <c r="L30" s="302">
        <f>D35-D30</f>
        <v>2.7430139902495543E-2</v>
      </c>
      <c r="M30" s="302">
        <f>F35-F30</f>
        <v>3.4398817101915391E-2</v>
      </c>
      <c r="N30" s="302">
        <f>SUM(K30:M30)</f>
        <v>0.22014904644560518</v>
      </c>
    </row>
    <row r="31" spans="1:14" x14ac:dyDescent="0.2">
      <c r="A31" s="282" t="s">
        <v>365</v>
      </c>
      <c r="B31" s="302">
        <f>'Ind T6'!L8</f>
        <v>0.5917109099033695</v>
      </c>
      <c r="C31" s="299" t="str">
        <f>CONCATENATE("(",ROUND((B31/$H32)*100,1),")")</f>
        <v>(7.7)</v>
      </c>
      <c r="D31" s="302">
        <f>'Ind T6'!M8</f>
        <v>0.53381898001231043</v>
      </c>
      <c r="E31" s="299" t="str">
        <f>CONCATENATE("(",ROUND((D31/$H32)*100,1),")")</f>
        <v>(6.9)</v>
      </c>
      <c r="F31" s="302">
        <f>'Ind T6'!N8</f>
        <v>1.0562969441459134</v>
      </c>
      <c r="G31" s="299" t="str">
        <f>CONCATENATE("(",ROUND((F31/$H32)*100,1),")")</f>
        <v>(13.7)</v>
      </c>
      <c r="H31" s="302">
        <f t="shared" ref="H31" si="36">SUM(B31,D31,F31)</f>
        <v>2.1818268340615932</v>
      </c>
      <c r="I31" s="299" t="str">
        <f>CONCATENATE("(",ROUND((H31/$H32)*100,1),")")</f>
        <v>(28.4)</v>
      </c>
      <c r="K31" s="302">
        <f t="shared" ref="K31:K32" si="37">B36-B31</f>
        <v>2.5413760881163094E-2</v>
      </c>
      <c r="L31" s="302">
        <f t="shared" ref="L31:L32" si="38">D36-D31</f>
        <v>6.0159629461706832E-3</v>
      </c>
      <c r="M31" s="302">
        <f t="shared" ref="M31:M32" si="39">F36-F31</f>
        <v>6.1421229727040894E-2</v>
      </c>
      <c r="N31" s="302">
        <f t="shared" ref="N31:N32" si="40">SUM(K31:M31)</f>
        <v>9.2850953554374671E-2</v>
      </c>
    </row>
    <row r="32" spans="1:14" x14ac:dyDescent="0.2">
      <c r="A32" s="282" t="s">
        <v>363</v>
      </c>
      <c r="B32" s="302">
        <f>SUM(B30:B31)</f>
        <v>2.6196427959165818</v>
      </c>
      <c r="C32" s="299" t="str">
        <f>CONCATENATE("(",ROUND((B32/$H32)*100,1),")")</f>
        <v>(34.1)</v>
      </c>
      <c r="D32" s="302">
        <f>SUM(D30:D31)</f>
        <v>1.0808251877858179</v>
      </c>
      <c r="E32" s="299" t="str">
        <f>CONCATENATE("(",ROUND((D32/$H32)*100,1),")")</f>
        <v>(14.1)</v>
      </c>
      <c r="F32" s="302">
        <f>SUM(F30:F31)</f>
        <v>3.98953201629761</v>
      </c>
      <c r="G32" s="299" t="str">
        <f>CONCATENATE("(",ROUND((F32/$H32)*100,1),")")</f>
        <v>(51.9)</v>
      </c>
      <c r="H32" s="302">
        <f>SUM(H30:H31)</f>
        <v>7.6900000000000093</v>
      </c>
      <c r="I32" s="299" t="str">
        <f>CONCATENATE("(",ROUND((H32/$H32)*100,1),")")</f>
        <v>(100)</v>
      </c>
      <c r="K32" s="302">
        <f t="shared" si="37"/>
        <v>0.18373385032235712</v>
      </c>
      <c r="L32" s="302">
        <f t="shared" si="38"/>
        <v>3.3446102848666115E-2</v>
      </c>
      <c r="M32" s="302">
        <f t="shared" si="39"/>
        <v>9.5820046828956507E-2</v>
      </c>
      <c r="N32" s="302">
        <f t="shared" si="40"/>
        <v>0.31299999999997974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2.1862519754544065</v>
      </c>
      <c r="C35" s="299" t="str">
        <f>CONCATENATE("(",ROUND((B35/$H37)*100,1),")")</f>
        <v>(27.3)</v>
      </c>
      <c r="D35" s="302">
        <f>'Ind T6'!R9</f>
        <v>0.57443634767600305</v>
      </c>
      <c r="E35" s="299" t="str">
        <f>CONCATENATE("(",ROUND((D35/$H37)*100,1),")")</f>
        <v>(7.2)</v>
      </c>
      <c r="F35" s="302">
        <f>'Ind T6'!S9</f>
        <v>2.9676338892536123</v>
      </c>
      <c r="G35" s="299" t="str">
        <f>CONCATENATE("(",ROUND((F35/$H37)*100,1),")")</f>
        <v>(37.1)</v>
      </c>
      <c r="H35" s="302">
        <f>SUM(B35,D35,F35)</f>
        <v>5.7283222123840218</v>
      </c>
      <c r="I35" s="299" t="str">
        <f>CONCATENATE("(",ROUND((H35/$H37)*100,1),")")</f>
        <v>(71.6)</v>
      </c>
      <c r="K35" s="302">
        <f>B40-B35</f>
        <v>0.27234093241161039</v>
      </c>
      <c r="L35" s="302">
        <f>D40-D35</f>
        <v>2.4898936019592921E-2</v>
      </c>
      <c r="M35" s="302">
        <f>F40-F35</f>
        <v>-0.11822803829521078</v>
      </c>
      <c r="N35" s="302">
        <f>SUM(K35:M35)</f>
        <v>0.17901183013599253</v>
      </c>
    </row>
    <row r="36" spans="1:14" x14ac:dyDescent="0.2">
      <c r="A36" s="282" t="s">
        <v>365</v>
      </c>
      <c r="B36" s="302">
        <f>'Ind T6'!Q8</f>
        <v>0.61712467078453259</v>
      </c>
      <c r="C36" s="299" t="str">
        <f>CONCATENATE("(",ROUND((B36/$H37)*100,1),")")</f>
        <v>(7.7)</v>
      </c>
      <c r="D36" s="302">
        <f>'Ind T6'!R8</f>
        <v>0.53983494295848111</v>
      </c>
      <c r="E36" s="299" t="str">
        <f>CONCATENATE("(",ROUND((D36/$H37)*100,1),")")</f>
        <v>(6.7)</v>
      </c>
      <c r="F36" s="302">
        <f>'Ind T6'!S8</f>
        <v>1.1177181738729542</v>
      </c>
      <c r="G36" s="299" t="str">
        <f>CONCATENATE("(",ROUND((F36/$H37)*100,1),")")</f>
        <v>(14)</v>
      </c>
      <c r="H36" s="302">
        <f t="shared" ref="H36" si="41">SUM(B36,D36,F36)</f>
        <v>2.2746777876159681</v>
      </c>
      <c r="I36" s="299" t="str">
        <f>CONCATENATE("(",ROUND((H36/$H37)*100,1),")")</f>
        <v>(28.4)</v>
      </c>
      <c r="K36" s="302">
        <f t="shared" ref="K36:K37" si="42">B41-B36</f>
        <v>2.2423733483207364E-2</v>
      </c>
      <c r="L36" s="302">
        <f t="shared" ref="L36:L37" si="43">D41-D36</f>
        <v>-1.9594340102966346E-2</v>
      </c>
      <c r="M36" s="302">
        <f t="shared" ref="M36:M37" si="44">F41-F36</f>
        <v>7.6158776483780777E-2</v>
      </c>
      <c r="N36" s="302">
        <f t="shared" ref="N36:N37" si="45">SUM(K36:M36)</f>
        <v>7.8988169864021796E-2</v>
      </c>
    </row>
    <row r="37" spans="1:14" x14ac:dyDescent="0.2">
      <c r="A37" s="282" t="s">
        <v>363</v>
      </c>
      <c r="B37" s="302">
        <f>SUM(B35:B36)</f>
        <v>2.8033766462389389</v>
      </c>
      <c r="C37" s="299" t="str">
        <f>CONCATENATE("(",ROUND((B37/$H37)*100,1),")")</f>
        <v>(35)</v>
      </c>
      <c r="D37" s="302">
        <f>SUM(D35:D36)</f>
        <v>1.114271290634484</v>
      </c>
      <c r="E37" s="299" t="str">
        <f>CONCATENATE("(",ROUND((D37/$H37)*100,1),")")</f>
        <v>(13.9)</v>
      </c>
      <c r="F37" s="302">
        <f>SUM(F35:F36)</f>
        <v>4.0853520631265665</v>
      </c>
      <c r="G37" s="299" t="str">
        <f>CONCATENATE("(",ROUND((F37/$H37)*100,1),")")</f>
        <v>(51)</v>
      </c>
      <c r="H37" s="302">
        <f>SUM(H35:H36)</f>
        <v>8.0029999999999895</v>
      </c>
      <c r="I37" s="299" t="str">
        <f>CONCATENATE("(",ROUND((H37/$H37)*100,1),")")</f>
        <v>(100)</v>
      </c>
      <c r="K37" s="302">
        <f t="shared" si="42"/>
        <v>0.2947646658948182</v>
      </c>
      <c r="L37" s="302">
        <f t="shared" si="43"/>
        <v>5.3045959166266865E-3</v>
      </c>
      <c r="M37" s="302">
        <f t="shared" si="44"/>
        <v>-4.2069261811430003E-2</v>
      </c>
      <c r="N37" s="302">
        <f t="shared" si="45"/>
        <v>0.25800000000001488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2.4585929078660169</v>
      </c>
      <c r="C40" s="299" t="str">
        <f>CONCATENATE("(",ROUND((B40/$H42)*100,1),")")</f>
        <v>(29.8)</v>
      </c>
      <c r="D40" s="302">
        <f>'Ind T6'!W9</f>
        <v>0.59933528369559597</v>
      </c>
      <c r="E40" s="299" t="str">
        <f>CONCATENATE("(",ROUND((D40/$H42)*100,1),")")</f>
        <v>(7.3)</v>
      </c>
      <c r="F40" s="302">
        <f>'Ind T6'!X9</f>
        <v>2.8494058509584015</v>
      </c>
      <c r="G40" s="299" t="str">
        <f>CONCATENATE("(",ROUND((F40/$H42)*100,1),")")</f>
        <v>(34.5)</v>
      </c>
      <c r="H40" s="302">
        <f>SUM(B40,D40,F40)</f>
        <v>5.9073340425200147</v>
      </c>
      <c r="I40" s="299" t="str">
        <f>CONCATENATE("(",ROUND((H40/$H42)*100,1),")")</f>
        <v>(71.5)</v>
      </c>
      <c r="K40" s="302">
        <f>B40-B30</f>
        <v>0.43066102185280464</v>
      </c>
      <c r="L40" s="302">
        <f>D40-D30</f>
        <v>5.2329075922088464E-2</v>
      </c>
      <c r="M40" s="302">
        <f>F40-F30</f>
        <v>-8.3829221193295389E-2</v>
      </c>
      <c r="N40" s="302">
        <f>SUM(K40:M40)</f>
        <v>0.39916087658159771</v>
      </c>
    </row>
    <row r="41" spans="1:14" x14ac:dyDescent="0.2">
      <c r="A41" s="282" t="s">
        <v>365</v>
      </c>
      <c r="B41" s="302">
        <f>'Ind T6'!V8</f>
        <v>0.63954840426773996</v>
      </c>
      <c r="C41" s="299" t="str">
        <f>CONCATENATE("(",ROUND((B41/$H42)*100,1),")")</f>
        <v>(7.7)</v>
      </c>
      <c r="D41" s="302">
        <f>'Ind T6'!W8</f>
        <v>0.52024060285551477</v>
      </c>
      <c r="E41" s="299" t="str">
        <f>CONCATENATE("(",ROUND((D41/$H42)*100,1),")")</f>
        <v>(6.3)</v>
      </c>
      <c r="F41" s="302">
        <f>'Ind T6'!X8</f>
        <v>1.193876950356735</v>
      </c>
      <c r="G41" s="299" t="str">
        <f>CONCATENATE("(",ROUND((F41/$H42)*100,1),")")</f>
        <v>(14.5)</v>
      </c>
      <c r="H41" s="302">
        <f t="shared" ref="H41" si="46">SUM(B41,D41,F41)</f>
        <v>2.3536659574799899</v>
      </c>
      <c r="I41" s="299" t="str">
        <f>CONCATENATE("(",ROUND((H41/$H42)*100,1),")")</f>
        <v>(28.5)</v>
      </c>
      <c r="K41" s="302">
        <f t="shared" ref="K41:K42" si="47">B41-B31</f>
        <v>4.7837494364370459E-2</v>
      </c>
      <c r="L41" s="302">
        <f t="shared" ref="L41:L42" si="48">D41-D31</f>
        <v>-1.3578377156795662E-2</v>
      </c>
      <c r="M41" s="302">
        <f t="shared" ref="M41:M42" si="49">F41-F31</f>
        <v>0.13758000621082167</v>
      </c>
      <c r="N41" s="302">
        <f t="shared" ref="N41:N42" si="50">SUM(K41:M41)</f>
        <v>0.17183912341839647</v>
      </c>
    </row>
    <row r="42" spans="1:14" x14ac:dyDescent="0.2">
      <c r="A42" s="282" t="s">
        <v>363</v>
      </c>
      <c r="B42" s="302">
        <f>SUM(B40:B41)</f>
        <v>3.0981413121337571</v>
      </c>
      <c r="C42" s="299" t="str">
        <f>CONCATENATE("(",ROUND((B42/$H42)*100,1),")")</f>
        <v>(37.5)</v>
      </c>
      <c r="D42" s="302">
        <f>SUM(D40:D41)</f>
        <v>1.1195758865511107</v>
      </c>
      <c r="E42" s="299" t="str">
        <f>CONCATENATE("(",ROUND((D42/$H42)*100,1),")")</f>
        <v>(13.6)</v>
      </c>
      <c r="F42" s="302">
        <f>SUM(F40:F41)</f>
        <v>4.0432828013151365</v>
      </c>
      <c r="G42" s="299" t="str">
        <f>CONCATENATE("(",ROUND((F42/$H42)*100,1),")")</f>
        <v>(48.9)</v>
      </c>
      <c r="H42" s="302">
        <f>SUM(H40:H41)</f>
        <v>8.2610000000000046</v>
      </c>
      <c r="I42" s="299" t="str">
        <f>CONCATENATE("(",ROUND((H42/$H42)*100,1),")")</f>
        <v>(100)</v>
      </c>
      <c r="K42" s="302">
        <f t="shared" si="47"/>
        <v>0.47849851621717532</v>
      </c>
      <c r="L42" s="302">
        <f t="shared" si="48"/>
        <v>3.8750698765292801E-2</v>
      </c>
      <c r="M42" s="302">
        <f t="shared" si="49"/>
        <v>5.3750785017526503E-2</v>
      </c>
      <c r="N42" s="302">
        <f t="shared" si="50"/>
        <v>0.57099999999999462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0.36764082907514739</v>
      </c>
      <c r="C51" s="299" t="str">
        <f>CONCATENATE("(",ROUND((B51/$H53)*100,1),")")</f>
        <v>(84.1)</v>
      </c>
      <c r="D51" s="302">
        <f>'Ind T6'!M18</f>
        <v>4.3427030096849263E-3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0.37198353208483231</v>
      </c>
      <c r="I51" s="299" t="str">
        <f>CONCATENATE("(",ROUND((H51/$H53)*100,1),")")</f>
        <v>(85.1)</v>
      </c>
      <c r="K51" s="302">
        <f>B56-B51</f>
        <v>-8.5927950563399691E-2</v>
      </c>
      <c r="L51" s="302">
        <f>D56-D51</f>
        <v>-9.2059429025459841E-4</v>
      </c>
      <c r="M51" s="302">
        <f>F56-F51</f>
        <v>0</v>
      </c>
      <c r="N51" s="302">
        <f>SUM(K51:M51)</f>
        <v>-8.6848544853654286E-2</v>
      </c>
    </row>
    <row r="52" spans="1:14" x14ac:dyDescent="0.2">
      <c r="A52" s="282" t="s">
        <v>365</v>
      </c>
      <c r="B52" s="302">
        <f>'Ind T6'!L17</f>
        <v>5.0871663826697104E-2</v>
      </c>
      <c r="C52" s="299" t="str">
        <f>CONCATENATE("(",ROUND((B52/$H53)*100,1),")")</f>
        <v>(11.6)</v>
      </c>
      <c r="D52" s="302">
        <f>'Ind T6'!M17</f>
        <v>1.4144804088470686E-2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6.5016467915167797E-2</v>
      </c>
      <c r="I52" s="299" t="str">
        <f>CONCATENATE("(",ROUND((H52/$H53)*100,1),")")</f>
        <v>(14.9)</v>
      </c>
      <c r="K52" s="302">
        <f t="shared" ref="K52:K53" si="52">B57-B52</f>
        <v>-1.2006286227346917E-2</v>
      </c>
      <c r="L52" s="302">
        <f t="shared" ref="L52:L53" si="53">D57-D52</f>
        <v>-3.1451689189986639E-3</v>
      </c>
      <c r="M52" s="302">
        <f t="shared" ref="M52:M53" si="54">F57-F52</f>
        <v>0</v>
      </c>
      <c r="N52" s="302">
        <f t="shared" ref="N52:N53" si="55">SUM(K52:M52)</f>
        <v>-1.5151455146345581E-2</v>
      </c>
    </row>
    <row r="53" spans="1:14" x14ac:dyDescent="0.2">
      <c r="A53" s="282" t="s">
        <v>363</v>
      </c>
      <c r="B53" s="302">
        <f>SUM(B51:B52)</f>
        <v>0.4185124929018445</v>
      </c>
      <c r="C53" s="299" t="str">
        <f>CONCATENATE("(",ROUND((B53/$H53)*100,1),")")</f>
        <v>(95.8)</v>
      </c>
      <c r="D53" s="302">
        <f>SUM(D51:D52)</f>
        <v>1.8487507098155612E-2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0.43700000000000011</v>
      </c>
      <c r="I53" s="299" t="str">
        <f>CONCATENATE("(",ROUND((H53/$H53)*100,1),")")</f>
        <v>(100)</v>
      </c>
      <c r="K53" s="302">
        <f t="shared" si="52"/>
        <v>-9.7934236790746587E-2</v>
      </c>
      <c r="L53" s="302">
        <f t="shared" si="53"/>
        <v>-4.0657632092532623E-3</v>
      </c>
      <c r="M53" s="302">
        <f t="shared" si="54"/>
        <v>0</v>
      </c>
      <c r="N53" s="302">
        <f t="shared" si="55"/>
        <v>-0.10199999999999985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0.2817128785117477</v>
      </c>
      <c r="C56" s="299" t="str">
        <f>CONCATENATE("(",ROUND((B56/$H58)*100,1),")")</f>
        <v>(84.1)</v>
      </c>
      <c r="D56" s="302">
        <f>'Ind T6'!R18</f>
        <v>3.4221087194303279E-3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0.28513498723117803</v>
      </c>
      <c r="I56" s="299" t="str">
        <f>CONCATENATE("(",ROUND((H56/$H58)*100,1),")")</f>
        <v>(85.1)</v>
      </c>
      <c r="K56" s="302">
        <f>B61-B56</f>
        <v>-9.3056414131430315E-2</v>
      </c>
      <c r="L56" s="302">
        <f>D61-D56</f>
        <v>-9.3978681970986353E-4</v>
      </c>
      <c r="M56" s="302">
        <f>F61-F56</f>
        <v>0</v>
      </c>
      <c r="N56" s="302">
        <f>SUM(K56:M56)</f>
        <v>-9.3996200951140182E-2</v>
      </c>
    </row>
    <row r="57" spans="1:14" x14ac:dyDescent="0.2">
      <c r="A57" s="282" t="s">
        <v>365</v>
      </c>
      <c r="B57" s="302">
        <f>'Ind T6'!Q17</f>
        <v>3.8865377599350187E-2</v>
      </c>
      <c r="C57" s="299" t="str">
        <f>CONCATENATE("(",ROUND((B57/$H58)*100,1),")")</f>
        <v>(11.6)</v>
      </c>
      <c r="D57" s="302">
        <f>'Ind T6'!R17</f>
        <v>1.0999635169472022E-2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4.9865012768822208E-2</v>
      </c>
      <c r="I57" s="299" t="str">
        <f>CONCATENATE("(",ROUND((H57/$H58)*100,1),")")</f>
        <v>(14.9)</v>
      </c>
      <c r="K57" s="302">
        <f t="shared" ref="K57:K58" si="57">B62-B57</f>
        <v>-1.3687541187639887E-2</v>
      </c>
      <c r="L57" s="302">
        <f t="shared" ref="L57:L58" si="58">D62-D57</f>
        <v>-3.3162578612201373E-3</v>
      </c>
      <c r="M57" s="302">
        <f t="shared" ref="M57:M58" si="59">F62-F57</f>
        <v>0</v>
      </c>
      <c r="N57" s="302">
        <f t="shared" ref="N57:N58" si="60">SUM(K57:M57)</f>
        <v>-1.7003799048860024E-2</v>
      </c>
    </row>
    <row r="58" spans="1:14" x14ac:dyDescent="0.2">
      <c r="A58" s="282" t="s">
        <v>363</v>
      </c>
      <c r="B58" s="302">
        <f>SUM(B56:B57)</f>
        <v>0.32057825611109791</v>
      </c>
      <c r="C58" s="299" t="str">
        <f>CONCATENATE("(",ROUND((B58/$H58)*100,1),")")</f>
        <v>(95.7)</v>
      </c>
      <c r="D58" s="302">
        <f>SUM(D56:D57)</f>
        <v>1.442174388890235E-2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0.33500000000000024</v>
      </c>
      <c r="I58" s="299" t="str">
        <f>CONCATENATE("(",ROUND((H58/$H58)*100,1),")")</f>
        <v>(100)</v>
      </c>
      <c r="K58" s="302">
        <f t="shared" si="57"/>
        <v>-0.10674395531907022</v>
      </c>
      <c r="L58" s="302">
        <f t="shared" si="58"/>
        <v>-4.2560446809300004E-3</v>
      </c>
      <c r="M58" s="302">
        <f t="shared" si="59"/>
        <v>0</v>
      </c>
      <c r="N58" s="302">
        <f t="shared" si="60"/>
        <v>-0.11100000000000021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0.18865646438031738</v>
      </c>
      <c r="C61" s="299" t="str">
        <f>CONCATENATE("(",ROUND((B61/$H63)*100,1),")")</f>
        <v>(84.2)</v>
      </c>
      <c r="D61" s="302">
        <f>'Ind T6'!W18</f>
        <v>2.4823218997204644E-3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0.19113878628003786</v>
      </c>
      <c r="I61" s="299" t="str">
        <f>CONCATENATE("(",ROUND((H61/$H63)*100,1),")")</f>
        <v>(85.3)</v>
      </c>
      <c r="K61" s="302">
        <f>B61-B51</f>
        <v>-0.17898436469483001</v>
      </c>
      <c r="L61" s="302">
        <f>D61-D51</f>
        <v>-1.8603811099644619E-3</v>
      </c>
      <c r="M61" s="302">
        <f>F61-F51</f>
        <v>0</v>
      </c>
      <c r="N61" s="302">
        <f>SUM(K61:M61)</f>
        <v>-0.18084474580479445</v>
      </c>
    </row>
    <row r="62" spans="1:14" x14ac:dyDescent="0.2">
      <c r="A62" s="282" t="s">
        <v>365</v>
      </c>
      <c r="B62" s="302">
        <f>'Ind T6'!V17</f>
        <v>2.51778364117103E-2</v>
      </c>
      <c r="C62" s="299" t="str">
        <f>CONCATENATE("(",ROUND((B62/$H63)*100,1),")")</f>
        <v>(11.2)</v>
      </c>
      <c r="D62" s="302">
        <f>'Ind T6'!W17</f>
        <v>7.6833773082518849E-3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3.2861213719962187E-2</v>
      </c>
      <c r="I62" s="299" t="str">
        <f>CONCATENATE("(",ROUND((H62/$H63)*100,1),")")</f>
        <v>(14.7)</v>
      </c>
      <c r="K62" s="302">
        <f t="shared" ref="K62:K63" si="62">B62-B52</f>
        <v>-2.5693827414986804E-2</v>
      </c>
      <c r="L62" s="302">
        <f t="shared" ref="L62:L63" si="63">D62-D52</f>
        <v>-6.4614267802188012E-3</v>
      </c>
      <c r="M62" s="302">
        <f t="shared" ref="M62:M63" si="64">F62-F52</f>
        <v>0</v>
      </c>
      <c r="N62" s="302">
        <f t="shared" ref="N62:N63" si="65">SUM(K62:M62)</f>
        <v>-3.2155254195205603E-2</v>
      </c>
    </row>
    <row r="63" spans="1:14" x14ac:dyDescent="0.2">
      <c r="A63" s="282" t="s">
        <v>363</v>
      </c>
      <c r="B63" s="302">
        <f>SUM(B61:B62)</f>
        <v>0.2138343007920277</v>
      </c>
      <c r="C63" s="299" t="str">
        <f>CONCATENATE("(",ROUND((B63/$H63)*100,1),")")</f>
        <v>(95.5)</v>
      </c>
      <c r="D63" s="302">
        <f>SUM(D61:D62)</f>
        <v>1.016569920797235E-2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0.22400000000000003</v>
      </c>
      <c r="I63" s="299" t="str">
        <f>CONCATENATE("(",ROUND((H63/$H63)*100,1),")")</f>
        <v>(100)</v>
      </c>
      <c r="K63" s="302">
        <f t="shared" si="62"/>
        <v>-0.2046781921098168</v>
      </c>
      <c r="L63" s="302">
        <f t="shared" si="63"/>
        <v>-8.3218078901832627E-3</v>
      </c>
      <c r="M63" s="302">
        <f t="shared" si="64"/>
        <v>0</v>
      </c>
      <c r="N63" s="302">
        <f t="shared" si="65"/>
        <v>-0.21300000000000008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1.9220976036680597</v>
      </c>
      <c r="C72" s="299" t="str">
        <f>CONCATENATE("(",ROUND((B72/$H74)*100,1),")")</f>
        <v>(53.1)</v>
      </c>
      <c r="D72" s="302">
        <f>'Ind T6'!M27</f>
        <v>0.15542623274526177</v>
      </c>
      <c r="E72" s="299" t="str">
        <f>CONCATENATE("(",ROUND((D72/$H74)*100,1),")")</f>
        <v>(4.3)</v>
      </c>
      <c r="F72" s="302">
        <f>'Ind T6'!N27</f>
        <v>8.1185187274972426E-2</v>
      </c>
      <c r="G72" s="299" t="str">
        <f>CONCATENATE("(",ROUND((F72/$H74)*100,1),")")</f>
        <v>(2.2)</v>
      </c>
      <c r="H72" s="302">
        <f>SUM(B72,D72,F72)</f>
        <v>2.158709023688294</v>
      </c>
      <c r="I72" s="299" t="str">
        <f>CONCATENATE("(",ROUND((H72/$H74)*100,1),")")</f>
        <v>(59.7)</v>
      </c>
      <c r="K72" s="302">
        <f>B77-B72</f>
        <v>-0.11432383338820684</v>
      </c>
      <c r="L72" s="302">
        <f>D77-D72</f>
        <v>-7.6629228941691718E-3</v>
      </c>
      <c r="M72" s="302">
        <f>F77-F72</f>
        <v>-3.277426597376995E-3</v>
      </c>
      <c r="N72" s="302">
        <f>SUM(K72:M72)</f>
        <v>-0.12526418287975299</v>
      </c>
    </row>
    <row r="73" spans="1:14" x14ac:dyDescent="0.2">
      <c r="A73" s="282" t="s">
        <v>365</v>
      </c>
      <c r="B73" s="302">
        <f>'Ind T6'!L26</f>
        <v>0.91397160517494624</v>
      </c>
      <c r="C73" s="299" t="str">
        <f>CONCATENATE("(",ROUND((B73/$H74)*100,1),")")</f>
        <v>(25.3)</v>
      </c>
      <c r="D73" s="302">
        <f>'Ind T6'!M26</f>
        <v>0.31166942335888431</v>
      </c>
      <c r="E73" s="299" t="str">
        <f>CONCATENATE("(",ROUND((D73/$H74)*100,1),")")</f>
        <v>(8.6)</v>
      </c>
      <c r="F73" s="302">
        <f>'Ind T6'!N26</f>
        <v>0.23364994777787576</v>
      </c>
      <c r="G73" s="299" t="str">
        <f>CONCATENATE("(",ROUND((F73/$H74)*100,1),")")</f>
        <v>(6.5)</v>
      </c>
      <c r="H73" s="302">
        <f t="shared" ref="H73" si="66">SUM(B73,D73,F73)</f>
        <v>1.4592909763117063</v>
      </c>
      <c r="I73" s="299" t="str">
        <f>CONCATENATE("(",ROUND((H73/$H74)*100,1),")")</f>
        <v>(40.3)</v>
      </c>
      <c r="K73" s="302">
        <f t="shared" ref="K73:K74" si="67">B78-B73</f>
        <v>-1.2437638962473185E-2</v>
      </c>
      <c r="L73" s="302">
        <f t="shared" ref="L73:L74" si="68">D78-D73</f>
        <v>-1.5933655293720428E-2</v>
      </c>
      <c r="M73" s="302">
        <f t="shared" ref="M73:M74" si="69">F78-F73</f>
        <v>-5.3645228640582798E-3</v>
      </c>
      <c r="N73" s="302">
        <f t="shared" ref="N73:N74" si="70">SUM(K73:M73)</f>
        <v>-3.3735817120251893E-2</v>
      </c>
    </row>
    <row r="74" spans="1:14" x14ac:dyDescent="0.2">
      <c r="A74" s="282" t="s">
        <v>363</v>
      </c>
      <c r="B74" s="302">
        <f>SUM(B72:B73)</f>
        <v>2.8360692088430062</v>
      </c>
      <c r="C74" s="299" t="str">
        <f>CONCATENATE("(",ROUND((B74/$H74)*100,1),")")</f>
        <v>(78.4)</v>
      </c>
      <c r="D74" s="302">
        <f>SUM(D72:D73)</f>
        <v>0.46709565610414605</v>
      </c>
      <c r="E74" s="299" t="str">
        <f>CONCATENATE("(",ROUND((D74/$H74)*100,1),")")</f>
        <v>(12.9)</v>
      </c>
      <c r="F74" s="302">
        <f>SUM(F72:F73)</f>
        <v>0.31483513505284821</v>
      </c>
      <c r="G74" s="299" t="str">
        <f>CONCATENATE("(",ROUND((F74/$H74)*100,1),")")</f>
        <v>(8.7)</v>
      </c>
      <c r="H74" s="302">
        <f>SUM(H72:H73)</f>
        <v>3.6180000000000003</v>
      </c>
      <c r="I74" s="299" t="str">
        <f>CONCATENATE("(",ROUND((H74/$H74)*100,1),")")</f>
        <v>(100)</v>
      </c>
      <c r="K74" s="302">
        <f t="shared" si="67"/>
        <v>-0.12676147235068047</v>
      </c>
      <c r="L74" s="302">
        <f t="shared" si="68"/>
        <v>-2.3596578187889572E-2</v>
      </c>
      <c r="M74" s="302">
        <f t="shared" si="69"/>
        <v>-8.6419494614353165E-3</v>
      </c>
      <c r="N74" s="302">
        <f t="shared" si="70"/>
        <v>-0.15900000000000536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1.8077737702798529</v>
      </c>
      <c r="C77" s="299" t="str">
        <f>CONCATENATE("(",ROUND((B77/$H79)*100,1),")")</f>
        <v>(52.3)</v>
      </c>
      <c r="D77" s="302">
        <f>'Ind T6'!R27</f>
        <v>0.14776330985109259</v>
      </c>
      <c r="E77" s="299" t="str">
        <f>CONCATENATE("(",ROUND((D77/$H79)*100,1),")")</f>
        <v>(4.3)</v>
      </c>
      <c r="F77" s="302">
        <f>'Ind T6'!S27</f>
        <v>7.7907760677595431E-2</v>
      </c>
      <c r="G77" s="299" t="str">
        <f>CONCATENATE("(",ROUND((F77/$H79)*100,1),")")</f>
        <v>(2.3)</v>
      </c>
      <c r="H77" s="302">
        <f>SUM(B77,D77,F77)</f>
        <v>2.0334448408085408</v>
      </c>
      <c r="I77" s="299" t="str">
        <f>CONCATENATE("(",ROUND((H77/$H79)*100,1),")")</f>
        <v>(58.8)</v>
      </c>
      <c r="K77" s="302">
        <f>B82-B77</f>
        <v>-0.25819487650035211</v>
      </c>
      <c r="L77" s="302">
        <f>D82-D77</f>
        <v>-1.827947407666497E-2</v>
      </c>
      <c r="M77" s="302">
        <f>F82-F77</f>
        <v>-7.2701011275679156E-3</v>
      </c>
      <c r="N77" s="302">
        <f>SUM(K77:M77)</f>
        <v>-0.28374445170458501</v>
      </c>
    </row>
    <row r="78" spans="1:14" x14ac:dyDescent="0.2">
      <c r="A78" s="282" t="s">
        <v>365</v>
      </c>
      <c r="B78" s="302">
        <f>'Ind T6'!Q26</f>
        <v>0.90153396621247306</v>
      </c>
      <c r="C78" s="299" t="str">
        <f>CONCATENATE("(",ROUND((B78/$H79)*100,1),")")</f>
        <v>(26.1)</v>
      </c>
      <c r="D78" s="302">
        <f>'Ind T6'!R26</f>
        <v>0.29573576806516388</v>
      </c>
      <c r="E78" s="299" t="str">
        <f>CONCATENATE("(",ROUND((D78/$H79)*100,1),")")</f>
        <v>(8.5)</v>
      </c>
      <c r="F78" s="302">
        <f>'Ind T6'!S26</f>
        <v>0.22828542491381748</v>
      </c>
      <c r="G78" s="299" t="str">
        <f>CONCATENATE("(",ROUND((F78/$H79)*100,1),")")</f>
        <v>(6.6)</v>
      </c>
      <c r="H78" s="302">
        <f t="shared" ref="H78" si="71">SUM(B78,D78,F78)</f>
        <v>1.4255551591914544</v>
      </c>
      <c r="I78" s="299" t="str">
        <f>CONCATENATE("(",ROUND((H78/$H79)*100,1),")")</f>
        <v>(41.2)</v>
      </c>
      <c r="K78" s="302">
        <f t="shared" ref="K78:K79" si="72">B83-B78</f>
        <v>-5.7775465899992939E-2</v>
      </c>
      <c r="L78" s="302">
        <f t="shared" ref="L78:L79" si="73">D83-D78</f>
        <v>-3.8436702642433263E-2</v>
      </c>
      <c r="M78" s="302">
        <f t="shared" ref="M78:M79" si="74">F83-F78</f>
        <v>-2.0043379752981733E-2</v>
      </c>
      <c r="N78" s="302">
        <f t="shared" ref="N78:N79" si="75">SUM(K78:M78)</f>
        <v>-0.11625554829540793</v>
      </c>
    </row>
    <row r="79" spans="1:14" x14ac:dyDescent="0.2">
      <c r="A79" s="282" t="s">
        <v>363</v>
      </c>
      <c r="B79" s="302">
        <f>SUM(B77:B78)</f>
        <v>2.7093077364923257</v>
      </c>
      <c r="C79" s="299" t="str">
        <f>CONCATENATE("(",ROUND((B79/$H79)*100,1),")")</f>
        <v>(78.3)</v>
      </c>
      <c r="D79" s="302">
        <f>SUM(D77:D78)</f>
        <v>0.44349907791625648</v>
      </c>
      <c r="E79" s="299" t="str">
        <f>CONCATENATE("(",ROUND((D79/$H79)*100,1),")")</f>
        <v>(12.8)</v>
      </c>
      <c r="F79" s="302">
        <f>SUM(F77:F78)</f>
        <v>0.3061931855914129</v>
      </c>
      <c r="G79" s="299" t="str">
        <f>CONCATENATE("(",ROUND((F79/$H79)*100,1),")")</f>
        <v>(8.9)</v>
      </c>
      <c r="H79" s="302">
        <f>SUM(H77:H78)</f>
        <v>3.4589999999999952</v>
      </c>
      <c r="I79" s="299" t="str">
        <f>CONCATENATE("(",ROUND((H79/$H79)*100,1),")")</f>
        <v>(100)</v>
      </c>
      <c r="K79" s="302">
        <f t="shared" si="72"/>
        <v>-0.31597034240034461</v>
      </c>
      <c r="L79" s="302">
        <f t="shared" si="73"/>
        <v>-5.6716176719098232E-2</v>
      </c>
      <c r="M79" s="302">
        <f t="shared" si="74"/>
        <v>-2.7313480880549634E-2</v>
      </c>
      <c r="N79" s="302">
        <f t="shared" si="75"/>
        <v>-0.39999999999999247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1.5495788937795008</v>
      </c>
      <c r="C82" s="299" t="str">
        <f>CONCATENATE("(",ROUND((B82/$H84)*100,1),")")</f>
        <v>(50.7)</v>
      </c>
      <c r="D82" s="302">
        <f>'Ind T6'!W27</f>
        <v>0.12948383577442762</v>
      </c>
      <c r="E82" s="299" t="str">
        <f>CONCATENATE("(",ROUND((D82/$H84)*100,1),")")</f>
        <v>(4.2)</v>
      </c>
      <c r="F82" s="302">
        <f>'Ind T6'!X27</f>
        <v>7.0637659550027515E-2</v>
      </c>
      <c r="G82" s="299" t="str">
        <f>CONCATENATE("(",ROUND((F82/$H84)*100,1),")")</f>
        <v>(2.3)</v>
      </c>
      <c r="H82" s="302">
        <f>SUM(B82,D82,F82)</f>
        <v>1.749700389103956</v>
      </c>
      <c r="I82" s="299" t="str">
        <f>CONCATENATE("(",ROUND((H82/$H84)*100,1),")")</f>
        <v>(57.2)</v>
      </c>
      <c r="K82" s="302">
        <f>B82-B72</f>
        <v>-0.37251870988855895</v>
      </c>
      <c r="L82" s="302">
        <f>D82-D72</f>
        <v>-2.5942396970834142E-2</v>
      </c>
      <c r="M82" s="302">
        <f>F82-F72</f>
        <v>-1.0547527724944911E-2</v>
      </c>
      <c r="N82" s="302">
        <f>SUM(K82:M82)</f>
        <v>-0.409008634584338</v>
      </c>
    </row>
    <row r="83" spans="1:14" x14ac:dyDescent="0.2">
      <c r="A83" s="282" t="s">
        <v>365</v>
      </c>
      <c r="B83" s="302">
        <f>'Ind T6'!V26</f>
        <v>0.84375850031248012</v>
      </c>
      <c r="C83" s="299" t="str">
        <f>CONCATENATE("(",ROUND((B83/$H84)*100,1),")")</f>
        <v>(27.6)</v>
      </c>
      <c r="D83" s="302">
        <f>'Ind T6'!W26</f>
        <v>0.25729906542273062</v>
      </c>
      <c r="E83" s="299" t="str">
        <f>CONCATENATE("(",ROUND((D83/$H84)*100,1),")")</f>
        <v>(8.4)</v>
      </c>
      <c r="F83" s="302">
        <f>'Ind T6'!X26</f>
        <v>0.20824204516083575</v>
      </c>
      <c r="G83" s="299" t="str">
        <f>CONCATENATE("(",ROUND((F83/$H84)*100,1),")")</f>
        <v>(6.8)</v>
      </c>
      <c r="H83" s="302">
        <f t="shared" ref="H83" si="76">SUM(B83,D83,F83)</f>
        <v>1.3092996108960464</v>
      </c>
      <c r="I83" s="299" t="str">
        <f>CONCATENATE("(",ROUND((H83/$H84)*100,1),")")</f>
        <v>(42.8)</v>
      </c>
      <c r="K83" s="302">
        <f t="shared" ref="K83:K84" si="77">B83-B73</f>
        <v>-7.0213104862466125E-2</v>
      </c>
      <c r="L83" s="302">
        <f t="shared" ref="L83:L84" si="78">D83-D73</f>
        <v>-5.437035793615369E-2</v>
      </c>
      <c r="M83" s="302">
        <f t="shared" ref="M83:M84" si="79">F83-F73</f>
        <v>-2.5407902617040012E-2</v>
      </c>
      <c r="N83" s="302">
        <f t="shared" ref="N83:N84" si="80">SUM(K83:M83)</f>
        <v>-0.14999136541565983</v>
      </c>
    </row>
    <row r="84" spans="1:14" x14ac:dyDescent="0.2">
      <c r="A84" s="282" t="s">
        <v>363</v>
      </c>
      <c r="B84" s="302">
        <f>SUM(B82:B83)</f>
        <v>2.3933373940919811</v>
      </c>
      <c r="C84" s="299" t="str">
        <f>CONCATENATE("(",ROUND((B84/$H84)*100,1),")")</f>
        <v>(78.2)</v>
      </c>
      <c r="D84" s="302">
        <f>SUM(D82:D83)</f>
        <v>0.38678290119715825</v>
      </c>
      <c r="E84" s="299" t="str">
        <f>CONCATENATE("(",ROUND((D84/$H84)*100,1),")")</f>
        <v>(12.6)</v>
      </c>
      <c r="F84" s="302">
        <f>SUM(F82:F83)</f>
        <v>0.27887970471086326</v>
      </c>
      <c r="G84" s="299" t="str">
        <f>CONCATENATE("(",ROUND((F84/$H84)*100,1),")")</f>
        <v>(9.1)</v>
      </c>
      <c r="H84" s="302">
        <f>SUM(H82:H83)</f>
        <v>3.0590000000000024</v>
      </c>
      <c r="I84" s="299" t="str">
        <f>CONCATENATE("(",ROUND((H84/$H84)*100,1),")")</f>
        <v>(100)</v>
      </c>
      <c r="K84" s="302">
        <f t="shared" si="77"/>
        <v>-0.44273181475102508</v>
      </c>
      <c r="L84" s="302">
        <f t="shared" si="78"/>
        <v>-8.0312754906987804E-2</v>
      </c>
      <c r="M84" s="302">
        <f t="shared" si="79"/>
        <v>-3.5955430341984951E-2</v>
      </c>
      <c r="N84" s="302">
        <f t="shared" si="80"/>
        <v>-0.55899999999999772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4.4073415196125989</v>
      </c>
      <c r="C93" s="299" t="str">
        <f>CONCATENATE("(",ROUND((B93/$H95)*100,1),")")</f>
        <v>(65.8)</v>
      </c>
      <c r="D93" s="302">
        <f>'Ind T6'!M36</f>
        <v>0.15433650808661695</v>
      </c>
      <c r="E93" s="299" t="str">
        <f>CONCATENATE("(",ROUND((D93/$H95)*100,1),")")</f>
        <v>(2.3)</v>
      </c>
      <c r="F93" s="302">
        <f>'Ind T6'!N36</f>
        <v>0.24821129136035347</v>
      </c>
      <c r="G93" s="299" t="str">
        <f>CONCATENATE("(",ROUND((F93/$H95)*100,1),")")</f>
        <v>(3.7)</v>
      </c>
      <c r="H93" s="302">
        <f>SUM(B93,D93,F93)</f>
        <v>4.8098893190595691</v>
      </c>
      <c r="I93" s="299" t="str">
        <f>CONCATENATE("(",ROUND((H93/$H95)*100,1),")")</f>
        <v>(71.8)</v>
      </c>
      <c r="K93" s="302">
        <f>B98-B93</f>
        <v>-0.19153427318196226</v>
      </c>
      <c r="L93" s="302">
        <f>D98-D93</f>
        <v>-1.0660611669837394E-3</v>
      </c>
      <c r="M93" s="302">
        <f>F98-F93</f>
        <v>-1.3019336202095277E-3</v>
      </c>
      <c r="N93" s="302">
        <f>SUM(K93:M93)</f>
        <v>-0.19390226796915552</v>
      </c>
    </row>
    <row r="94" spans="1:14" x14ac:dyDescent="0.2">
      <c r="A94" s="282" t="s">
        <v>365</v>
      </c>
      <c r="B94" s="302">
        <f>'Ind T6'!L35</f>
        <v>1.2536261311461705</v>
      </c>
      <c r="C94" s="299" t="str">
        <f>CONCATENATE("(",ROUND((B94/$H95)*100,1),")")</f>
        <v>(18.7)</v>
      </c>
      <c r="D94" s="302">
        <f>'Ind T6'!M35</f>
        <v>0.28321544783450486</v>
      </c>
      <c r="E94" s="299" t="str">
        <f>CONCATENATE("(",ROUND((D94/$H95)*100,1),")")</f>
        <v>(4.2)</v>
      </c>
      <c r="F94" s="302">
        <f>'Ind T6'!N35</f>
        <v>0.35226910195974898</v>
      </c>
      <c r="G94" s="299" t="str">
        <f>CONCATENATE("(",ROUND((F94/$H95)*100,1),")")</f>
        <v>(5.3)</v>
      </c>
      <c r="H94" s="302">
        <f t="shared" ref="H94" si="81">SUM(B94,D94,F94)</f>
        <v>1.8891106809404243</v>
      </c>
      <c r="I94" s="299" t="str">
        <f>CONCATENATE("(",ROUND((H94/$H95)*100,1),")")</f>
        <v>(28.2)</v>
      </c>
      <c r="K94" s="302">
        <f t="shared" ref="K94:K95" si="82">B99-B94</f>
        <v>-7.6812792540629227E-2</v>
      </c>
      <c r="L94" s="302">
        <f t="shared" ref="L94:L95" si="83">D99-D94</f>
        <v>-5.778539777160141E-3</v>
      </c>
      <c r="M94" s="302">
        <f t="shared" ref="M94:M95" si="84">F99-F94</f>
        <v>-9.5063997130557798E-3</v>
      </c>
      <c r="N94" s="302">
        <f t="shared" ref="N94:N95" si="85">SUM(K94:M94)</f>
        <v>-9.2097732030845147E-2</v>
      </c>
    </row>
    <row r="95" spans="1:14" x14ac:dyDescent="0.2">
      <c r="A95" s="282" t="s">
        <v>363</v>
      </c>
      <c r="B95" s="302">
        <f>SUM(B93:B94)</f>
        <v>5.660967650758769</v>
      </c>
      <c r="C95" s="299" t="str">
        <f>CONCATENATE("(",ROUND((B95/$H95)*100,1),")")</f>
        <v>(84.5)</v>
      </c>
      <c r="D95" s="302">
        <f>SUM(D93:D94)</f>
        <v>0.43755195592112184</v>
      </c>
      <c r="E95" s="299" t="str">
        <f>CONCATENATE("(",ROUND((D95/$H95)*100,1),")")</f>
        <v>(6.5)</v>
      </c>
      <c r="F95" s="302">
        <f>SUM(F93:F94)</f>
        <v>0.60048039332010239</v>
      </c>
      <c r="G95" s="299" t="str">
        <f>CONCATENATE("(",ROUND((F95/$H95)*100,1),")")</f>
        <v>(9)</v>
      </c>
      <c r="H95" s="302">
        <f>SUM(H93:H94)</f>
        <v>6.6989999999999936</v>
      </c>
      <c r="I95" s="299" t="str">
        <f>CONCATENATE("(",ROUND((H95/$H95)*100,1),")")</f>
        <v>(100)</v>
      </c>
      <c r="K95" s="302">
        <f t="shared" si="82"/>
        <v>-0.26834706572259126</v>
      </c>
      <c r="L95" s="302">
        <f t="shared" si="83"/>
        <v>-6.8446009441439082E-3</v>
      </c>
      <c r="M95" s="302">
        <f t="shared" si="84"/>
        <v>-1.0808333333265252E-2</v>
      </c>
      <c r="N95" s="302">
        <f t="shared" si="85"/>
        <v>-0.28600000000000042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4.2158072464306366</v>
      </c>
      <c r="C98" s="299" t="str">
        <f>CONCATENATE("(",ROUND((B98/$H100)*100,1),")")</f>
        <v>(65.7)</v>
      </c>
      <c r="D98" s="302">
        <f>'Ind T6'!R36</f>
        <v>0.15327044691963321</v>
      </c>
      <c r="E98" s="299" t="str">
        <f>CONCATENATE("(",ROUND((D98/$H100)*100,1),")")</f>
        <v>(2.4)</v>
      </c>
      <c r="F98" s="302">
        <f>'Ind T6'!S36</f>
        <v>0.24690935774014394</v>
      </c>
      <c r="G98" s="299" t="str">
        <f>CONCATENATE("(",ROUND((F98/$H100)*100,1),")")</f>
        <v>(3.9)</v>
      </c>
      <c r="H98" s="302">
        <f>SUM(B98,D98,F98)</f>
        <v>4.6159870510904133</v>
      </c>
      <c r="I98" s="299" t="str">
        <f>CONCATENATE("(",ROUND((H98/$H100)*100,1),")")</f>
        <v>(72)</v>
      </c>
      <c r="K98" s="302">
        <f>B103-B98</f>
        <v>-0.70492428694836295</v>
      </c>
      <c r="L98" s="302">
        <f>D103-D98</f>
        <v>-1.2381472434173285E-2</v>
      </c>
      <c r="M98" s="302">
        <f>F103-F98</f>
        <v>-2.3915017161976776E-2</v>
      </c>
      <c r="N98" s="302">
        <f>SUM(K98:M98)</f>
        <v>-0.74122077654451302</v>
      </c>
    </row>
    <row r="99" spans="1:14" x14ac:dyDescent="0.2">
      <c r="A99" s="282" t="s">
        <v>365</v>
      </c>
      <c r="B99" s="302">
        <f>'Ind T6'!Q35</f>
        <v>1.1768133386055413</v>
      </c>
      <c r="C99" s="299" t="str">
        <f>CONCATENATE("(",ROUND((B99/$H100)*100,1),")")</f>
        <v>(18.4)</v>
      </c>
      <c r="D99" s="302">
        <f>'Ind T6'!R35</f>
        <v>0.27743690805734472</v>
      </c>
      <c r="E99" s="299" t="str">
        <f>CONCATENATE("(",ROUND((D99/$H100)*100,1),")")</f>
        <v>(4.3)</v>
      </c>
      <c r="F99" s="302">
        <f>'Ind T6'!S35</f>
        <v>0.3427627022466932</v>
      </c>
      <c r="G99" s="299" t="str">
        <f>CONCATENATE("(",ROUND((F99/$H100)*100,1),")")</f>
        <v>(5.3)</v>
      </c>
      <c r="H99" s="302">
        <f t="shared" ref="H99" si="86">SUM(B99,D99,F99)</f>
        <v>1.7970129489095792</v>
      </c>
      <c r="I99" s="299" t="str">
        <f>CONCATENATE("(",ROUND((H99/$H100)*100,1),")")</f>
        <v>(28)</v>
      </c>
      <c r="K99" s="302">
        <f t="shared" ref="K99:K100" si="87">B104-B99</f>
        <v>-0.22237839236924017</v>
      </c>
      <c r="L99" s="302">
        <f t="shared" ref="L99:L100" si="88">D104-D99</f>
        <v>-2.3932596819023544E-2</v>
      </c>
      <c r="M99" s="302">
        <f t="shared" ref="M99:M100" si="89">F104-F99</f>
        <v>-3.4468234267219344E-2</v>
      </c>
      <c r="N99" s="302">
        <f t="shared" ref="N99:N100" si="90">SUM(K99:M99)</f>
        <v>-0.28077922345548306</v>
      </c>
    </row>
    <row r="100" spans="1:14" x14ac:dyDescent="0.2">
      <c r="A100" s="282" t="s">
        <v>363</v>
      </c>
      <c r="B100" s="302">
        <f>SUM(B98:B99)</f>
        <v>5.3926205850361777</v>
      </c>
      <c r="C100" s="299" t="str">
        <f>CONCATENATE("(",ROUND((B100/$H100)*100,1),")")</f>
        <v>(84.1)</v>
      </c>
      <c r="D100" s="302">
        <f>SUM(D98:D99)</f>
        <v>0.43070735497697793</v>
      </c>
      <c r="E100" s="299" t="str">
        <f>CONCATENATE("(",ROUND((D100/$H100)*100,1),")")</f>
        <v>(6.7)</v>
      </c>
      <c r="F100" s="302">
        <f>SUM(F98:F99)</f>
        <v>0.58967205998683714</v>
      </c>
      <c r="G100" s="299" t="str">
        <f>CONCATENATE("(",ROUND((F100/$H100)*100,1),")")</f>
        <v>(9.2)</v>
      </c>
      <c r="H100" s="302">
        <f>SUM(H98:H99)</f>
        <v>6.4129999999999923</v>
      </c>
      <c r="I100" s="299" t="str">
        <f>CONCATENATE("(",ROUND((H100/$H100)*100,1),")")</f>
        <v>(100)</v>
      </c>
      <c r="K100" s="302">
        <f t="shared" si="87"/>
        <v>-0.92730267931760313</v>
      </c>
      <c r="L100" s="302">
        <f t="shared" si="88"/>
        <v>-3.6314069253196857E-2</v>
      </c>
      <c r="M100" s="302">
        <f t="shared" si="89"/>
        <v>-5.8383251429196092E-2</v>
      </c>
      <c r="N100" s="302">
        <f t="shared" si="90"/>
        <v>-1.0219999999999962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3.5108829594822737</v>
      </c>
      <c r="C103" s="299" t="str">
        <f>CONCATENATE("(",ROUND((B103/$H105)*100,1),")")</f>
        <v>(65.1)</v>
      </c>
      <c r="D103" s="302">
        <f>'Ind T6'!W36</f>
        <v>0.14088897448545992</v>
      </c>
      <c r="E103" s="299" t="str">
        <f>CONCATENATE("(",ROUND((D103/$H105)*100,1),")")</f>
        <v>(2.6)</v>
      </c>
      <c r="F103" s="302">
        <f>'Ind T6'!X36</f>
        <v>0.22299434057816717</v>
      </c>
      <c r="G103" s="299" t="str">
        <f>CONCATENATE("(",ROUND((F103/$H105)*100,1),")")</f>
        <v>(4.1)</v>
      </c>
      <c r="H103" s="302">
        <f>SUM(B103,D103,F103)</f>
        <v>3.8747662745459008</v>
      </c>
      <c r="I103" s="299" t="str">
        <f>CONCATENATE("(",ROUND((H103/$H105)*100,1),")")</f>
        <v>(71.9)</v>
      </c>
      <c r="K103" s="302">
        <f>B103-B93</f>
        <v>-0.89645856013032521</v>
      </c>
      <c r="L103" s="302">
        <f>D103-D93</f>
        <v>-1.3447533601157025E-2</v>
      </c>
      <c r="M103" s="302">
        <f>F103-F93</f>
        <v>-2.5216950782186304E-2</v>
      </c>
      <c r="N103" s="302">
        <f>SUM(K103:M103)</f>
        <v>-0.93512304451366857</v>
      </c>
    </row>
    <row r="104" spans="1:14" x14ac:dyDescent="0.2">
      <c r="A104" s="282" t="s">
        <v>365</v>
      </c>
      <c r="B104" s="302">
        <f>'Ind T6'!V35</f>
        <v>0.9544349462363011</v>
      </c>
      <c r="C104" s="299" t="str">
        <f>CONCATENATE("(",ROUND((B104/$H105)*100,1),")")</f>
        <v>(17.7)</v>
      </c>
      <c r="D104" s="302">
        <f>'Ind T6'!W35</f>
        <v>0.25350431123832118</v>
      </c>
      <c r="E104" s="299" t="str">
        <f>CONCATENATE("(",ROUND((D104/$H105)*100,1),")")</f>
        <v>(4.7)</v>
      </c>
      <c r="F104" s="302">
        <f>'Ind T6'!X35</f>
        <v>0.30829446797947385</v>
      </c>
      <c r="G104" s="299" t="str">
        <f>CONCATENATE("(",ROUND((F104/$H105)*100,1),")")</f>
        <v>(5.7)</v>
      </c>
      <c r="H104" s="302">
        <f t="shared" ref="H104" si="91">SUM(B104,D104,F104)</f>
        <v>1.5162337254540961</v>
      </c>
      <c r="I104" s="299" t="str">
        <f>CONCATENATE("(",ROUND((H104/$H105)*100,1),")")</f>
        <v>(28.1)</v>
      </c>
      <c r="K104" s="302">
        <f t="shared" ref="K104:K105" si="92">B104-B94</f>
        <v>-0.2991911849098694</v>
      </c>
      <c r="L104" s="302">
        <f t="shared" ref="L104:L105" si="93">D104-D94</f>
        <v>-2.9711136596183685E-2</v>
      </c>
      <c r="M104" s="302">
        <f t="shared" ref="M104:M105" si="94">F104-F94</f>
        <v>-4.3974633980275124E-2</v>
      </c>
      <c r="N104" s="302">
        <f t="shared" ref="N104:N105" si="95">SUM(K104:M104)</f>
        <v>-0.37287695548632821</v>
      </c>
    </row>
    <row r="105" spans="1:14" x14ac:dyDescent="0.2">
      <c r="A105" s="282" t="s">
        <v>363</v>
      </c>
      <c r="B105" s="302">
        <f>SUM(B103:B104)</f>
        <v>4.4653179057185746</v>
      </c>
      <c r="C105" s="299" t="str">
        <f>CONCATENATE("(",ROUND((B105/$H105)*100,1),")")</f>
        <v>(82.8)</v>
      </c>
      <c r="D105" s="302">
        <f>SUM(D103:D104)</f>
        <v>0.39439328572378107</v>
      </c>
      <c r="E105" s="299" t="str">
        <f>CONCATENATE("(",ROUND((D105/$H105)*100,1),")")</f>
        <v>(7.3)</v>
      </c>
      <c r="F105" s="302">
        <f>SUM(F103:F104)</f>
        <v>0.53128880855764105</v>
      </c>
      <c r="G105" s="299" t="str">
        <f>CONCATENATE("(",ROUND((F105/$H105)*100,1),")")</f>
        <v>(9.9)</v>
      </c>
      <c r="H105" s="302">
        <f>SUM(H103:H104)</f>
        <v>5.3909999999999965</v>
      </c>
      <c r="I105" s="299" t="str">
        <f>CONCATENATE("(",ROUND((H105/$H105)*100,1),")")</f>
        <v>(100)</v>
      </c>
      <c r="K105" s="302">
        <f t="shared" si="92"/>
        <v>-1.1956497450401944</v>
      </c>
      <c r="L105" s="302">
        <f t="shared" si="93"/>
        <v>-4.3158670197340765E-2</v>
      </c>
      <c r="M105" s="302">
        <f t="shared" si="94"/>
        <v>-6.9191584762461344E-2</v>
      </c>
      <c r="N105" s="302">
        <f t="shared" si="95"/>
        <v>-1.3079999999999965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14.502970300527831</v>
      </c>
      <c r="C114" s="299" t="str">
        <f>CONCATENATE("(",ROUND((B114/$H116)*100,1),")")</f>
        <v>(68)</v>
      </c>
      <c r="D114" s="302">
        <f>'Ind T6'!M45</f>
        <v>0.57807587720529485</v>
      </c>
      <c r="E114" s="299" t="str">
        <f>CONCATENATE("(",ROUND((D114/$H116)*100,1),")")</f>
        <v>(2.7)</v>
      </c>
      <c r="F114" s="302">
        <f>'Ind T6'!N45</f>
        <v>1.2534978652100619</v>
      </c>
      <c r="G114" s="299" t="str">
        <f>CONCATENATE("(",ROUND((F114/$H116)*100,1),")")</f>
        <v>(5.9)</v>
      </c>
      <c r="H114" s="302">
        <f>SUM(B114,D114,F114)</f>
        <v>16.33454404294319</v>
      </c>
      <c r="I114" s="299" t="str">
        <f>CONCATENATE("(",ROUND((H114/$H116)*100,1),")")</f>
        <v>(76.6)</v>
      </c>
      <c r="K114" s="302">
        <f>B119-B114</f>
        <v>-0.8238068868958397</v>
      </c>
      <c r="L114" s="302">
        <f>D119-D114</f>
        <v>-2.2896441592473504E-2</v>
      </c>
      <c r="M114" s="302">
        <f>F119-F114</f>
        <v>-5.3559574158498435E-2</v>
      </c>
      <c r="N114" s="302">
        <f>SUM(K114:M114)</f>
        <v>-0.90026290264681164</v>
      </c>
    </row>
    <row r="115" spans="1:14" x14ac:dyDescent="0.2">
      <c r="A115" s="282" t="s">
        <v>365</v>
      </c>
      <c r="B115" s="302">
        <f>'Ind T6'!L44</f>
        <v>3.1156089492003405</v>
      </c>
      <c r="C115" s="299" t="str">
        <f>CONCATENATE("(",ROUND((B115/$H116)*100,1),")")</f>
        <v>(14.6)</v>
      </c>
      <c r="D115" s="302">
        <f>'Ind T6'!M44</f>
        <v>0.9178538091876437</v>
      </c>
      <c r="E115" s="299" t="str">
        <f>CONCATENATE("(",ROUND((D115/$H116)*100,1),")")</f>
        <v>(4.3)</v>
      </c>
      <c r="F115" s="302">
        <f>'Ind T6'!N44</f>
        <v>0.96399319866880295</v>
      </c>
      <c r="G115" s="299" t="str">
        <f>CONCATENATE("(",ROUND((F115/$H116)*100,1),")")</f>
        <v>(4.5)</v>
      </c>
      <c r="H115" s="302">
        <f t="shared" ref="H115" si="96">SUM(B115,D115,F115)</f>
        <v>4.9974559570567871</v>
      </c>
      <c r="I115" s="299" t="str">
        <f>CONCATENATE("(",ROUND((H115/$H116)*100,1),")")</f>
        <v>(23.4)</v>
      </c>
      <c r="K115" s="302">
        <f t="shared" ref="K115:K116" si="97">B120-B115</f>
        <v>-7.7229429453370191E-2</v>
      </c>
      <c r="L115" s="302">
        <f t="shared" ref="L115:L116" si="98">D120-D115</f>
        <v>-3.8298376280597513E-2</v>
      </c>
      <c r="M115" s="302">
        <f t="shared" ref="M115:M116" si="99">F120-F115</f>
        <v>-6.2209291619189422E-2</v>
      </c>
      <c r="N115" s="302">
        <f t="shared" ref="N115:N116" si="100">SUM(K115:M115)</f>
        <v>-0.17773709735315713</v>
      </c>
    </row>
    <row r="116" spans="1:14" x14ac:dyDescent="0.2">
      <c r="A116" s="282" t="s">
        <v>363</v>
      </c>
      <c r="B116" s="302">
        <f>SUM(B114:B115)</f>
        <v>17.618579249728171</v>
      </c>
      <c r="C116" s="299" t="str">
        <f>CONCATENATE("(",ROUND((B116/$H116)*100,1),")")</f>
        <v>(82.6)</v>
      </c>
      <c r="D116" s="302">
        <f>SUM(D114:D115)</f>
        <v>1.4959296863929386</v>
      </c>
      <c r="E116" s="299" t="str">
        <f>CONCATENATE("(",ROUND((D116/$H116)*100,1),")")</f>
        <v>(7)</v>
      </c>
      <c r="F116" s="302">
        <f>SUM(F114:F115)</f>
        <v>2.2174910638788647</v>
      </c>
      <c r="G116" s="299" t="str">
        <f>CONCATENATE("(",ROUND((F116/$H116)*100,1),")")</f>
        <v>(10.4)</v>
      </c>
      <c r="H116" s="302">
        <f>SUM(H114:H115)</f>
        <v>21.331999999999976</v>
      </c>
      <c r="I116" s="299" t="str">
        <f>CONCATENATE("(",ROUND((H116/$H116)*100,1),")")</f>
        <v>(100)</v>
      </c>
      <c r="K116" s="302">
        <f t="shared" si="97"/>
        <v>-0.90103631634920944</v>
      </c>
      <c r="L116" s="302">
        <f t="shared" si="98"/>
        <v>-6.1194817873071017E-2</v>
      </c>
      <c r="M116" s="302">
        <f t="shared" si="99"/>
        <v>-0.11576886577768786</v>
      </c>
      <c r="N116" s="302">
        <f t="shared" si="100"/>
        <v>-1.0779999999999683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13.679163413631992</v>
      </c>
      <c r="C119" s="299" t="str">
        <f>CONCATENATE("(",ROUND((B119/$H121)*100,1),")")</f>
        <v>(67.5)</v>
      </c>
      <c r="D119" s="302">
        <f>'Ind T6'!R45</f>
        <v>0.55517943561282135</v>
      </c>
      <c r="E119" s="299" t="str">
        <f>CONCATENATE("(",ROUND((D119/$H121)*100,1),")")</f>
        <v>(2.7)</v>
      </c>
      <c r="F119" s="302">
        <f>'Ind T6'!S45</f>
        <v>1.1999382910515635</v>
      </c>
      <c r="G119" s="299" t="str">
        <f>CONCATENATE("(",ROUND((F119/$H121)*100,1),")")</f>
        <v>(5.9)</v>
      </c>
      <c r="H119" s="302">
        <f>SUM(B119,D119,F119)</f>
        <v>15.434281140296376</v>
      </c>
      <c r="I119" s="299" t="str">
        <f>CONCATENATE("(",ROUND((H119/$H121)*100,1),")")</f>
        <v>(76.2)</v>
      </c>
      <c r="K119" s="302">
        <f>B124-B119</f>
        <v>-0.19867036645602631</v>
      </c>
      <c r="L119" s="302">
        <f>D124-D119</f>
        <v>-9.0313735957632257E-3</v>
      </c>
      <c r="M119" s="302">
        <f>F124-F119</f>
        <v>2.9030167614996216E-2</v>
      </c>
      <c r="N119" s="302">
        <f>SUM(K119:M119)</f>
        <v>-0.17867157243679332</v>
      </c>
    </row>
    <row r="120" spans="1:14" x14ac:dyDescent="0.2">
      <c r="A120" s="282" t="s">
        <v>365</v>
      </c>
      <c r="B120" s="302">
        <f>'Ind T6'!Q44</f>
        <v>3.0383795197469703</v>
      </c>
      <c r="C120" s="299" t="str">
        <f>CONCATENATE("(",ROUND((B120/$H121)*100,1),")")</f>
        <v>(15)</v>
      </c>
      <c r="D120" s="302">
        <f>'Ind T6'!R44</f>
        <v>0.87955543290704619</v>
      </c>
      <c r="E120" s="299" t="str">
        <f>CONCATENATE("(",ROUND((D120/$H121)*100,1),")")</f>
        <v>(4.3)</v>
      </c>
      <c r="F120" s="302">
        <f>'Ind T6'!S44</f>
        <v>0.90178390704961353</v>
      </c>
      <c r="G120" s="299" t="str">
        <f>CONCATENATE("(",ROUND((F120/$H121)*100,1),")")</f>
        <v>(4.5)</v>
      </c>
      <c r="H120" s="302">
        <f t="shared" ref="H120" si="101">SUM(B120,D120,F120)</f>
        <v>4.81971885970363</v>
      </c>
      <c r="I120" s="299" t="str">
        <f>CONCATENATE("(",ROUND((H120/$H121)*100,1),")")</f>
        <v>(23.8)</v>
      </c>
      <c r="K120" s="302">
        <f t="shared" ref="K120:K121" si="102">B125-B120</f>
        <v>9.2364177767027211E-2</v>
      </c>
      <c r="L120" s="302">
        <f t="shared" ref="L120:L121" si="103">D125-D120</f>
        <v>4.755168011338462E-3</v>
      </c>
      <c r="M120" s="302">
        <f t="shared" ref="M120:M121" si="104">F125-F120</f>
        <v>-3.8447773341601876E-2</v>
      </c>
      <c r="N120" s="302">
        <f t="shared" ref="N120:N121" si="105">SUM(K120:M120)</f>
        <v>5.8671572436763797E-2</v>
      </c>
    </row>
    <row r="121" spans="1:14" x14ac:dyDescent="0.2">
      <c r="A121" s="282" t="s">
        <v>363</v>
      </c>
      <c r="B121" s="302">
        <f>SUM(B119:B120)</f>
        <v>16.717542933378962</v>
      </c>
      <c r="C121" s="299" t="str">
        <f>CONCATENATE("(",ROUND((B121/$H121)*100,1),")")</f>
        <v>(82.5)</v>
      </c>
      <c r="D121" s="302">
        <f>SUM(D119:D120)</f>
        <v>1.4347348685198675</v>
      </c>
      <c r="E121" s="299" t="str">
        <f>CONCATENATE("(",ROUND((D121/$H121)*100,1),")")</f>
        <v>(7.1)</v>
      </c>
      <c r="F121" s="302">
        <f>SUM(F119:F120)</f>
        <v>2.1017221981011769</v>
      </c>
      <c r="G121" s="299" t="str">
        <f>CONCATENATE("(",ROUND((F121/$H121)*100,1),")")</f>
        <v>(10.4)</v>
      </c>
      <c r="H121" s="302">
        <f>SUM(H119:H120)</f>
        <v>20.254000000000005</v>
      </c>
      <c r="I121" s="299" t="str">
        <f>CONCATENATE("(",ROUND((H121/$H121)*100,1),")")</f>
        <v>(100)</v>
      </c>
      <c r="K121" s="302">
        <f t="shared" si="102"/>
        <v>-0.10630618868900044</v>
      </c>
      <c r="L121" s="302">
        <f t="shared" si="103"/>
        <v>-4.2762055844247637E-3</v>
      </c>
      <c r="M121" s="302">
        <f t="shared" si="104"/>
        <v>-9.4176057266057711E-3</v>
      </c>
      <c r="N121" s="302">
        <f t="shared" si="105"/>
        <v>-0.12000000000003097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13.480493047175965</v>
      </c>
      <c r="C124" s="299" t="str">
        <f>CONCATENATE("(",ROUND((B124/$H126)*100,1),")")</f>
        <v>(67)</v>
      </c>
      <c r="D124" s="302">
        <f>'Ind T6'!W45</f>
        <v>0.54614806201705812</v>
      </c>
      <c r="E124" s="299" t="str">
        <f>CONCATENATE("(",ROUND((D124/$H126)*100,1),")")</f>
        <v>(2.7)</v>
      </c>
      <c r="F124" s="302">
        <f>'Ind T6'!X45</f>
        <v>1.2289684586665597</v>
      </c>
      <c r="G124" s="299" t="str">
        <f>CONCATENATE("(",ROUND((F124/$H126)*100,1),")")</f>
        <v>(6.1)</v>
      </c>
      <c r="H124" s="302">
        <f>SUM(B124,D124,F124)</f>
        <v>15.255609567859583</v>
      </c>
      <c r="I124" s="299" t="str">
        <f>CONCATENATE("(",ROUND((H124/$H126)*100,1),")")</f>
        <v>(75.8)</v>
      </c>
      <c r="K124" s="302">
        <f>B124-B114</f>
        <v>-1.022477253351866</v>
      </c>
      <c r="L124" s="302">
        <f>D124-D114</f>
        <v>-3.192781518823673E-2</v>
      </c>
      <c r="M124" s="302">
        <f>F124-F114</f>
        <v>-2.4529406543502219E-2</v>
      </c>
      <c r="N124" s="302">
        <f>SUM(K124:M124)</f>
        <v>-1.078934475083605</v>
      </c>
    </row>
    <row r="125" spans="1:14" x14ac:dyDescent="0.2">
      <c r="A125" s="282" t="s">
        <v>365</v>
      </c>
      <c r="B125" s="302">
        <f>'Ind T6'!V44</f>
        <v>3.1307436975139975</v>
      </c>
      <c r="C125" s="299" t="str">
        <f>CONCATENATE("(",ROUND((B125/$H126)*100,1),")")</f>
        <v>(15.5)</v>
      </c>
      <c r="D125" s="302">
        <f>'Ind T6'!W44</f>
        <v>0.88431060091838465</v>
      </c>
      <c r="E125" s="299" t="str">
        <f>CONCATENATE("(",ROUND((D125/$H126)*100,1),")")</f>
        <v>(4.4)</v>
      </c>
      <c r="F125" s="302">
        <f>'Ind T6'!X44</f>
        <v>0.86333613370801165</v>
      </c>
      <c r="G125" s="299" t="str">
        <f>CONCATENATE("(",ROUND((F125/$H126)*100,1),")")</f>
        <v>(4.3)</v>
      </c>
      <c r="H125" s="302">
        <f t="shared" ref="H125" si="106">SUM(B125,D125,F125)</f>
        <v>4.8783904321403941</v>
      </c>
      <c r="I125" s="299" t="str">
        <f>CONCATENATE("(",ROUND((H125/$H126)*100,1),")")</f>
        <v>(24.2)</v>
      </c>
      <c r="K125" s="302">
        <f t="shared" ref="K125:K126" si="107">B125-B115</f>
        <v>1.513474831365702E-2</v>
      </c>
      <c r="L125" s="302">
        <f t="shared" ref="L125:L126" si="108">D125-D115</f>
        <v>-3.3543208269259051E-2</v>
      </c>
      <c r="M125" s="302">
        <f t="shared" ref="M125:M126" si="109">F125-F115</f>
        <v>-0.1006570649607913</v>
      </c>
      <c r="N125" s="302">
        <f t="shared" ref="N125:N126" si="110">SUM(K125:M125)</f>
        <v>-0.11906552491639333</v>
      </c>
    </row>
    <row r="126" spans="1:14" x14ac:dyDescent="0.2">
      <c r="A126" s="282" t="s">
        <v>363</v>
      </c>
      <c r="B126" s="302">
        <f>SUM(B124:B125)</f>
        <v>16.611236744689961</v>
      </c>
      <c r="C126" s="299" t="str">
        <f>CONCATENATE("(",ROUND((B126/$H126)*100,1),")")</f>
        <v>(82.5)</v>
      </c>
      <c r="D126" s="302">
        <f>SUM(D124:D125)</f>
        <v>1.4304586629354428</v>
      </c>
      <c r="E126" s="299" t="str">
        <f>CONCATENATE("(",ROUND((D126/$H126)*100,1),")")</f>
        <v>(7.1)</v>
      </c>
      <c r="F126" s="302">
        <f>SUM(F124:F125)</f>
        <v>2.0923045923745711</v>
      </c>
      <c r="G126" s="299" t="str">
        <f>CONCATENATE("(",ROUND((F126/$H126)*100,1),")")</f>
        <v>(10.4)</v>
      </c>
      <c r="H126" s="302">
        <f>SUM(H124:H125)</f>
        <v>20.133999999999979</v>
      </c>
      <c r="I126" s="299" t="str">
        <f>CONCATENATE("(",ROUND((H126/$H126)*100,1),")")</f>
        <v>(100)</v>
      </c>
      <c r="K126" s="302">
        <f t="shared" si="107"/>
        <v>-1.0073425050382099</v>
      </c>
      <c r="L126" s="302">
        <f t="shared" si="108"/>
        <v>-6.5471023457495781E-2</v>
      </c>
      <c r="M126" s="302">
        <f t="shared" si="109"/>
        <v>-0.12518647150429363</v>
      </c>
      <c r="N126" s="302">
        <f t="shared" si="110"/>
        <v>-1.1979999999999993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0.66761588066502175</v>
      </c>
      <c r="C135" s="299" t="str">
        <f>CONCATENATE("(",ROUND((B135/$H137)*100,1),")")</f>
        <v>(66.7)</v>
      </c>
      <c r="D135" s="302">
        <f>'Ind T6'!M54</f>
        <v>4.0752019281008238E-2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0.70836789994603</v>
      </c>
      <c r="I135" s="299" t="str">
        <f>CONCATENATE("(",ROUND((H135/$H137)*100,1),")")</f>
        <v>(70.8)</v>
      </c>
      <c r="K135" s="302">
        <f>B140-B135</f>
        <v>-3.6393896130227921E-2</v>
      </c>
      <c r="L135" s="302">
        <f>D140-D135</f>
        <v>-1.3785718617414441E-3</v>
      </c>
      <c r="M135" s="302">
        <f>F140-F135</f>
        <v>0</v>
      </c>
      <c r="N135" s="302">
        <f>SUM(K135:M135)</f>
        <v>-3.7772467991969365E-2</v>
      </c>
    </row>
    <row r="136" spans="1:14" x14ac:dyDescent="0.2">
      <c r="A136" s="282" t="s">
        <v>365</v>
      </c>
      <c r="B136" s="302">
        <f>'Ind T6'!L53</f>
        <v>0.22423391089131792</v>
      </c>
      <c r="C136" s="299" t="str">
        <f>CONCATENATE("(",ROUND((B136/$H137)*100,1),")")</f>
        <v>(22.4)</v>
      </c>
      <c r="D136" s="302">
        <f>'Ind T6'!M53</f>
        <v>6.8398189162654166E-2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0.29263210005397211</v>
      </c>
      <c r="I136" s="299" t="str">
        <f>CONCATENATE("(",ROUND((H136/$H137)*100,1),")")</f>
        <v>(29.2)</v>
      </c>
      <c r="K136" s="302">
        <f t="shared" ref="K136:K137" si="112">B141-B136</f>
        <v>-8.8611535016369924E-3</v>
      </c>
      <c r="L136" s="302">
        <f t="shared" ref="L136:L137" si="113">D141-D136</f>
        <v>-3.3663785063948737E-3</v>
      </c>
      <c r="M136" s="302">
        <f t="shared" ref="M136:M137" si="114">F141-F136</f>
        <v>0</v>
      </c>
      <c r="N136" s="302">
        <f t="shared" ref="N136:N137" si="115">SUM(K136:M136)</f>
        <v>-1.2227532008031866E-2</v>
      </c>
    </row>
    <row r="137" spans="1:14" x14ac:dyDescent="0.2">
      <c r="A137" s="282" t="s">
        <v>363</v>
      </c>
      <c r="B137" s="302">
        <f>SUM(B135:B136)</f>
        <v>0.8918497915563397</v>
      </c>
      <c r="C137" s="299" t="str">
        <f>CONCATENATE("(",ROUND((B137/$H137)*100,1),")")</f>
        <v>(89.1)</v>
      </c>
      <c r="D137" s="302">
        <f>SUM(D135:D136)</f>
        <v>0.10915020844366241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1.0010000000000021</v>
      </c>
      <c r="I137" s="299" t="str">
        <f>CONCATENATE("(",ROUND((H137/$H137)*100,1),")")</f>
        <v>(100)</v>
      </c>
      <c r="K137" s="302">
        <f t="shared" si="112"/>
        <v>-4.5255049631864885E-2</v>
      </c>
      <c r="L137" s="302">
        <f t="shared" si="113"/>
        <v>-4.7449503681363248E-3</v>
      </c>
      <c r="M137" s="302">
        <f t="shared" si="114"/>
        <v>0</v>
      </c>
      <c r="N137" s="302">
        <f t="shared" si="115"/>
        <v>-5.000000000000121E-2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0.63122198453479383</v>
      </c>
      <c r="C140" s="299" t="str">
        <f>CONCATENATE("(",ROUND((B140/$H142)*100,1),")")</f>
        <v>(66.4)</v>
      </c>
      <c r="D140" s="302">
        <f>'Ind T6'!R54</f>
        <v>3.9373447419266794E-2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0.67059543195406057</v>
      </c>
      <c r="I140" s="299" t="str">
        <f>CONCATENATE("(",ROUND((H140/$H142)*100,1),")")</f>
        <v>(70.5)</v>
      </c>
      <c r="K140" s="302">
        <f>B145-B140</f>
        <v>-1.6772524771203945E-2</v>
      </c>
      <c r="L140" s="302">
        <f>D145-D140</f>
        <v>5.7075218311210957E-4</v>
      </c>
      <c r="M140" s="302">
        <f>F145-F140</f>
        <v>0</v>
      </c>
      <c r="N140" s="302">
        <f>SUM(K140:M140)</f>
        <v>-1.6201772588091835E-2</v>
      </c>
    </row>
    <row r="141" spans="1:14" x14ac:dyDescent="0.2">
      <c r="A141" s="282" t="s">
        <v>365</v>
      </c>
      <c r="B141" s="302">
        <f>'Ind T6'!Q53</f>
        <v>0.21537275738968092</v>
      </c>
      <c r="C141" s="299" t="str">
        <f>CONCATENATE("(",ROUND((B141/$H142)*100,1),")")</f>
        <v>(22.6)</v>
      </c>
      <c r="D141" s="302">
        <f>'Ind T6'!R53</f>
        <v>6.5031810656259292E-2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0.28040456804594022</v>
      </c>
      <c r="I141" s="299" t="str">
        <f>CONCATENATE("(",ROUND((H141/$H142)*100,1),")")</f>
        <v>(29.5)</v>
      </c>
      <c r="K141" s="302">
        <f t="shared" ref="K141:K142" si="117">B146-B141</f>
        <v>1.0968900397347048E-3</v>
      </c>
      <c r="L141" s="302">
        <f t="shared" ref="L141:L142" si="118">D146-D141</f>
        <v>-8.9511745164391754E-4</v>
      </c>
      <c r="M141" s="302">
        <f t="shared" ref="M141:M142" si="119">F146-F141</f>
        <v>0</v>
      </c>
      <c r="N141" s="302">
        <f t="shared" ref="N141:N142" si="120">SUM(K141:M141)</f>
        <v>2.0177258809078724E-4</v>
      </c>
    </row>
    <row r="142" spans="1:14" x14ac:dyDescent="0.2">
      <c r="A142" s="282" t="s">
        <v>363</v>
      </c>
      <c r="B142" s="302">
        <f>SUM(B140:B141)</f>
        <v>0.84659474192447481</v>
      </c>
      <c r="C142" s="299" t="str">
        <f>CONCATENATE("(",ROUND((B142/$H142)*100,1),")")</f>
        <v>(89)</v>
      </c>
      <c r="D142" s="302">
        <f>SUM(D140:D141)</f>
        <v>0.10440525807552609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0.95100000000000073</v>
      </c>
      <c r="I142" s="299" t="str">
        <f>CONCATENATE("(",ROUND((H142/$H142)*100,1),")")</f>
        <v>(100)</v>
      </c>
      <c r="K142" s="302">
        <f t="shared" si="117"/>
        <v>-1.5675634731469268E-2</v>
      </c>
      <c r="L142" s="302">
        <f t="shared" si="118"/>
        <v>-3.2436526853180103E-4</v>
      </c>
      <c r="M142" s="302">
        <f t="shared" si="119"/>
        <v>0</v>
      </c>
      <c r="N142" s="302">
        <f t="shared" si="120"/>
        <v>-1.6000000000001069E-2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0.61444945976358989</v>
      </c>
      <c r="C145" s="299" t="str">
        <f>CONCATENATE("(",ROUND((B145/$H147)*100,1),")")</f>
        <v>(65.7)</v>
      </c>
      <c r="D145" s="302">
        <f>'Ind T6'!W54</f>
        <v>3.9944199602378903E-2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0.65439365936596883</v>
      </c>
      <c r="I145" s="299" t="str">
        <f>CONCATENATE("(",ROUND((H145/$H147)*100,1),")")</f>
        <v>(70)</v>
      </c>
      <c r="K145" s="302">
        <f>B145-B135</f>
        <v>-5.3166420901431866E-2</v>
      </c>
      <c r="L145" s="302">
        <f>D145-D135</f>
        <v>-8.0781967862933457E-4</v>
      </c>
      <c r="M145" s="302">
        <f>F145-F135</f>
        <v>0</v>
      </c>
      <c r="N145" s="302">
        <f>SUM(K145:M145)</f>
        <v>-5.39742405800612E-2</v>
      </c>
    </row>
    <row r="146" spans="1:14" x14ac:dyDescent="0.2">
      <c r="A146" s="282" t="s">
        <v>365</v>
      </c>
      <c r="B146" s="302">
        <f>'Ind T6'!V53</f>
        <v>0.21646964742941563</v>
      </c>
      <c r="C146" s="299" t="str">
        <f>CONCATENATE("(",ROUND((B146/$H147)*100,1),")")</f>
        <v>(23.2)</v>
      </c>
      <c r="D146" s="302">
        <f>'Ind T6'!W53</f>
        <v>6.4136693204615375E-2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0.280606340634031</v>
      </c>
      <c r="I146" s="299" t="str">
        <f>CONCATENATE("(",ROUND((H146/$H147)*100,1),")")</f>
        <v>(30)</v>
      </c>
      <c r="K146" s="302">
        <f t="shared" ref="K146:K147" si="122">B146-B136</f>
        <v>-7.7642634619022877E-3</v>
      </c>
      <c r="L146" s="302">
        <f t="shared" ref="L146:L147" si="123">D146-D136</f>
        <v>-4.2614959580387912E-3</v>
      </c>
      <c r="M146" s="302">
        <f t="shared" ref="M146:M147" si="124">F146-F136</f>
        <v>0</v>
      </c>
      <c r="N146" s="302">
        <f t="shared" ref="N146:N147" si="125">SUM(K146:M146)</f>
        <v>-1.2025759419941079E-2</v>
      </c>
    </row>
    <row r="147" spans="1:14" x14ac:dyDescent="0.2">
      <c r="A147" s="282" t="s">
        <v>363</v>
      </c>
      <c r="B147" s="302">
        <f>SUM(B145:B146)</f>
        <v>0.83091910719300555</v>
      </c>
      <c r="C147" s="299" t="str">
        <f>CONCATENATE("(",ROUND((B147/$H147)*100,1),")")</f>
        <v>(88.9)</v>
      </c>
      <c r="D147" s="302">
        <f>SUM(D145:D146)</f>
        <v>0.10408089280699429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0.93499999999999983</v>
      </c>
      <c r="I147" s="299" t="str">
        <f>CONCATENATE("(",ROUND((H147/$H147)*100,1),")")</f>
        <v>(100)</v>
      </c>
      <c r="K147" s="302">
        <f t="shared" si="122"/>
        <v>-6.0930684363334153E-2</v>
      </c>
      <c r="L147" s="302">
        <f t="shared" si="123"/>
        <v>-5.0693156366681258E-3</v>
      </c>
      <c r="M147" s="302">
        <f t="shared" si="124"/>
        <v>0</v>
      </c>
      <c r="N147" s="302">
        <f t="shared" si="125"/>
        <v>-6.6000000000002279E-2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1.7098624264534046</v>
      </c>
      <c r="C156" s="299" t="str">
        <f>CONCATENATE("(",ROUND((B156/$H158)*100,1),")")</f>
        <v>(75.6)</v>
      </c>
      <c r="D156" s="302">
        <f>'Ind T6'!M63</f>
        <v>7.8167553937008943E-2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1.7880299803904136</v>
      </c>
      <c r="I156" s="299" t="str">
        <f>CONCATENATE("(",ROUND((H156/$H158)*100,1),")")</f>
        <v>(79)</v>
      </c>
      <c r="K156" s="302">
        <f>B161-B156</f>
        <v>8.2860364158636512E-2</v>
      </c>
      <c r="L156" s="302">
        <f>D161-D156</f>
        <v>4.7097612863141042E-3</v>
      </c>
      <c r="M156" s="302">
        <f>F161-F156</f>
        <v>0</v>
      </c>
      <c r="N156" s="302">
        <f>SUM(K156:M156)</f>
        <v>8.7570125444950617E-2</v>
      </c>
    </row>
    <row r="157" spans="1:14" x14ac:dyDescent="0.2">
      <c r="A157" s="282" t="s">
        <v>365</v>
      </c>
      <c r="B157" s="302">
        <f>'Ind T6'!L62</f>
        <v>0.3187968618619359</v>
      </c>
      <c r="C157" s="299" t="str">
        <f>CONCATENATE("(",ROUND((B157/$H158)*100,1),")")</f>
        <v>(14.1)</v>
      </c>
      <c r="D157" s="302">
        <f>'Ind T6'!M62</f>
        <v>0.14672261137623605</v>
      </c>
      <c r="E157" s="299" t="str">
        <f>CONCATENATE("(",ROUND((D157/$H158)*100,1),")")</f>
        <v>(6.5)</v>
      </c>
      <c r="F157" s="302">
        <f>'Ind T6'!N62</f>
        <v>8.4505463714122288E-3</v>
      </c>
      <c r="G157" s="299" t="str">
        <f>CONCATENATE("(",ROUND((F157/$H158)*100,1),")")</f>
        <v>(0.4)</v>
      </c>
      <c r="H157" s="302">
        <f t="shared" ref="H157" si="126">SUM(B157,D157,F157)</f>
        <v>0.47397001960958418</v>
      </c>
      <c r="I157" s="299" t="str">
        <f>CONCATENATE("(",ROUND((H157/$H158)*100,1),")")</f>
        <v>(21)</v>
      </c>
      <c r="K157" s="302">
        <f t="shared" ref="K157:K158" si="127">B162-B157</f>
        <v>3.0848401854796259E-2</v>
      </c>
      <c r="L157" s="302">
        <f t="shared" ref="L157:L158" si="128">D162-D157</f>
        <v>1.0280343291167449E-2</v>
      </c>
      <c r="M157" s="302">
        <f t="shared" ref="M157:M158" si="129">F162-F157</f>
        <v>3.0112940909058326E-4</v>
      </c>
      <c r="N157" s="302">
        <f t="shared" ref="N157:N158" si="130">SUM(K157:M157)</f>
        <v>4.1429874555054293E-2</v>
      </c>
    </row>
    <row r="158" spans="1:14" x14ac:dyDescent="0.2">
      <c r="A158" s="282" t="s">
        <v>363</v>
      </c>
      <c r="B158" s="302">
        <f>SUM(B156:B157)</f>
        <v>2.0286592883153407</v>
      </c>
      <c r="C158" s="299" t="str">
        <f>CONCATENATE("(",ROUND((B158/$H158)*100,1),")")</f>
        <v>(89.7)</v>
      </c>
      <c r="D158" s="302">
        <f>SUM(D156:D157)</f>
        <v>0.22489016531324499</v>
      </c>
      <c r="E158" s="299" t="str">
        <f>CONCATENATE("(",ROUND((D158/$H158)*100,1),")")</f>
        <v>(9.9)</v>
      </c>
      <c r="F158" s="302">
        <f>SUM(F156:F157)</f>
        <v>8.4505463714122288E-3</v>
      </c>
      <c r="G158" s="299" t="str">
        <f>CONCATENATE("(",ROUND((F158/$H158)*100,1),")")</f>
        <v>(0.4)</v>
      </c>
      <c r="H158" s="302">
        <f>SUM(H156:H157)</f>
        <v>2.2619999999999978</v>
      </c>
      <c r="I158" s="299" t="str">
        <f>CONCATENATE("(",ROUND((H158/$H158)*100,1),")")</f>
        <v>(100)</v>
      </c>
      <c r="K158" s="302">
        <f t="shared" si="127"/>
        <v>0.11370876601343261</v>
      </c>
      <c r="L158" s="302">
        <f t="shared" si="128"/>
        <v>1.4990104577481539E-2</v>
      </c>
      <c r="M158" s="302">
        <f t="shared" si="129"/>
        <v>3.0112940909058326E-4</v>
      </c>
      <c r="N158" s="302">
        <f t="shared" si="130"/>
        <v>0.12900000000000472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1.7927227906120411</v>
      </c>
      <c r="C161" s="299" t="str">
        <f>CONCATENATE("(",ROUND((B161/$H163)*100,1),")")</f>
        <v>(75)</v>
      </c>
      <c r="D161" s="302">
        <f>'Ind T6'!R63</f>
        <v>8.2877315223323048E-2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1.8756001058353642</v>
      </c>
      <c r="I161" s="299" t="str">
        <f>CONCATENATE("(",ROUND((H161/$H163)*100,1),")")</f>
        <v>(78.4)</v>
      </c>
      <c r="K161" s="302">
        <f>B166-B161</f>
        <v>0.12682854848856162</v>
      </c>
      <c r="L161" s="302">
        <f>D166-D161</f>
        <v>7.2315932646032643E-3</v>
      </c>
      <c r="M161" s="302">
        <f>F166-F161</f>
        <v>0</v>
      </c>
      <c r="N161" s="302">
        <f>SUM(K161:M161)</f>
        <v>0.13406014175316489</v>
      </c>
    </row>
    <row r="162" spans="1:14" x14ac:dyDescent="0.2">
      <c r="A162" s="282" t="s">
        <v>365</v>
      </c>
      <c r="B162" s="302">
        <f>'Ind T6'!Q62</f>
        <v>0.34964526371673216</v>
      </c>
      <c r="C162" s="299" t="str">
        <f>CONCATENATE("(",ROUND((B162/$H163)*100,1),")")</f>
        <v>(14.6)</v>
      </c>
      <c r="D162" s="302">
        <f>'Ind T6'!R62</f>
        <v>0.15700295466740349</v>
      </c>
      <c r="E162" s="299" t="str">
        <f>CONCATENATE("(",ROUND((D162/$H163)*100,1),")")</f>
        <v>(6.6)</v>
      </c>
      <c r="F162" s="302">
        <f>'Ind T6'!S62</f>
        <v>8.7516757805028121E-3</v>
      </c>
      <c r="G162" s="299" t="str">
        <f>CONCATENATE("(",ROUND((F162/$H163)*100,1),")")</f>
        <v>(0.4)</v>
      </c>
      <c r="H162" s="302">
        <f t="shared" ref="H162" si="131">SUM(B162,D162,F162)</f>
        <v>0.51539989416463849</v>
      </c>
      <c r="I162" s="299" t="str">
        <f>CONCATENATE("(",ROUND((H162/$H163)*100,1),")")</f>
        <v>(21.6)</v>
      </c>
      <c r="K162" s="302">
        <f t="shared" ref="K162:K163" si="132">B167-B162</f>
        <v>5.9318649226354769E-2</v>
      </c>
      <c r="L162" s="302">
        <f t="shared" ref="L162:L163" si="133">D167-D162</f>
        <v>1.7004084736338687E-2</v>
      </c>
      <c r="M162" s="302">
        <f t="shared" ref="M162:M163" si="134">F167-F162</f>
        <v>6.1712428413952455E-4</v>
      </c>
      <c r="N162" s="302">
        <f t="shared" ref="N162:N163" si="135">SUM(K162:M162)</f>
        <v>7.6939858246832984E-2</v>
      </c>
    </row>
    <row r="163" spans="1:14" x14ac:dyDescent="0.2">
      <c r="A163" s="282" t="s">
        <v>363</v>
      </c>
      <c r="B163" s="302">
        <f>SUM(B161:B162)</f>
        <v>2.1423680543287733</v>
      </c>
      <c r="C163" s="299" t="str">
        <f>CONCATENATE("(",ROUND((B163/$H163)*100,1),")")</f>
        <v>(89.6)</v>
      </c>
      <c r="D163" s="302">
        <f>SUM(D161:D162)</f>
        <v>0.23988026989072653</v>
      </c>
      <c r="E163" s="299" t="str">
        <f>CONCATENATE("(",ROUND((D163/$H163)*100,1),")")</f>
        <v>(10)</v>
      </c>
      <c r="F163" s="302">
        <f>SUM(F161:F162)</f>
        <v>8.7516757805028121E-3</v>
      </c>
      <c r="G163" s="299" t="str">
        <f>CONCATENATE("(",ROUND((F163/$H163)*100,1),")")</f>
        <v>(0.4)</v>
      </c>
      <c r="H163" s="302">
        <f>SUM(H161:H162)</f>
        <v>2.3910000000000027</v>
      </c>
      <c r="I163" s="299" t="str">
        <f>CONCATENATE("(",ROUND((H163/$H163)*100,1),")")</f>
        <v>(100)</v>
      </c>
      <c r="K163" s="302">
        <f t="shared" si="132"/>
        <v>0.1861471977149165</v>
      </c>
      <c r="L163" s="302">
        <f t="shared" si="133"/>
        <v>2.4235678000941951E-2</v>
      </c>
      <c r="M163" s="302">
        <f t="shared" si="134"/>
        <v>6.1712428413952455E-4</v>
      </c>
      <c r="N163" s="302">
        <f t="shared" si="135"/>
        <v>0.21099999999999797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1.9195513391006027</v>
      </c>
      <c r="C166" s="299" t="str">
        <f>CONCATENATE("(",ROUND((B166/$H168)*100,1),")")</f>
        <v>(73.8)</v>
      </c>
      <c r="D166" s="302">
        <f>'Ind T6'!W63</f>
        <v>9.0108908487926312E-2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2.009660247588529</v>
      </c>
      <c r="I166" s="299" t="str">
        <f>CONCATENATE("(",ROUND((H166/$H168)*100,1),")")</f>
        <v>(77.2)</v>
      </c>
      <c r="K166" s="302">
        <f>B166-B156</f>
        <v>0.20968891264719813</v>
      </c>
      <c r="L166" s="302">
        <f>D166-D156</f>
        <v>1.1941354550917369E-2</v>
      </c>
      <c r="M166" s="302">
        <f>F166-F156</f>
        <v>0</v>
      </c>
      <c r="N166" s="302">
        <f>SUM(K166:M166)</f>
        <v>0.22163026719811552</v>
      </c>
    </row>
    <row r="167" spans="1:14" x14ac:dyDescent="0.2">
      <c r="A167" s="282" t="s">
        <v>365</v>
      </c>
      <c r="B167" s="302">
        <f>'Ind T6'!V62</f>
        <v>0.40896391294308693</v>
      </c>
      <c r="C167" s="299" t="str">
        <f>CONCATENATE("(",ROUND((B167/$H168)*100,1),")")</f>
        <v>(15.7)</v>
      </c>
      <c r="D167" s="302">
        <f>'Ind T6'!W62</f>
        <v>0.17400703940374218</v>
      </c>
      <c r="E167" s="299" t="str">
        <f>CONCATENATE("(",ROUND((D167/$H168)*100,1),")")</f>
        <v>(6.7)</v>
      </c>
      <c r="F167" s="302">
        <f>'Ind T6'!X62</f>
        <v>9.3688000646423367E-3</v>
      </c>
      <c r="G167" s="299" t="str">
        <f>CONCATENATE("(",ROUND((F167/$H168)*100,1),")")</f>
        <v>(0.4)</v>
      </c>
      <c r="H167" s="302">
        <f t="shared" ref="H167" si="136">SUM(B167,D167,F167)</f>
        <v>0.59233975241147152</v>
      </c>
      <c r="I167" s="299" t="str">
        <f>CONCATENATE("(",ROUND((H167/$H168)*100,1),")")</f>
        <v>(22.8)</v>
      </c>
      <c r="K167" s="302">
        <f t="shared" ref="K167:K168" si="137">B167-B157</f>
        <v>9.0167051081151028E-2</v>
      </c>
      <c r="L167" s="302">
        <f t="shared" ref="L167:L168" si="138">D167-D157</f>
        <v>2.7284428027506136E-2</v>
      </c>
      <c r="M167" s="302">
        <f t="shared" ref="M167:M168" si="139">F167-F157</f>
        <v>9.1825369323010782E-4</v>
      </c>
      <c r="N167" s="302">
        <f t="shared" ref="N167:N168" si="140">SUM(K167:M167)</f>
        <v>0.11836973280188727</v>
      </c>
    </row>
    <row r="168" spans="1:14" x14ac:dyDescent="0.2">
      <c r="A168" s="282" t="s">
        <v>363</v>
      </c>
      <c r="B168" s="302">
        <f>SUM(B166:B167)</f>
        <v>2.3285152520436898</v>
      </c>
      <c r="C168" s="299" t="str">
        <f>CONCATENATE("(",ROUND((B168/$H168)*100,1),")")</f>
        <v>(89.5)</v>
      </c>
      <c r="D168" s="302">
        <f>SUM(D166:D167)</f>
        <v>0.26411594789166848</v>
      </c>
      <c r="E168" s="299" t="str">
        <f>CONCATENATE("(",ROUND((D168/$H168)*100,1),")")</f>
        <v>(10.2)</v>
      </c>
      <c r="F168" s="302">
        <f>SUM(F166:F167)</f>
        <v>9.3688000646423367E-3</v>
      </c>
      <c r="G168" s="299" t="str">
        <f>CONCATENATE("(",ROUND((F168/$H168)*100,1),")")</f>
        <v>(0.4)</v>
      </c>
      <c r="H168" s="302">
        <f>SUM(H166:H167)</f>
        <v>2.6020000000000003</v>
      </c>
      <c r="I168" s="299" t="str">
        <f>CONCATENATE("(",ROUND((H168/$H168)*100,1),")")</f>
        <v>(100)</v>
      </c>
      <c r="K168" s="302">
        <f t="shared" si="137"/>
        <v>0.29985596372834911</v>
      </c>
      <c r="L168" s="302">
        <f t="shared" si="138"/>
        <v>3.922578257842349E-2</v>
      </c>
      <c r="M168" s="302">
        <f t="shared" si="139"/>
        <v>9.1825369323010782E-4</v>
      </c>
      <c r="N168" s="302">
        <f t="shared" si="140"/>
        <v>0.34000000000000269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14.79223924806996</v>
      </c>
      <c r="C177" s="299" t="str">
        <f>CONCATENATE("(",ROUND((B177/$H179)*100,1),")")</f>
        <v>(47.4)</v>
      </c>
      <c r="D177" s="302">
        <f>'Ind T6'!M72</f>
        <v>0.93163809974542111</v>
      </c>
      <c r="E177" s="299" t="str">
        <f>CONCATENATE("(",ROUND((D177/$H179)*100,1),")")</f>
        <v>(3)</v>
      </c>
      <c r="F177" s="302">
        <f>'Ind T6'!N72</f>
        <v>10.620090586189066</v>
      </c>
      <c r="G177" s="299" t="str">
        <f>CONCATENATE("(",ROUND((F177/$H179)*100,1),")")</f>
        <v>(34)</v>
      </c>
      <c r="H177" s="302">
        <f>SUM(B177,D177,F177)</f>
        <v>26.343967934004446</v>
      </c>
      <c r="I177" s="299" t="str">
        <f>CONCATENATE("(",ROUND((H177/$H179)*100,1),")")</f>
        <v>(84.4)</v>
      </c>
      <c r="K177" s="302">
        <f>B182-B177</f>
        <v>1.3180733098271578</v>
      </c>
      <c r="L177" s="302">
        <f>D182-D177</f>
        <v>0.11473366964491161</v>
      </c>
      <c r="M177" s="302">
        <f>F182-F177</f>
        <v>1.2116769985006961</v>
      </c>
      <c r="N177" s="302">
        <f>SUM(K177:M177)</f>
        <v>2.6444839779727656</v>
      </c>
    </row>
    <row r="178" spans="1:14" x14ac:dyDescent="0.2">
      <c r="A178" s="282" t="s">
        <v>365</v>
      </c>
      <c r="B178" s="302">
        <f>'Ind T6'!L71</f>
        <v>2.200322655044249</v>
      </c>
      <c r="C178" s="299" t="str">
        <f>CONCATENATE("(",ROUND((B178/$H179)*100,1),")")</f>
        <v>(7.1)</v>
      </c>
      <c r="D178" s="302">
        <f>'Ind T6'!M71</f>
        <v>1.6393661623972597</v>
      </c>
      <c r="E178" s="299" t="str">
        <f>CONCATENATE("(",ROUND((D178/$H179)*100,1),")")</f>
        <v>(5.3)</v>
      </c>
      <c r="F178" s="302">
        <f>'Ind T6'!N71</f>
        <v>1.0243432485540276</v>
      </c>
      <c r="G178" s="299" t="str">
        <f>CONCATENATE("(",ROUND((F178/$H179)*100,1),")")</f>
        <v>(3.3)</v>
      </c>
      <c r="H178" s="302">
        <f t="shared" ref="H178" si="141">SUM(B178,D178,F178)</f>
        <v>4.8640320659955361</v>
      </c>
      <c r="I178" s="299" t="str">
        <f>CONCATENATE("(",ROUND((H178/$H179)*100,1),")")</f>
        <v>(15.6)</v>
      </c>
      <c r="K178" s="302">
        <f t="shared" ref="K178:K179" si="142">B183-B178</f>
        <v>0.23711636132139136</v>
      </c>
      <c r="L178" s="302">
        <f t="shared" ref="L178:L179" si="143">D183-D178</f>
        <v>0.18874840261145054</v>
      </c>
      <c r="M178" s="302">
        <f t="shared" ref="M178:M179" si="144">F183-F178</f>
        <v>0.11565125809435939</v>
      </c>
      <c r="N178" s="302">
        <f t="shared" ref="N178:N179" si="145">SUM(K178:M178)</f>
        <v>0.54151602202720128</v>
      </c>
    </row>
    <row r="179" spans="1:14" x14ac:dyDescent="0.2">
      <c r="A179" s="282" t="s">
        <v>363</v>
      </c>
      <c r="B179" s="302">
        <f>SUM(B177:B178)</f>
        <v>16.992561903114208</v>
      </c>
      <c r="C179" s="299" t="str">
        <f>CONCATENATE("(",ROUND((B179/$H179)*100,1),")")</f>
        <v>(54.4)</v>
      </c>
      <c r="D179" s="302">
        <f>SUM(D177:D178)</f>
        <v>2.5710042621426807</v>
      </c>
      <c r="E179" s="299" t="str">
        <f>CONCATENATE("(",ROUND((D179/$H179)*100,1),")")</f>
        <v>(8.2)</v>
      </c>
      <c r="F179" s="302">
        <f>SUM(F177:F178)</f>
        <v>11.644433834743094</v>
      </c>
      <c r="G179" s="299" t="str">
        <f>CONCATENATE("(",ROUND((F179/$H179)*100,1),")")</f>
        <v>(37.3)</v>
      </c>
      <c r="H179" s="302">
        <f>SUM(H177:H178)</f>
        <v>31.207999999999984</v>
      </c>
      <c r="I179" s="299" t="str">
        <f>CONCATENATE("(",ROUND((H179/$H179)*100,1),")")</f>
        <v>(100)</v>
      </c>
      <c r="K179" s="302">
        <f t="shared" si="142"/>
        <v>1.5551896711485504</v>
      </c>
      <c r="L179" s="302">
        <f t="shared" si="143"/>
        <v>0.30348207225636203</v>
      </c>
      <c r="M179" s="302">
        <f t="shared" si="144"/>
        <v>1.3273282565950559</v>
      </c>
      <c r="N179" s="302">
        <f t="shared" si="145"/>
        <v>3.1859999999999684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16.110312557897117</v>
      </c>
      <c r="C182" s="299" t="str">
        <f>CONCATENATE("(",ROUND((B182/$H184)*100,1),")")</f>
        <v>(46.8)</v>
      </c>
      <c r="D182" s="302">
        <f>'Ind T6'!R72</f>
        <v>1.0463717693903327</v>
      </c>
      <c r="E182" s="299" t="str">
        <f>CONCATENATE("(",ROUND((D182/$H184)*100,1),")")</f>
        <v>(3)</v>
      </c>
      <c r="F182" s="302">
        <f>'Ind T6'!S72</f>
        <v>11.831767584689763</v>
      </c>
      <c r="G182" s="299" t="str">
        <f>CONCATENATE("(",ROUND((F182/$H184)*100,1),")")</f>
        <v>(34.4)</v>
      </c>
      <c r="H182" s="302">
        <f>SUM(B182,D182,F182)</f>
        <v>28.988451911977215</v>
      </c>
      <c r="I182" s="299" t="str">
        <f>CONCATENATE("(",ROUND((H182/$H184)*100,1),")")</f>
        <v>(84.3)</v>
      </c>
      <c r="K182" s="302">
        <f>B187-B182</f>
        <v>1.5367940213508824</v>
      </c>
      <c r="L182" s="302">
        <f>D187-D182</f>
        <v>0.18038087333974917</v>
      </c>
      <c r="M182" s="302">
        <f>F187-F182</f>
        <v>1.8469920572563083</v>
      </c>
      <c r="N182" s="302">
        <f>SUM(K182:M182)</f>
        <v>3.5641669519469401</v>
      </c>
    </row>
    <row r="183" spans="1:14" x14ac:dyDescent="0.2">
      <c r="A183" s="282" t="s">
        <v>365</v>
      </c>
      <c r="B183" s="302">
        <f>'Ind T6'!Q71</f>
        <v>2.4374390163656403</v>
      </c>
      <c r="C183" s="299" t="str">
        <f>CONCATENATE("(",ROUND((B183/$H184)*100,1),")")</f>
        <v>(7.1)</v>
      </c>
      <c r="D183" s="302">
        <f>'Ind T6'!R71</f>
        <v>1.8281145650087103</v>
      </c>
      <c r="E183" s="299" t="str">
        <f>CONCATENATE("(",ROUND((D183/$H184)*100,1),")")</f>
        <v>(5.3)</v>
      </c>
      <c r="F183" s="302">
        <f>'Ind T6'!S71</f>
        <v>1.139994506648387</v>
      </c>
      <c r="G183" s="299" t="str">
        <f>CONCATENATE("(",ROUND((F183/$H184)*100,1),")")</f>
        <v>(3.3)</v>
      </c>
      <c r="H183" s="302">
        <f t="shared" ref="H183" si="146">SUM(B183,D183,F183)</f>
        <v>5.4055480880227371</v>
      </c>
      <c r="I183" s="299" t="str">
        <f>CONCATENATE("(",ROUND((H183/$H184)*100,1),")")</f>
        <v>(15.7)</v>
      </c>
      <c r="K183" s="302">
        <f t="shared" ref="K183:K184" si="147">B188-B183</f>
        <v>0.3575424006611474</v>
      </c>
      <c r="L183" s="302">
        <f t="shared" ref="L183:L184" si="148">D188-D183</f>
        <v>0.29125351967165258</v>
      </c>
      <c r="M183" s="302">
        <f t="shared" ref="M183:M184" si="149">F188-F183</f>
        <v>0.20403712772033988</v>
      </c>
      <c r="N183" s="302">
        <f t="shared" ref="N183:N184" si="150">SUM(K183:M183)</f>
        <v>0.85283304805313986</v>
      </c>
    </row>
    <row r="184" spans="1:14" x14ac:dyDescent="0.2">
      <c r="A184" s="282" t="s">
        <v>363</v>
      </c>
      <c r="B184" s="302">
        <f>SUM(B182:B183)</f>
        <v>18.547751574262758</v>
      </c>
      <c r="C184" s="299" t="str">
        <f>CONCATENATE("(",ROUND((B184/$H184)*100,1),")")</f>
        <v>(53.9)</v>
      </c>
      <c r="D184" s="302">
        <f>SUM(D182:D183)</f>
        <v>2.8744863343990428</v>
      </c>
      <c r="E184" s="299" t="str">
        <f>CONCATENATE("(",ROUND((D184/$H184)*100,1),")")</f>
        <v>(8.4)</v>
      </c>
      <c r="F184" s="302">
        <f>SUM(F182:F183)</f>
        <v>12.97176209133815</v>
      </c>
      <c r="G184" s="299" t="str">
        <f>CONCATENATE("(",ROUND((F184/$H184)*100,1),")")</f>
        <v>(37.7)</v>
      </c>
      <c r="H184" s="302">
        <f>SUM(H182:H183)</f>
        <v>34.393999999999949</v>
      </c>
      <c r="I184" s="299" t="str">
        <f>CONCATENATE("(",ROUND((H184/$H184)*100,1),")")</f>
        <v>(100)</v>
      </c>
      <c r="K184" s="302">
        <f t="shared" si="147"/>
        <v>1.894336422012028</v>
      </c>
      <c r="L184" s="302">
        <f t="shared" si="148"/>
        <v>0.47163439301140198</v>
      </c>
      <c r="M184" s="302">
        <f t="shared" si="149"/>
        <v>2.0510291849766489</v>
      </c>
      <c r="N184" s="302">
        <f t="shared" si="150"/>
        <v>4.4170000000000789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17.647106579248</v>
      </c>
      <c r="C187" s="299" t="str">
        <f>CONCATENATE("(",ROUND((B187/$H189)*100,1),")")</f>
        <v>(45.5)</v>
      </c>
      <c r="D187" s="302">
        <f>'Ind T6'!W72</f>
        <v>1.2267526427300819</v>
      </c>
      <c r="E187" s="299" t="str">
        <f>CONCATENATE("(",ROUND((D187/$H189)*100,1),")")</f>
        <v>(3.2)</v>
      </c>
      <c r="F187" s="302">
        <f>'Ind T6'!X72</f>
        <v>13.678759641946071</v>
      </c>
      <c r="G187" s="299" t="str">
        <f>CONCATENATE("(",ROUND((F187/$H189)*100,1),")")</f>
        <v>(35.2)</v>
      </c>
      <c r="H187" s="302">
        <f>SUM(B187,D187,F187)</f>
        <v>32.552618863924152</v>
      </c>
      <c r="I187" s="299" t="str">
        <f>CONCATENATE("(",ROUND((H187/$H189)*100,1),")")</f>
        <v>(83.9)</v>
      </c>
      <c r="K187" s="302">
        <f>B187-B177</f>
        <v>2.8548673311780401</v>
      </c>
      <c r="L187" s="302">
        <f>D187-D177</f>
        <v>0.29511454298466078</v>
      </c>
      <c r="M187" s="302">
        <f>F187-F177</f>
        <v>3.0586690557570044</v>
      </c>
      <c r="N187" s="302">
        <f>SUM(K187:M187)</f>
        <v>6.2086509299197052</v>
      </c>
    </row>
    <row r="188" spans="1:14" x14ac:dyDescent="0.2">
      <c r="A188" s="282" t="s">
        <v>365</v>
      </c>
      <c r="B188" s="302">
        <f>'Ind T6'!V71</f>
        <v>2.7949814170267877</v>
      </c>
      <c r="C188" s="299" t="str">
        <f>CONCATENATE("(",ROUND((B188/$H189)*100,1),")")</f>
        <v>(7.2)</v>
      </c>
      <c r="D188" s="302">
        <f>'Ind T6'!W71</f>
        <v>2.1193680846803629</v>
      </c>
      <c r="E188" s="299" t="str">
        <f>CONCATENATE("(",ROUND((D188/$H189)*100,1),")")</f>
        <v>(5.5)</v>
      </c>
      <c r="F188" s="302">
        <f>'Ind T6'!X71</f>
        <v>1.3440316343687269</v>
      </c>
      <c r="G188" s="299" t="str">
        <f>CONCATENATE("(",ROUND((F188/$H189)*100,1),")")</f>
        <v>(3.5)</v>
      </c>
      <c r="H188" s="302">
        <f t="shared" ref="H188" si="151">SUM(B188,D188,F188)</f>
        <v>6.2583811360758768</v>
      </c>
      <c r="I188" s="299" t="str">
        <f>CONCATENATE("(",ROUND((H188/$H189)*100,1),")")</f>
        <v>(16.1)</v>
      </c>
      <c r="K188" s="302">
        <f t="shared" ref="K188:K189" si="152">B188-B178</f>
        <v>0.59465876198253875</v>
      </c>
      <c r="L188" s="302">
        <f t="shared" ref="L188:L189" si="153">D188-D178</f>
        <v>0.48000192228310312</v>
      </c>
      <c r="M188" s="302">
        <f t="shared" ref="M188:M189" si="154">F188-F178</f>
        <v>0.31968838581469927</v>
      </c>
      <c r="N188" s="302">
        <f t="shared" ref="N188:N189" si="155">SUM(K188:M188)</f>
        <v>1.3943490700803411</v>
      </c>
    </row>
    <row r="189" spans="1:14" x14ac:dyDescent="0.2">
      <c r="A189" s="282" t="s">
        <v>363</v>
      </c>
      <c r="B189" s="302">
        <f>SUM(B187:B188)</f>
        <v>20.442087996274786</v>
      </c>
      <c r="C189" s="299" t="str">
        <f>CONCATENATE("(",ROUND((B189/$H189)*100,1),")")</f>
        <v>(52.7)</v>
      </c>
      <c r="D189" s="302">
        <f>SUM(D187:D188)</f>
        <v>3.3461207274104448</v>
      </c>
      <c r="E189" s="299" t="str">
        <f>CONCATENATE("(",ROUND((D189/$H189)*100,1),")")</f>
        <v>(8.6)</v>
      </c>
      <c r="F189" s="302">
        <f>SUM(F187:F188)</f>
        <v>15.022791276314798</v>
      </c>
      <c r="G189" s="299" t="str">
        <f>CONCATENATE("(",ROUND((F189/$H189)*100,1),")")</f>
        <v>(38.7)</v>
      </c>
      <c r="H189" s="302">
        <f>SUM(H187:H188)</f>
        <v>38.811000000000028</v>
      </c>
      <c r="I189" s="299" t="str">
        <f>CONCATENATE("(",ROUND((H189/$H189)*100,1),")")</f>
        <v>(100)</v>
      </c>
      <c r="K189" s="302">
        <f t="shared" si="152"/>
        <v>3.4495260931605785</v>
      </c>
      <c r="L189" s="302">
        <f t="shared" si="153"/>
        <v>0.77511646526776401</v>
      </c>
      <c r="M189" s="302">
        <f t="shared" si="154"/>
        <v>3.3783574415717048</v>
      </c>
      <c r="N189" s="302">
        <f t="shared" si="155"/>
        <v>7.6030000000000477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20.797336946692617</v>
      </c>
      <c r="C198" s="299" t="str">
        <f>CONCATENATE("(",ROUND((B198/$H200)*100,1),")")</f>
        <v>(35.9)</v>
      </c>
      <c r="D198" s="302">
        <f>'Ind T6'!M81</f>
        <v>6.7592443675164997</v>
      </c>
      <c r="E198" s="299" t="str">
        <f>CONCATENATE("(",ROUND((D198/$H200)*100,1),")")</f>
        <v>(11.7)</v>
      </c>
      <c r="F198" s="302">
        <f>'Ind T6'!N81</f>
        <v>3.2067094232607412</v>
      </c>
      <c r="G198" s="299" t="str">
        <f>CONCATENATE("(",ROUND((F198/$H200)*100,1),")")</f>
        <v>(5.5)</v>
      </c>
      <c r="H198" s="302">
        <f>SUM(B198,D198,F198)</f>
        <v>30.763290737469859</v>
      </c>
      <c r="I198" s="299" t="str">
        <f>CONCATENATE("(",ROUND((H198/$H200)*100,1),")")</f>
        <v>(53.1)</v>
      </c>
      <c r="K198" s="302">
        <f>B203-B198</f>
        <v>0.24192590903847844</v>
      </c>
      <c r="L198" s="302">
        <f>D203-D198</f>
        <v>2.1193566028476774E-2</v>
      </c>
      <c r="M198" s="302">
        <f>F203-F198</f>
        <v>2.8328386621693014E-2</v>
      </c>
      <c r="N198" s="302">
        <f>SUM(K198:M198)</f>
        <v>0.29144786168864822</v>
      </c>
    </row>
    <row r="199" spans="1:14" x14ac:dyDescent="0.2">
      <c r="A199" s="282" t="s">
        <v>365</v>
      </c>
      <c r="B199" s="302">
        <f>'Ind T6'!L80</f>
        <v>10.31044767708487</v>
      </c>
      <c r="C199" s="299" t="str">
        <f>CONCATENATE("(",ROUND((B199/$H200)*100,1),")")</f>
        <v>(17.8)</v>
      </c>
      <c r="D199" s="302">
        <f>'Ind T6'!M80</f>
        <v>14.529465769042005</v>
      </c>
      <c r="E199" s="299" t="str">
        <f>CONCATENATE("(",ROUND((D199/$H200)*100,1),")")</f>
        <v>(25.1)</v>
      </c>
      <c r="F199" s="302">
        <f>'Ind T6'!N80</f>
        <v>2.3027958164031275</v>
      </c>
      <c r="G199" s="299" t="str">
        <f>CONCATENATE("(",ROUND((F199/$H200)*100,1),")")</f>
        <v>(4)</v>
      </c>
      <c r="H199" s="302">
        <f t="shared" ref="H199" si="156">SUM(B199,D199,F199)</f>
        <v>27.142709262530001</v>
      </c>
      <c r="I199" s="299" t="str">
        <f>CONCATENATE("(",ROUND((H199/$H200)*100,1),")")</f>
        <v>(46.9)</v>
      </c>
      <c r="K199" s="302">
        <f t="shared" ref="K199:K200" si="157">B204-B199</f>
        <v>0.36649523712605792</v>
      </c>
      <c r="L199" s="302">
        <f t="shared" ref="L199:L200" si="158">D204-D199</f>
        <v>-0.49778718066084693</v>
      </c>
      <c r="M199" s="302">
        <f t="shared" ref="M199:M200" si="159">F204-F199</f>
        <v>7.9844081846249804E-2</v>
      </c>
      <c r="N199" s="302">
        <f t="shared" ref="N199:N200" si="160">SUM(K199:M199)</f>
        <v>-5.1447861688539209E-2</v>
      </c>
    </row>
    <row r="200" spans="1:14" x14ac:dyDescent="0.2">
      <c r="A200" s="282" t="s">
        <v>363</v>
      </c>
      <c r="B200" s="302">
        <f>SUM(B198:B199)</f>
        <v>31.107784623777487</v>
      </c>
      <c r="C200" s="299" t="str">
        <f>CONCATENATE("(",ROUND((B200/$H200)*100,1),")")</f>
        <v>(53.7)</v>
      </c>
      <c r="D200" s="302">
        <f>SUM(D198:D199)</f>
        <v>21.288710136558507</v>
      </c>
      <c r="E200" s="299" t="str">
        <f>CONCATENATE("(",ROUND((D200/$H200)*100,1),")")</f>
        <v>(36.8)</v>
      </c>
      <c r="F200" s="302">
        <f>SUM(F198:F199)</f>
        <v>5.5095052396638682</v>
      </c>
      <c r="G200" s="299" t="str">
        <f>CONCATENATE("(",ROUND((F200/$H200)*100,1),")")</f>
        <v>(9.5)</v>
      </c>
      <c r="H200" s="302">
        <f>SUM(H198:H199)</f>
        <v>57.905999999999864</v>
      </c>
      <c r="I200" s="299" t="str">
        <f>CONCATENATE("(",ROUND((H200/$H200)*100,1),")")</f>
        <v>(100)</v>
      </c>
      <c r="K200" s="302">
        <f t="shared" si="157"/>
        <v>0.60842114616453458</v>
      </c>
      <c r="L200" s="302">
        <f t="shared" si="158"/>
        <v>-0.47659361463237104</v>
      </c>
      <c r="M200" s="302">
        <f t="shared" si="159"/>
        <v>0.10817246846794326</v>
      </c>
      <c r="N200" s="302">
        <f t="shared" si="160"/>
        <v>0.24000000000010679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21.039262855731096</v>
      </c>
      <c r="C203" s="299" t="str">
        <f>CONCATENATE("(",ROUND((B203/$H205)*100,1),")")</f>
        <v>(36.2)</v>
      </c>
      <c r="D203" s="302">
        <f>'Ind T6'!R81</f>
        <v>6.7804379335449765</v>
      </c>
      <c r="E203" s="299" t="str">
        <f>CONCATENATE("(",ROUND((D203/$H205)*100,1),")")</f>
        <v>(11.7)</v>
      </c>
      <c r="F203" s="302">
        <f>'Ind T6'!S81</f>
        <v>3.2350378098824342</v>
      </c>
      <c r="G203" s="299" t="str">
        <f>CONCATENATE("(",ROUND((F203/$H205)*100,1),")")</f>
        <v>(5.6)</v>
      </c>
      <c r="H203" s="302">
        <f>SUM(B203,D203,F203)</f>
        <v>31.054738599158508</v>
      </c>
      <c r="I203" s="299" t="str">
        <f>CONCATENATE("(",ROUND((H203/$H205)*100,1),")")</f>
        <v>(53.4)</v>
      </c>
      <c r="K203" s="302">
        <f>B208-B203</f>
        <v>0.37717910689031697</v>
      </c>
      <c r="L203" s="302">
        <f>D208-D203</f>
        <v>4.9446012657405447E-2</v>
      </c>
      <c r="M203" s="302">
        <f>F208-F203</f>
        <v>5.1338665322381516E-2</v>
      </c>
      <c r="N203" s="302">
        <f>SUM(K203:M203)</f>
        <v>0.47796378487010394</v>
      </c>
    </row>
    <row r="204" spans="1:14" x14ac:dyDescent="0.2">
      <c r="A204" s="282" t="s">
        <v>365</v>
      </c>
      <c r="B204" s="302">
        <f>'Ind T6'!Q80</f>
        <v>10.676942914210928</v>
      </c>
      <c r="C204" s="299" t="str">
        <f>CONCATENATE("(",ROUND((B204/$H205)*100,1),")")</f>
        <v>(18.4)</v>
      </c>
      <c r="D204" s="302">
        <f>'Ind T6'!R80</f>
        <v>14.031678588381158</v>
      </c>
      <c r="E204" s="299" t="str">
        <f>CONCATENATE("(",ROUND((D204/$H205)*100,1),")")</f>
        <v>(24.1)</v>
      </c>
      <c r="F204" s="302">
        <f>'Ind T6'!S80</f>
        <v>2.3826398982493773</v>
      </c>
      <c r="G204" s="299" t="str">
        <f>CONCATENATE("(",ROUND((F204/$H205)*100,1),")")</f>
        <v>(4.1)</v>
      </c>
      <c r="H204" s="302">
        <f t="shared" ref="H204" si="161">SUM(B204,D204,F204)</f>
        <v>27.091261400841464</v>
      </c>
      <c r="I204" s="299" t="str">
        <f>CONCATENATE("(",ROUND((H204/$H205)*100,1),")")</f>
        <v>(46.6)</v>
      </c>
      <c r="K204" s="302">
        <f t="shared" ref="K204:K205" si="162">B209-B204</f>
        <v>0.71871398909865292</v>
      </c>
      <c r="L204" s="302">
        <f t="shared" ref="L204:L205" si="163">D209-D204</f>
        <v>-0.98351228207429742</v>
      </c>
      <c r="M204" s="302">
        <f t="shared" ref="M204:M205" si="164">F209-F204</f>
        <v>0.16483450810553668</v>
      </c>
      <c r="N204" s="302">
        <f t="shared" ref="N204:N205" si="165">SUM(K204:M204)</f>
        <v>-9.9963784870107819E-2</v>
      </c>
    </row>
    <row r="205" spans="1:14" x14ac:dyDescent="0.2">
      <c r="A205" s="282" t="s">
        <v>363</v>
      </c>
      <c r="B205" s="302">
        <f>SUM(B203:B204)</f>
        <v>31.716205769942022</v>
      </c>
      <c r="C205" s="299" t="str">
        <f>CONCATENATE("(",ROUND((B205/$H205)*100,1),")")</f>
        <v>(54.5)</v>
      </c>
      <c r="D205" s="302">
        <f>SUM(D203:D204)</f>
        <v>20.812116521926136</v>
      </c>
      <c r="E205" s="299" t="str">
        <f>CONCATENATE("(",ROUND((D205/$H205)*100,1),")")</f>
        <v>(35.8)</v>
      </c>
      <c r="F205" s="302">
        <f>SUM(F203:F204)</f>
        <v>5.6176777081318114</v>
      </c>
      <c r="G205" s="299" t="str">
        <f>CONCATENATE("(",ROUND((F205/$H205)*100,1),")")</f>
        <v>(9.7)</v>
      </c>
      <c r="H205" s="302">
        <f>SUM(H203:H204)</f>
        <v>58.145999999999972</v>
      </c>
      <c r="I205" s="299" t="str">
        <f>CONCATENATE("(",ROUND((H205/$H205)*100,1),")")</f>
        <v>(100)</v>
      </c>
      <c r="K205" s="302">
        <f t="shared" si="162"/>
        <v>1.0958930959889699</v>
      </c>
      <c r="L205" s="302">
        <f t="shared" si="163"/>
        <v>-0.93406626941689197</v>
      </c>
      <c r="M205" s="302">
        <f t="shared" si="164"/>
        <v>0.21617317342791864</v>
      </c>
      <c r="N205" s="302">
        <f t="shared" si="165"/>
        <v>0.37799999999999656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21.416441962621413</v>
      </c>
      <c r="C208" s="299" t="str">
        <f>CONCATENATE("(",ROUND((B208/$H210)*100,1),")")</f>
        <v>(36.6)</v>
      </c>
      <c r="D208" s="302">
        <f>'Ind T6'!W81</f>
        <v>6.8298839462023819</v>
      </c>
      <c r="E208" s="299" t="str">
        <f>CONCATENATE("(",ROUND((D208/$H210)*100,1),")")</f>
        <v>(11.7)</v>
      </c>
      <c r="F208" s="302">
        <f>'Ind T6'!X81</f>
        <v>3.2863764752048157</v>
      </c>
      <c r="G208" s="299" t="str">
        <f>CONCATENATE("(",ROUND((F208/$H210)*100,1),")")</f>
        <v>(5.6)</v>
      </c>
      <c r="H208" s="302">
        <f>SUM(B208,D208,F208)</f>
        <v>31.53270238402861</v>
      </c>
      <c r="I208" s="299" t="str">
        <f>CONCATENATE("(",ROUND((H208/$H210)*100,1),")")</f>
        <v>(53.9)</v>
      </c>
      <c r="K208" s="302">
        <f>B208-B198</f>
        <v>0.61910501592879541</v>
      </c>
      <c r="L208" s="302">
        <f>D208-D198</f>
        <v>7.0639578685882221E-2</v>
      </c>
      <c r="M208" s="302">
        <f>F208-F198</f>
        <v>7.966705194407453E-2</v>
      </c>
      <c r="N208" s="302">
        <f>SUM(K208:M208)</f>
        <v>0.76941164655875216</v>
      </c>
    </row>
    <row r="209" spans="1:14" x14ac:dyDescent="0.2">
      <c r="A209" s="282" t="s">
        <v>365</v>
      </c>
      <c r="B209" s="302">
        <f>'Ind T6'!V80</f>
        <v>11.395656903309581</v>
      </c>
      <c r="C209" s="299" t="str">
        <f>CONCATENATE("(",ROUND((B209/$H210)*100,1),")")</f>
        <v>(19.5)</v>
      </c>
      <c r="D209" s="302">
        <f>'Ind T6'!W80</f>
        <v>13.048166306306861</v>
      </c>
      <c r="E209" s="299" t="str">
        <f>CONCATENATE("(",ROUND((D209/$H210)*100,1),")")</f>
        <v>(22.3)</v>
      </c>
      <c r="F209" s="302">
        <f>'Ind T6'!X80</f>
        <v>2.547474406354914</v>
      </c>
      <c r="G209" s="299" t="str">
        <f>CONCATENATE("(",ROUND((F209/$H210)*100,1),")")</f>
        <v>(4.4)</v>
      </c>
      <c r="H209" s="302">
        <f t="shared" ref="H209" si="166">SUM(B209,D209,F209)</f>
        <v>26.991297615971355</v>
      </c>
      <c r="I209" s="299" t="str">
        <f>CONCATENATE("(",ROUND((H209/$H210)*100,1),")")</f>
        <v>(46.1)</v>
      </c>
      <c r="K209" s="302">
        <f t="shared" ref="K209:K210" si="167">B209-B199</f>
        <v>1.0852092262247108</v>
      </c>
      <c r="L209" s="302">
        <f t="shared" ref="L209:L210" si="168">D209-D199</f>
        <v>-1.4812994627351443</v>
      </c>
      <c r="M209" s="302">
        <f t="shared" ref="M209:M210" si="169">F209-F199</f>
        <v>0.24467858995178648</v>
      </c>
      <c r="N209" s="302">
        <f t="shared" ref="N209:N210" si="170">SUM(K209:M209)</f>
        <v>-0.15141164655864703</v>
      </c>
    </row>
    <row r="210" spans="1:14" x14ac:dyDescent="0.2">
      <c r="A210" s="282" t="s">
        <v>363</v>
      </c>
      <c r="B210" s="302">
        <f>SUM(B208:B209)</f>
        <v>32.812098865930992</v>
      </c>
      <c r="C210" s="299" t="str">
        <f>CONCATENATE("(",ROUND((B210/$H210)*100,1),")")</f>
        <v>(56.1)</v>
      </c>
      <c r="D210" s="302">
        <f>SUM(D208:D209)</f>
        <v>19.878050252509244</v>
      </c>
      <c r="E210" s="299" t="str">
        <f>CONCATENATE("(",ROUND((D210/$H210)*100,1),")")</f>
        <v>(34)</v>
      </c>
      <c r="F210" s="302">
        <f>SUM(F208:F209)</f>
        <v>5.8338508815597301</v>
      </c>
      <c r="G210" s="299" t="str">
        <f>CONCATENATE("(",ROUND((F210/$H210)*100,1),")")</f>
        <v>(10)</v>
      </c>
      <c r="H210" s="302">
        <f>SUM(H208:H209)</f>
        <v>58.523999999999965</v>
      </c>
      <c r="I210" s="299" t="str">
        <f>CONCATENATE("(",ROUND((H210/$H210)*100,1),")")</f>
        <v>(100)</v>
      </c>
      <c r="K210" s="302">
        <f t="shared" si="167"/>
        <v>1.7043142421535045</v>
      </c>
      <c r="L210" s="302">
        <f t="shared" si="168"/>
        <v>-1.410659884049263</v>
      </c>
      <c r="M210" s="302">
        <f t="shared" si="169"/>
        <v>0.3243456418958619</v>
      </c>
      <c r="N210" s="302">
        <f t="shared" si="170"/>
        <v>0.61800000000010336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5.9068538055177129</v>
      </c>
      <c r="C219" s="299" t="str">
        <f>CONCATENATE("(",ROUND((B219/$H221)*100,1),")")</f>
        <v>(56.5)</v>
      </c>
      <c r="D219" s="302">
        <f>'Ind T6'!M90</f>
        <v>0.92354593631585646</v>
      </c>
      <c r="E219" s="299" t="str">
        <f>CONCATENATE("(",ROUND((D219/$H221)*100,1),")")</f>
        <v>(8.8)</v>
      </c>
      <c r="F219" s="302">
        <f>'Ind T6'!N90</f>
        <v>1.141695166866098</v>
      </c>
      <c r="G219" s="299" t="str">
        <f>CONCATENATE("(",ROUND((F219/$H221)*100,1),")")</f>
        <v>(10.9)</v>
      </c>
      <c r="H219" s="302">
        <f>SUM(B219,D219,F219)</f>
        <v>7.9720949086996677</v>
      </c>
      <c r="I219" s="299" t="str">
        <f>CONCATENATE("(",ROUND((H219/$H221)*100,1),")")</f>
        <v>(76.2)</v>
      </c>
      <c r="K219" s="302">
        <f>B224-B219</f>
        <v>-3.2406842531569779E-2</v>
      </c>
      <c r="L219" s="302">
        <f>D224-D219</f>
        <v>1.8876341804752172E-3</v>
      </c>
      <c r="M219" s="302">
        <f>F224-F219</f>
        <v>-7.9485325783288374E-3</v>
      </c>
      <c r="N219" s="302">
        <f>SUM(K219:M219)</f>
        <v>-3.84677409294234E-2</v>
      </c>
    </row>
    <row r="220" spans="1:14" x14ac:dyDescent="0.2">
      <c r="A220" s="282" t="s">
        <v>365</v>
      </c>
      <c r="B220" s="302">
        <f>'Ind T6'!L89</f>
        <v>1.266976511419269</v>
      </c>
      <c r="C220" s="299" t="str">
        <f>CONCATENATE("(",ROUND((B220/$H221)*100,1),")")</f>
        <v>(12.1)</v>
      </c>
      <c r="D220" s="302">
        <f>'Ind T6'!M89</f>
        <v>1.0822863350163272</v>
      </c>
      <c r="E220" s="299" t="str">
        <f>CONCATENATE("(",ROUND((D220/$H221)*100,1),")")</f>
        <v>(10.3)</v>
      </c>
      <c r="F220" s="302">
        <f>'Ind T6'!N89</f>
        <v>0.13564224486475807</v>
      </c>
      <c r="G220" s="299" t="str">
        <f>CONCATENATE("(",ROUND((F220/$H221)*100,1),")")</f>
        <v>(1.3)</v>
      </c>
      <c r="H220" s="302">
        <f t="shared" ref="H220" si="171">SUM(B220,D220,F220)</f>
        <v>2.4849050913003543</v>
      </c>
      <c r="I220" s="299" t="str">
        <f>CONCATENATE("(",ROUND((H220/$H221)*100,1),")")</f>
        <v>(23.8)</v>
      </c>
      <c r="K220" s="302">
        <f t="shared" ref="K220:K221" si="172">B225-B220</f>
        <v>4.853348233099708E-2</v>
      </c>
      <c r="L220" s="302">
        <f t="shared" ref="L220:L221" si="173">D225-D220</f>
        <v>6.6684605137987907E-2</v>
      </c>
      <c r="M220" s="302">
        <f t="shared" ref="M220:M221" si="174">F225-F220</f>
        <v>-4.7503465395987987E-3</v>
      </c>
      <c r="N220" s="302">
        <f t="shared" ref="N220:N221" si="175">SUM(K220:M220)</f>
        <v>0.11046774092938619</v>
      </c>
    </row>
    <row r="221" spans="1:14" x14ac:dyDescent="0.2">
      <c r="A221" s="282" t="s">
        <v>363</v>
      </c>
      <c r="B221" s="302">
        <f>SUM(B219:B220)</f>
        <v>7.1738303169369821</v>
      </c>
      <c r="C221" s="299" t="str">
        <f>CONCATENATE("(",ROUND((B221/$H221)*100,1),")")</f>
        <v>(68.6)</v>
      </c>
      <c r="D221" s="302">
        <f>SUM(D219:D220)</f>
        <v>2.0058322713321837</v>
      </c>
      <c r="E221" s="299" t="str">
        <f>CONCATENATE("(",ROUND((D221/$H221)*100,1),")")</f>
        <v>(19.2)</v>
      </c>
      <c r="F221" s="302">
        <f>SUM(F219:F220)</f>
        <v>1.277337411730856</v>
      </c>
      <c r="G221" s="299" t="str">
        <f>CONCATENATE("(",ROUND((F221/$H221)*100,1),")")</f>
        <v>(12.2)</v>
      </c>
      <c r="H221" s="302">
        <f>SUM(H219:H220)</f>
        <v>10.457000000000022</v>
      </c>
      <c r="I221" s="299" t="str">
        <f>CONCATENATE("(",ROUND((H221/$H221)*100,1),")")</f>
        <v>(100)</v>
      </c>
      <c r="K221" s="302">
        <f t="shared" si="172"/>
        <v>1.6126639799427522E-2</v>
      </c>
      <c r="L221" s="302">
        <f t="shared" si="173"/>
        <v>6.8572239318462902E-2</v>
      </c>
      <c r="M221" s="302">
        <f t="shared" si="174"/>
        <v>-1.2698879117927664E-2</v>
      </c>
      <c r="N221" s="302">
        <f t="shared" si="175"/>
        <v>7.199999999996276E-2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5.8744469629861431</v>
      </c>
      <c r="C224" s="299" t="str">
        <f>CONCATENATE("(",ROUND((B224/$H226)*100,1),")")</f>
        <v>(55.8)</v>
      </c>
      <c r="D224" s="302">
        <f>'Ind T6'!R90</f>
        <v>0.92543357049633168</v>
      </c>
      <c r="E224" s="299" t="str">
        <f>CONCATENATE("(",ROUND((D224/$H226)*100,1),")")</f>
        <v>(8.8)</v>
      </c>
      <c r="F224" s="302">
        <f>'Ind T6'!S90</f>
        <v>1.1337466342877691</v>
      </c>
      <c r="G224" s="299" t="str">
        <f>CONCATENATE("(",ROUND((F224/$H226)*100,1),")")</f>
        <v>(10.8)</v>
      </c>
      <c r="H224" s="302">
        <f>SUM(B224,D224,F224)</f>
        <v>7.9336271677702443</v>
      </c>
      <c r="I224" s="299" t="str">
        <f>CONCATENATE("(",ROUND((H224/$H226)*100,1),")")</f>
        <v>(75.4)</v>
      </c>
      <c r="K224" s="302">
        <f>B229-B224</f>
        <v>-0.19345650966815686</v>
      </c>
      <c r="L224" s="302">
        <f>D229-D224</f>
        <v>1.9053765256888622E-2</v>
      </c>
      <c r="M224" s="302">
        <f>F229-F224</f>
        <v>2.7382368505795451E-2</v>
      </c>
      <c r="N224" s="302">
        <f>SUM(K224:M224)</f>
        <v>-0.14702037590547279</v>
      </c>
    </row>
    <row r="225" spans="1:14" x14ac:dyDescent="0.2">
      <c r="A225" s="282" t="s">
        <v>365</v>
      </c>
      <c r="B225" s="302">
        <f>'Ind T6'!Q89</f>
        <v>1.3155099937502661</v>
      </c>
      <c r="C225" s="299" t="str">
        <f>CONCATENATE("(",ROUND((B225/$H226)*100,1),")")</f>
        <v>(12.5)</v>
      </c>
      <c r="D225" s="302">
        <f>'Ind T6'!R89</f>
        <v>1.1489709401543151</v>
      </c>
      <c r="E225" s="299" t="str">
        <f>CONCATENATE("(",ROUND((D225/$H226)*100,1),")")</f>
        <v>(10.9)</v>
      </c>
      <c r="F225" s="302">
        <f>'Ind T6'!S89</f>
        <v>0.13089189832515927</v>
      </c>
      <c r="G225" s="299" t="str">
        <f>CONCATENATE("(",ROUND((F225/$H226)*100,1),")")</f>
        <v>(1.2)</v>
      </c>
      <c r="H225" s="302">
        <f t="shared" ref="H225" si="176">SUM(B225,D225,F225)</f>
        <v>2.5953728322297405</v>
      </c>
      <c r="I225" s="299" t="str">
        <f>CONCATENATE("(",ROUND((H225/$H226)*100,1),")")</f>
        <v>(24.6)</v>
      </c>
      <c r="K225" s="302">
        <f t="shared" ref="K225:K226" si="177">B230-B225</f>
        <v>4.2456610680916773E-2</v>
      </c>
      <c r="L225" s="302">
        <f t="shared" ref="L225:L226" si="178">D230-D225</f>
        <v>8.7209917262557113E-2</v>
      </c>
      <c r="M225" s="302">
        <f t="shared" ref="M225:M226" si="179">F230-F225</f>
        <v>-3.6461520380003387E-3</v>
      </c>
      <c r="N225" s="302">
        <f t="shared" ref="N225:N226" si="180">SUM(K225:M225)</f>
        <v>0.12602037590547355</v>
      </c>
    </row>
    <row r="226" spans="1:14" x14ac:dyDescent="0.2">
      <c r="A226" s="282" t="s">
        <v>363</v>
      </c>
      <c r="B226" s="302">
        <f>SUM(B224:B225)</f>
        <v>7.1899569567364097</v>
      </c>
      <c r="C226" s="299" t="str">
        <f>CONCATENATE("(",ROUND((B226/$H226)*100,1),")")</f>
        <v>(68.3)</v>
      </c>
      <c r="D226" s="302">
        <f>SUM(D224:D225)</f>
        <v>2.0744045106506466</v>
      </c>
      <c r="E226" s="299" t="str">
        <f>CONCATENATE("(",ROUND((D226/$H226)*100,1),")")</f>
        <v>(19.7)</v>
      </c>
      <c r="F226" s="302">
        <f>SUM(F224:F225)</f>
        <v>1.2646385326129284</v>
      </c>
      <c r="G226" s="299" t="str">
        <f>CONCATENATE("(",ROUND((F226/$H226)*100,1),")")</f>
        <v>(12)</v>
      </c>
      <c r="H226" s="302">
        <f>SUM(H224:H225)</f>
        <v>10.528999999999986</v>
      </c>
      <c r="I226" s="299" t="str">
        <f>CONCATENATE("(",ROUND((H226/$H226)*100,1),")")</f>
        <v>(100)</v>
      </c>
      <c r="K226" s="302">
        <f t="shared" si="177"/>
        <v>-0.15099989898724075</v>
      </c>
      <c r="L226" s="302">
        <f t="shared" si="178"/>
        <v>0.10626368251944607</v>
      </c>
      <c r="M226" s="302">
        <f t="shared" si="179"/>
        <v>2.3736216467795224E-2</v>
      </c>
      <c r="N226" s="302">
        <f t="shared" si="180"/>
        <v>-2.0999999999999464E-2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5.6809904533179862</v>
      </c>
      <c r="C229" s="299" t="str">
        <f>CONCATENATE("(",ROUND((B229/$H231)*100,1),")")</f>
        <v>(54.1)</v>
      </c>
      <c r="D229" s="302">
        <f>'Ind T6'!W90</f>
        <v>0.9444873357532203</v>
      </c>
      <c r="E229" s="299" t="str">
        <f>CONCATENATE("(",ROUND((D229/$H231)*100,1),")")</f>
        <v>(9)</v>
      </c>
      <c r="F229" s="302">
        <f>'Ind T6'!X90</f>
        <v>1.1611290027935646</v>
      </c>
      <c r="G229" s="299" t="str">
        <f>CONCATENATE("(",ROUND((F229/$H231)*100,1),")")</f>
        <v>(11)</v>
      </c>
      <c r="H229" s="302">
        <f>SUM(B229,D229,F229)</f>
        <v>7.786606791864771</v>
      </c>
      <c r="I229" s="299" t="str">
        <f>CONCATENATE("(",ROUND((H229/$H231)*100,1),")")</f>
        <v>(74.1)</v>
      </c>
      <c r="K229" s="302">
        <f>B229-B219</f>
        <v>-0.22586335219972664</v>
      </c>
      <c r="L229" s="302">
        <f>D229-D219</f>
        <v>2.0941399437363839E-2</v>
      </c>
      <c r="M229" s="302">
        <f>F229-F219</f>
        <v>1.9433835927466614E-2</v>
      </c>
      <c r="N229" s="302">
        <f>SUM(K229:M229)</f>
        <v>-0.18548811683489619</v>
      </c>
    </row>
    <row r="230" spans="1:14" x14ac:dyDescent="0.2">
      <c r="A230" s="282" t="s">
        <v>365</v>
      </c>
      <c r="B230" s="302">
        <f>'Ind T6'!V89</f>
        <v>1.3579666044311829</v>
      </c>
      <c r="C230" s="299" t="str">
        <f>CONCATENATE("(",ROUND((B230/$H231)*100,1),")")</f>
        <v>(12.9)</v>
      </c>
      <c r="D230" s="302">
        <f>'Ind T6'!W89</f>
        <v>1.2361808574168722</v>
      </c>
      <c r="E230" s="299" t="str">
        <f>CONCATENATE("(",ROUND((D230/$H231)*100,1),")")</f>
        <v>(11.8)</v>
      </c>
      <c r="F230" s="302">
        <f>'Ind T6'!X89</f>
        <v>0.12724574628715893</v>
      </c>
      <c r="G230" s="299" t="str">
        <f>CONCATENATE("(",ROUND((F230/$H231)*100,1),")")</f>
        <v>(1.2)</v>
      </c>
      <c r="H230" s="302">
        <f t="shared" ref="H230" si="181">SUM(B230,D230,F230)</f>
        <v>2.7213932081352143</v>
      </c>
      <c r="I230" s="299" t="str">
        <f>CONCATENATE("(",ROUND((H230/$H231)*100,1),")")</f>
        <v>(25.9)</v>
      </c>
      <c r="K230" s="302">
        <f t="shared" ref="K230:K231" si="182">B230-B220</f>
        <v>9.0990093011913853E-2</v>
      </c>
      <c r="L230" s="302">
        <f t="shared" ref="L230:L231" si="183">D230-D220</f>
        <v>0.15389452240054502</v>
      </c>
      <c r="M230" s="302">
        <f t="shared" ref="M230:M231" si="184">F230-F220</f>
        <v>-8.3964985775991374E-3</v>
      </c>
      <c r="N230" s="302">
        <f t="shared" ref="N230:N231" si="185">SUM(K230:M230)</f>
        <v>0.23648811683485974</v>
      </c>
    </row>
    <row r="231" spans="1:14" x14ac:dyDescent="0.2">
      <c r="A231" s="282" t="s">
        <v>363</v>
      </c>
      <c r="B231" s="302">
        <f>SUM(B229:B230)</f>
        <v>7.0389570577491689</v>
      </c>
      <c r="C231" s="299" t="str">
        <f>CONCATENATE("(",ROUND((B231/$H231)*100,1),")")</f>
        <v>(67)</v>
      </c>
      <c r="D231" s="302">
        <f>SUM(D229:D230)</f>
        <v>2.1806681931700926</v>
      </c>
      <c r="E231" s="299" t="str">
        <f>CONCATENATE("(",ROUND((D231/$H231)*100,1),")")</f>
        <v>(20.8)</v>
      </c>
      <c r="F231" s="302">
        <f>SUM(F229:F230)</f>
        <v>1.2883747490807236</v>
      </c>
      <c r="G231" s="299" t="str">
        <f>CONCATENATE("(",ROUND((F231/$H231)*100,1),")")</f>
        <v>(12.3)</v>
      </c>
      <c r="H231" s="302">
        <f>SUM(H229:H230)</f>
        <v>10.507999999999985</v>
      </c>
      <c r="I231" s="299" t="str">
        <f>CONCATENATE("(",ROUND((H231/$H231)*100,1),")")</f>
        <v>(100)</v>
      </c>
      <c r="K231" s="302">
        <f t="shared" si="182"/>
        <v>-0.13487325918781323</v>
      </c>
      <c r="L231" s="302">
        <f t="shared" si="183"/>
        <v>0.17483592183790897</v>
      </c>
      <c r="M231" s="302">
        <f t="shared" si="184"/>
        <v>1.103733734986756E-2</v>
      </c>
      <c r="N231" s="302">
        <f t="shared" si="185"/>
        <v>5.0999999999963297E-2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7.5622278942465755</v>
      </c>
      <c r="C240" s="299" t="str">
        <f>CONCATENATE("(",ROUND((B240/$H242)*100,1),")")</f>
        <v>(21)</v>
      </c>
      <c r="D240" s="302">
        <f>'Ind T6'!M99</f>
        <v>7.8224255650454513</v>
      </c>
      <c r="E240" s="299" t="str">
        <f>CONCATENATE("(",ROUND((D240/$H242)*100,1),")")</f>
        <v>(21.7)</v>
      </c>
      <c r="F240" s="302">
        <f>'Ind T6'!N99</f>
        <v>1.1384723885618639</v>
      </c>
      <c r="G240" s="299" t="str">
        <f>CONCATENATE("(",ROUND((F240/$H242)*100,1),")")</f>
        <v>(3.2)</v>
      </c>
      <c r="H240" s="302">
        <f>SUM(B240,D240,F240)</f>
        <v>16.52312584785389</v>
      </c>
      <c r="I240" s="299" t="str">
        <f>CONCATENATE("(",ROUND((H240/$H242)*100,1),")")</f>
        <v>(45.8)</v>
      </c>
      <c r="K240" s="302">
        <f>B245-B240</f>
        <v>0.47535356448808308</v>
      </c>
      <c r="L240" s="302">
        <f>D245-D240</f>
        <v>0.30940858260564852</v>
      </c>
      <c r="M240" s="302">
        <f>F245-F240</f>
        <v>8.8082436719047585E-2</v>
      </c>
      <c r="N240" s="302">
        <f>SUM(K240:M240)</f>
        <v>0.87284458381277918</v>
      </c>
    </row>
    <row r="241" spans="1:14" x14ac:dyDescent="0.2">
      <c r="A241" s="282" t="s">
        <v>365</v>
      </c>
      <c r="B241" s="302">
        <f>'Ind T6'!L98</f>
        <v>5.5530830351909755</v>
      </c>
      <c r="C241" s="299" t="str">
        <f>CONCATENATE("(",ROUND((B241/$H242)*100,1),")")</f>
        <v>(15.4)</v>
      </c>
      <c r="D241" s="302">
        <f>'Ind T6'!M98</f>
        <v>11.352019878750648</v>
      </c>
      <c r="E241" s="299" t="str">
        <f>CONCATENATE("(",ROUND((D241/$H242)*100,1),")")</f>
        <v>(31.5)</v>
      </c>
      <c r="F241" s="302">
        <f>'Ind T6'!N98</f>
        <v>2.6217712382044533</v>
      </c>
      <c r="G241" s="299" t="str">
        <f>CONCATENATE("(",ROUND((F241/$H242)*100,1),")")</f>
        <v>(7.3)</v>
      </c>
      <c r="H241" s="302">
        <f t="shared" ref="H241" si="186">SUM(B241,D241,F241)</f>
        <v>19.526874152146075</v>
      </c>
      <c r="I241" s="299" t="str">
        <f>CONCATENATE("(",ROUND((H241/$H242)*100,1),")")</f>
        <v>(54.2)</v>
      </c>
      <c r="K241" s="302">
        <f t="shared" ref="K241:K242" si="187">B246-B241</f>
        <v>0.35238408299081403</v>
      </c>
      <c r="L241" s="302">
        <f t="shared" ref="L241:L242" si="188">D246-D241</f>
        <v>0.58830015977049399</v>
      </c>
      <c r="M241" s="302">
        <f t="shared" ref="M241:M242" si="189">F246-F241</f>
        <v>0.22147117342591427</v>
      </c>
      <c r="N241" s="302">
        <f t="shared" ref="N241:N242" si="190">SUM(K241:M241)</f>
        <v>1.1621554161872223</v>
      </c>
    </row>
    <row r="242" spans="1:14" x14ac:dyDescent="0.2">
      <c r="A242" s="282" t="s">
        <v>363</v>
      </c>
      <c r="B242" s="302">
        <f>SUM(B240:B241)</f>
        <v>13.115310929437552</v>
      </c>
      <c r="C242" s="299" t="str">
        <f>CONCATENATE("(",ROUND((B242/$H242)*100,1),")")</f>
        <v>(36.4)</v>
      </c>
      <c r="D242" s="302">
        <f>SUM(D240:D241)</f>
        <v>19.174445443796099</v>
      </c>
      <c r="E242" s="299" t="str">
        <f>CONCATENATE("(",ROUND((D242/$H242)*100,1),")")</f>
        <v>(53.2)</v>
      </c>
      <c r="F242" s="302">
        <f>SUM(F240:F241)</f>
        <v>3.7602436267663171</v>
      </c>
      <c r="G242" s="299" t="str">
        <f>CONCATENATE("(",ROUND((F242/$H242)*100,1),")")</f>
        <v>(10.4)</v>
      </c>
      <c r="H242" s="302">
        <f>SUM(H240:H241)</f>
        <v>36.049999999999969</v>
      </c>
      <c r="I242" s="299" t="str">
        <f>CONCATENATE("(",ROUND((H242/$H242)*100,1),")")</f>
        <v>(100)</v>
      </c>
      <c r="K242" s="302">
        <f t="shared" si="187"/>
        <v>0.82773764747889622</v>
      </c>
      <c r="L242" s="302">
        <f t="shared" si="188"/>
        <v>0.89770874237614251</v>
      </c>
      <c r="M242" s="302">
        <f t="shared" si="189"/>
        <v>0.3095536101449623</v>
      </c>
      <c r="N242" s="302">
        <f t="shared" si="190"/>
        <v>2.035000000000001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8.0375814587346586</v>
      </c>
      <c r="C245" s="299" t="str">
        <f>CONCATENATE("(",ROUND((B245/$H247)*100,1),")")</f>
        <v>(21.1)</v>
      </c>
      <c r="D245" s="302">
        <f>'Ind T6'!R99</f>
        <v>8.1318341476510998</v>
      </c>
      <c r="E245" s="299" t="str">
        <f>CONCATENATE("(",ROUND((D245/$H247)*100,1),")")</f>
        <v>(21.4)</v>
      </c>
      <c r="F245" s="302">
        <f>'Ind T6'!S99</f>
        <v>1.2265548252809115</v>
      </c>
      <c r="G245" s="299" t="str">
        <f>CONCATENATE("(",ROUND((F245/$H247)*100,1),")")</f>
        <v>(3.2)</v>
      </c>
      <c r="H245" s="302">
        <f>SUM(B245,D245,F245)</f>
        <v>17.395970431666669</v>
      </c>
      <c r="I245" s="299" t="str">
        <f>CONCATENATE("(",ROUND((H245/$H247)*100,1),")")</f>
        <v>(45.7)</v>
      </c>
      <c r="K245" s="302">
        <f>B250-B245</f>
        <v>0.80921264423708728</v>
      </c>
      <c r="L245" s="302">
        <f>D250-D245</f>
        <v>0.7932477548090251</v>
      </c>
      <c r="M245" s="302">
        <f>F250-F245</f>
        <v>0.12206844943766759</v>
      </c>
      <c r="N245" s="302">
        <f>SUM(K245:M245)</f>
        <v>1.72452884848378</v>
      </c>
    </row>
    <row r="246" spans="1:14" x14ac:dyDescent="0.2">
      <c r="A246" s="282" t="s">
        <v>365</v>
      </c>
      <c r="B246" s="302">
        <f>'Ind T6'!Q98</f>
        <v>5.9054671181817895</v>
      </c>
      <c r="C246" s="299" t="str">
        <f>CONCATENATE("(",ROUND((B246/$H247)*100,1),")")</f>
        <v>(15.5)</v>
      </c>
      <c r="D246" s="302">
        <f>'Ind T6'!R98</f>
        <v>11.940320038521142</v>
      </c>
      <c r="E246" s="299" t="str">
        <f>CONCATENATE("(",ROUND((D246/$H247)*100,1),")")</f>
        <v>(31.4)</v>
      </c>
      <c r="F246" s="302">
        <f>'Ind T6'!S98</f>
        <v>2.8432424116303676</v>
      </c>
      <c r="G246" s="299" t="str">
        <f>CONCATENATE("(",ROUND((F246/$H247)*100,1),")")</f>
        <v>(7.5)</v>
      </c>
      <c r="H246" s="302">
        <f t="shared" ref="H246" si="191">SUM(B246,D246,F246)</f>
        <v>20.6890295683333</v>
      </c>
      <c r="I246" s="299" t="str">
        <f>CONCATENATE("(",ROUND((H246/$H247)*100,1),")")</f>
        <v>(54.3)</v>
      </c>
      <c r="K246" s="302">
        <f t="shared" ref="K246:K247" si="192">B251-B246</f>
        <v>0.54127401517371432</v>
      </c>
      <c r="L246" s="302">
        <f t="shared" ref="L246:L247" si="193">D251-D246</f>
        <v>1.1627934959913517</v>
      </c>
      <c r="M246" s="302">
        <f t="shared" ref="M246:M247" si="194">F251-F246</f>
        <v>0.27640364035118647</v>
      </c>
      <c r="N246" s="302">
        <f t="shared" ref="N246:N247" si="195">SUM(K246:M246)</f>
        <v>1.9804711515162525</v>
      </c>
    </row>
    <row r="247" spans="1:14" x14ac:dyDescent="0.2">
      <c r="A247" s="282" t="s">
        <v>363</v>
      </c>
      <c r="B247" s="302">
        <f>SUM(B245:B246)</f>
        <v>13.943048576916448</v>
      </c>
      <c r="C247" s="299" t="str">
        <f>CONCATENATE("(",ROUND((B247/$H247)*100,1),")")</f>
        <v>(36.6)</v>
      </c>
      <c r="D247" s="302">
        <f>SUM(D245:D246)</f>
        <v>20.072154186172241</v>
      </c>
      <c r="E247" s="299" t="str">
        <f>CONCATENATE("(",ROUND((D247/$H247)*100,1),")")</f>
        <v>(52.7)</v>
      </c>
      <c r="F247" s="302">
        <f>SUM(F245:F246)</f>
        <v>4.0697972369112794</v>
      </c>
      <c r="G247" s="299" t="str">
        <f>CONCATENATE("(",ROUND((F247/$H247)*100,1),")")</f>
        <v>(10.7)</v>
      </c>
      <c r="H247" s="302">
        <f>SUM(H245:H246)</f>
        <v>38.084999999999965</v>
      </c>
      <c r="I247" s="299" t="str">
        <f>CONCATENATE("(",ROUND((H247/$H247)*100,1),")")</f>
        <v>(100)</v>
      </c>
      <c r="K247" s="302">
        <f t="shared" si="192"/>
        <v>1.3504866594108016</v>
      </c>
      <c r="L247" s="302">
        <f t="shared" si="193"/>
        <v>1.9560412508003751</v>
      </c>
      <c r="M247" s="302">
        <f t="shared" si="194"/>
        <v>0.39847208978885362</v>
      </c>
      <c r="N247" s="302">
        <f t="shared" si="195"/>
        <v>3.7050000000000303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8.8467941029717458</v>
      </c>
      <c r="C250" s="299" t="str">
        <f>CONCATENATE("(",ROUND((B250/$H252)*100,1),")")</f>
        <v>(21.2)</v>
      </c>
      <c r="D250" s="302">
        <f>'Ind T6'!W99</f>
        <v>8.9250819024601249</v>
      </c>
      <c r="E250" s="299" t="str">
        <f>CONCATENATE("(",ROUND((D250/$H252)*100,1),")")</f>
        <v>(21.4)</v>
      </c>
      <c r="F250" s="302">
        <f>'Ind T6'!X99</f>
        <v>1.3486232747185791</v>
      </c>
      <c r="G250" s="299" t="str">
        <f>CONCATENATE("(",ROUND((F250/$H252)*100,1),")")</f>
        <v>(3.2)</v>
      </c>
      <c r="H250" s="302">
        <f>SUM(B250,D250,F250)</f>
        <v>19.120499280150451</v>
      </c>
      <c r="I250" s="299" t="str">
        <f>CONCATENATE("(",ROUND((H250/$H252)*100,1),")")</f>
        <v>(45.8)</v>
      </c>
      <c r="K250" s="302">
        <f>B250-B240</f>
        <v>1.2845662087251704</v>
      </c>
      <c r="L250" s="302">
        <f>D250-D240</f>
        <v>1.1026563374146736</v>
      </c>
      <c r="M250" s="302">
        <f>F250-F240</f>
        <v>0.21015088615671518</v>
      </c>
      <c r="N250" s="302">
        <f>SUM(K250:M250)</f>
        <v>2.5973734322965591</v>
      </c>
    </row>
    <row r="251" spans="1:14" x14ac:dyDescent="0.2">
      <c r="A251" s="282" t="s">
        <v>365</v>
      </c>
      <c r="B251" s="302">
        <f>'Ind T6'!V98</f>
        <v>6.4467411333555038</v>
      </c>
      <c r="C251" s="299" t="str">
        <f>CONCATENATE("(",ROUND((B251/$H252)*100,1),")")</f>
        <v>(15.4)</v>
      </c>
      <c r="D251" s="302">
        <f>'Ind T6'!W98</f>
        <v>13.103113534512493</v>
      </c>
      <c r="E251" s="299" t="str">
        <f>CONCATENATE("(",ROUND((D251/$H252)*100,1),")")</f>
        <v>(31.4)</v>
      </c>
      <c r="F251" s="302">
        <f>'Ind T6'!X98</f>
        <v>3.1196460519815541</v>
      </c>
      <c r="G251" s="299" t="str">
        <f>CONCATENATE("(",ROUND((F251/$H252)*100,1),")")</f>
        <v>(7.5)</v>
      </c>
      <c r="H251" s="302">
        <f t="shared" ref="H251" si="196">SUM(B251,D251,F251)</f>
        <v>22.669500719849552</v>
      </c>
      <c r="I251" s="299" t="str">
        <f>CONCATENATE("(",ROUND((H251/$H252)*100,1),")")</f>
        <v>(54.2)</v>
      </c>
      <c r="K251" s="302">
        <f t="shared" ref="K251:K252" si="197">B251-B241</f>
        <v>0.89365809816452835</v>
      </c>
      <c r="L251" s="302">
        <f t="shared" ref="L251:L252" si="198">D251-D241</f>
        <v>1.7510936557618457</v>
      </c>
      <c r="M251" s="302">
        <f t="shared" ref="M251:M252" si="199">F251-F241</f>
        <v>0.49787481377710074</v>
      </c>
      <c r="N251" s="302">
        <f t="shared" ref="N251:N252" si="200">SUM(K251:M251)</f>
        <v>3.1426265677034748</v>
      </c>
    </row>
    <row r="252" spans="1:14" x14ac:dyDescent="0.2">
      <c r="A252" s="282" t="s">
        <v>363</v>
      </c>
      <c r="B252" s="302">
        <f>SUM(B250:B251)</f>
        <v>15.29353523632725</v>
      </c>
      <c r="C252" s="299" t="str">
        <f>CONCATENATE("(",ROUND((B252/$H252)*100,1),")")</f>
        <v>(36.6)</v>
      </c>
      <c r="D252" s="302">
        <f>SUM(D250:D251)</f>
        <v>22.028195436972617</v>
      </c>
      <c r="E252" s="299" t="str">
        <f>CONCATENATE("(",ROUND((D252/$H252)*100,1),")")</f>
        <v>(52.7)</v>
      </c>
      <c r="F252" s="302">
        <f>SUM(F250:F251)</f>
        <v>4.468269326700133</v>
      </c>
      <c r="G252" s="299" t="str">
        <f>CONCATENATE("(",ROUND((F252/$H252)*100,1),")")</f>
        <v>(10.7)</v>
      </c>
      <c r="H252" s="302">
        <f>SUM(H250:H251)</f>
        <v>41.790000000000006</v>
      </c>
      <c r="I252" s="299" t="str">
        <f>CONCATENATE("(",ROUND((H252/$H252)*100,1),")")</f>
        <v>(100)</v>
      </c>
      <c r="K252" s="302">
        <f t="shared" si="197"/>
        <v>2.1782243068896978</v>
      </c>
      <c r="L252" s="302">
        <f t="shared" si="198"/>
        <v>2.8537499931765176</v>
      </c>
      <c r="M252" s="302">
        <f t="shared" si="199"/>
        <v>0.70802569993381592</v>
      </c>
      <c r="N252" s="302">
        <f t="shared" si="200"/>
        <v>5.7400000000000313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0.6885812720849056</v>
      </c>
      <c r="C261" s="299" t="str">
        <f>CONCATENATE("(",ROUND((B261/$H263)*100,1),")")</f>
        <v>(32.1)</v>
      </c>
      <c r="D261" s="302">
        <f>'Ind T6'!M108</f>
        <v>0.2791060070701108</v>
      </c>
      <c r="E261" s="299" t="str">
        <f>CONCATENATE("(",ROUND((D261/$H263)*100,1),")")</f>
        <v>(13)</v>
      </c>
      <c r="F261" s="302">
        <f>'Ind T6'!N108</f>
        <v>0.21192491166497573</v>
      </c>
      <c r="G261" s="299" t="str">
        <f>CONCATENATE("(",ROUND((F261/$H263)*100,1),")")</f>
        <v>(9.9)</v>
      </c>
      <c r="H261" s="302">
        <f>SUM(B261,D261,F261)</f>
        <v>1.1796121908199921</v>
      </c>
      <c r="I261" s="299" t="str">
        <f>CONCATENATE("(",ROUND((H261/$H263)*100,1),")")</f>
        <v>(54.9)</v>
      </c>
      <c r="K261" s="302">
        <f>B266-B261</f>
        <v>-3.0928400951335089E-2</v>
      </c>
      <c r="L261" s="302">
        <f>D266-D261</f>
        <v>1.6940697508205926E-3</v>
      </c>
      <c r="M261" s="302">
        <f>F266-F261</f>
        <v>-7.0919944292717474E-3</v>
      </c>
      <c r="N261" s="302">
        <f>SUM(K261:M261)</f>
        <v>-3.6326325629786244E-2</v>
      </c>
    </row>
    <row r="262" spans="1:14" x14ac:dyDescent="0.2">
      <c r="A262" s="282" t="s">
        <v>365</v>
      </c>
      <c r="B262" s="302">
        <f>'Ind T6'!L107</f>
        <v>0.45639222614756381</v>
      </c>
      <c r="C262" s="299" t="str">
        <f>CONCATENATE("(",ROUND((B262/$H263)*100,1),")")</f>
        <v>(21.3)</v>
      </c>
      <c r="D262" s="302">
        <f>'Ind T6'!M107</f>
        <v>0.19914752650408873</v>
      </c>
      <c r="E262" s="299" t="str">
        <f>CONCATENATE("(",ROUND((D262/$H263)*100,1),")")</f>
        <v>(9.3)</v>
      </c>
      <c r="F262" s="302">
        <f>'Ind T6'!N107</f>
        <v>0.31184805652835784</v>
      </c>
      <c r="G262" s="299" t="str">
        <f>CONCATENATE("(",ROUND((F262/$H263)*100,1),")")</f>
        <v>(14.5)</v>
      </c>
      <c r="H262" s="302">
        <f t="shared" ref="H262" si="201">SUM(B262,D262,F262)</f>
        <v>0.96738780918001033</v>
      </c>
      <c r="I262" s="299" t="str">
        <f>CONCATENATE("(",ROUND((H262/$H263)*100,1),")")</f>
        <v>(45.1)</v>
      </c>
      <c r="K262" s="302">
        <f t="shared" ref="K262:K263" si="202">B267-B262</f>
        <v>-1.8686157394279534E-2</v>
      </c>
      <c r="L262" s="302">
        <f t="shared" ref="L262:L263" si="203">D267-D262</f>
        <v>-5.3517227766597397E-3</v>
      </c>
      <c r="M262" s="302">
        <f t="shared" ref="M262:M263" si="204">F267-F262</f>
        <v>-1.5635794199280739E-2</v>
      </c>
      <c r="N262" s="302">
        <f t="shared" ref="N262:N263" si="205">SUM(K262:M262)</f>
        <v>-3.9673674370220013E-2</v>
      </c>
    </row>
    <row r="263" spans="1:14" x14ac:dyDescent="0.2">
      <c r="A263" s="282" t="s">
        <v>363</v>
      </c>
      <c r="B263" s="302">
        <f>SUM(B261:B262)</f>
        <v>1.1449734982324693</v>
      </c>
      <c r="C263" s="299" t="str">
        <f>CONCATENATE("(",ROUND((B263/$H263)*100,1),")")</f>
        <v>(53.3)</v>
      </c>
      <c r="D263" s="302">
        <f>SUM(D261:D262)</f>
        <v>0.47825353357419953</v>
      </c>
      <c r="E263" s="299" t="str">
        <f>CONCATENATE("(",ROUND((D263/$H263)*100,1),")")</f>
        <v>(22.3)</v>
      </c>
      <c r="F263" s="302">
        <f>SUM(F261:F262)</f>
        <v>0.52377296819333363</v>
      </c>
      <c r="G263" s="299" t="str">
        <f>CONCATENATE("(",ROUND((F263/$H263)*100,1),")")</f>
        <v>(24.4)</v>
      </c>
      <c r="H263" s="302">
        <f>SUM(H261:H262)</f>
        <v>2.1470000000000025</v>
      </c>
      <c r="I263" s="299" t="str">
        <f>CONCATENATE("(",ROUND((H263/$H263)*100,1),")")</f>
        <v>(100)</v>
      </c>
      <c r="K263" s="302">
        <f t="shared" si="202"/>
        <v>-4.9614558345614457E-2</v>
      </c>
      <c r="L263" s="302">
        <f t="shared" si="203"/>
        <v>-3.6576530258391471E-3</v>
      </c>
      <c r="M263" s="302">
        <f t="shared" si="204"/>
        <v>-2.2727788628552514E-2</v>
      </c>
      <c r="N263" s="302">
        <f t="shared" si="205"/>
        <v>-7.6000000000006118E-2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0.65765287113357052</v>
      </c>
      <c r="C266" s="299" t="str">
        <f>CONCATENATE("(",ROUND((B266/$H268)*100,1),")")</f>
        <v>(31.8)</v>
      </c>
      <c r="D266" s="302">
        <f>'Ind T6'!R108</f>
        <v>0.28080007682093139</v>
      </c>
      <c r="E266" s="299" t="str">
        <f>CONCATENATE("(",ROUND((D266/$H268)*100,1),")")</f>
        <v>(13.6)</v>
      </c>
      <c r="F266" s="302">
        <f>'Ind T6'!S108</f>
        <v>0.20483291723570399</v>
      </c>
      <c r="G266" s="299" t="str">
        <f>CONCATENATE("(",ROUND((F266/$H268)*100,1),")")</f>
        <v>(9.9)</v>
      </c>
      <c r="H266" s="302">
        <f>SUM(B266,D266,F266)</f>
        <v>1.1432858651902058</v>
      </c>
      <c r="I266" s="299" t="str">
        <f>CONCATENATE("(",ROUND((H266/$H268)*100,1),")")</f>
        <v>(55.2)</v>
      </c>
      <c r="K266" s="302">
        <f>B271-B266</f>
        <v>-2.6819061948321732E-2</v>
      </c>
      <c r="L266" s="302">
        <f>D271-D266</f>
        <v>9.4468957082883831E-3</v>
      </c>
      <c r="M266" s="302">
        <f>F271-F266</f>
        <v>-4.2662144634980637E-3</v>
      </c>
      <c r="N266" s="302">
        <f>SUM(K266:M266)</f>
        <v>-2.1638380703531412E-2</v>
      </c>
    </row>
    <row r="267" spans="1:14" x14ac:dyDescent="0.2">
      <c r="A267" s="282" t="s">
        <v>365</v>
      </c>
      <c r="B267" s="302">
        <f>'Ind T6'!Q107</f>
        <v>0.43770606875328427</v>
      </c>
      <c r="C267" s="299" t="str">
        <f>CONCATENATE("(",ROUND((B267/$H268)*100,1),")")</f>
        <v>(21.1)</v>
      </c>
      <c r="D267" s="302">
        <f>'Ind T6'!R107</f>
        <v>0.19379580372742899</v>
      </c>
      <c r="E267" s="299" t="str">
        <f>CONCATENATE("(",ROUND((D267/$H268)*100,1),")")</f>
        <v>(9.4)</v>
      </c>
      <c r="F267" s="302">
        <f>'Ind T6'!S107</f>
        <v>0.2962122623290771</v>
      </c>
      <c r="G267" s="299" t="str">
        <f>CONCATENATE("(",ROUND((F267/$H268)*100,1),")")</f>
        <v>(14.3)</v>
      </c>
      <c r="H267" s="302">
        <f t="shared" ref="H267" si="206">SUM(B267,D267,F267)</f>
        <v>0.92771413480979037</v>
      </c>
      <c r="I267" s="299" t="str">
        <f>CONCATENATE("(",ROUND((H267/$H268)*100,1),")")</f>
        <v>(44.8)</v>
      </c>
      <c r="K267" s="302">
        <f t="shared" ref="K267:K268" si="207">B272-B267</f>
        <v>-9.7181293953529369E-3</v>
      </c>
      <c r="L267" s="302">
        <f t="shared" ref="L267:L268" si="208">D272-D267</f>
        <v>-5.3185958919166054E-3</v>
      </c>
      <c r="M267" s="302">
        <f t="shared" ref="M267:M268" si="209">F272-F267</f>
        <v>-2.1324894009192574E-2</v>
      </c>
      <c r="N267" s="302">
        <f t="shared" ref="N267:N268" si="210">SUM(K267:M267)</f>
        <v>-3.6361619296462117E-2</v>
      </c>
    </row>
    <row r="268" spans="1:14" x14ac:dyDescent="0.2">
      <c r="A268" s="282" t="s">
        <v>363</v>
      </c>
      <c r="B268" s="302">
        <f>SUM(B266:B267)</f>
        <v>1.0953589398868548</v>
      </c>
      <c r="C268" s="299" t="str">
        <f>CONCATENATE("(",ROUND((B268/$H268)*100,1),")")</f>
        <v>(52.9)</v>
      </c>
      <c r="D268" s="302">
        <f>SUM(D266:D267)</f>
        <v>0.47459588054836038</v>
      </c>
      <c r="E268" s="299" t="str">
        <f>CONCATENATE("(",ROUND((D268/$H268)*100,1),")")</f>
        <v>(22.9)</v>
      </c>
      <c r="F268" s="302">
        <f>SUM(F266:F267)</f>
        <v>0.50104517956478112</v>
      </c>
      <c r="G268" s="299" t="str">
        <f>CONCATENATE("(",ROUND((F268/$H268)*100,1),")")</f>
        <v>(24.2)</v>
      </c>
      <c r="H268" s="302">
        <f>SUM(H266:H267)</f>
        <v>2.0709999999999962</v>
      </c>
      <c r="I268" s="299" t="str">
        <f>CONCATENATE("(",ROUND((H268/$H268)*100,1),")")</f>
        <v>(100)</v>
      </c>
      <c r="K268" s="302">
        <f t="shared" si="207"/>
        <v>-3.6537191343674724E-2</v>
      </c>
      <c r="L268" s="302">
        <f t="shared" si="208"/>
        <v>4.1282998163718054E-3</v>
      </c>
      <c r="M268" s="302">
        <f t="shared" si="209"/>
        <v>-2.5591108472690638E-2</v>
      </c>
      <c r="N268" s="302">
        <f t="shared" si="210"/>
        <v>-5.7999999999993557E-2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0.63083380918524878</v>
      </c>
      <c r="C271" s="299" t="str">
        <f>CONCATENATE("(",ROUND((B271/$H273)*100,1),")")</f>
        <v>(31.3)</v>
      </c>
      <c r="D271" s="302">
        <f>'Ind T6'!W108</f>
        <v>0.29024697252921977</v>
      </c>
      <c r="E271" s="299" t="str">
        <f>CONCATENATE("(",ROUND((D271/$H273)*100,1),")")</f>
        <v>(14.4)</v>
      </c>
      <c r="F271" s="302">
        <f>'Ind T6'!X108</f>
        <v>0.20056670277220592</v>
      </c>
      <c r="G271" s="299" t="str">
        <f>CONCATENATE("(",ROUND((F271/$H273)*100,1),")")</f>
        <v>(10)</v>
      </c>
      <c r="H271" s="302">
        <f>SUM(B271,D271,F271)</f>
        <v>1.1216474844866746</v>
      </c>
      <c r="I271" s="299" t="str">
        <f>CONCATENATE("(",ROUND((H271/$H273)*100,1),")")</f>
        <v>(55.7)</v>
      </c>
      <c r="K271" s="302">
        <f>B271-B261</f>
        <v>-5.7747462899656821E-2</v>
      </c>
      <c r="L271" s="302">
        <f>D271-D261</f>
        <v>1.1140965459108976E-2</v>
      </c>
      <c r="M271" s="302">
        <f>F271-F261</f>
        <v>-1.1358208892769811E-2</v>
      </c>
      <c r="N271" s="302">
        <f>SUM(K271:M271)</f>
        <v>-5.7964706333317656E-2</v>
      </c>
    </row>
    <row r="272" spans="1:14" x14ac:dyDescent="0.2">
      <c r="A272" s="282" t="s">
        <v>365</v>
      </c>
      <c r="B272" s="302">
        <f>'Ind T6'!V107</f>
        <v>0.42798793935793134</v>
      </c>
      <c r="C272" s="299" t="str">
        <f>CONCATENATE("(",ROUND((B272/$H273)*100,1),")")</f>
        <v>(21.3)</v>
      </c>
      <c r="D272" s="302">
        <f>'Ind T6'!W107</f>
        <v>0.18847720783551239</v>
      </c>
      <c r="E272" s="299" t="str">
        <f>CONCATENATE("(",ROUND((D272/$H273)*100,1),")")</f>
        <v>(9.4)</v>
      </c>
      <c r="F272" s="302">
        <f>'Ind T6'!X107</f>
        <v>0.27488736831988453</v>
      </c>
      <c r="G272" s="299" t="str">
        <f>CONCATENATE("(",ROUND((F272/$H273)*100,1),")")</f>
        <v>(13.7)</v>
      </c>
      <c r="H272" s="302">
        <f t="shared" ref="H272" si="211">SUM(B272,D272,F272)</f>
        <v>0.89135251551332817</v>
      </c>
      <c r="I272" s="299" t="str">
        <f>CONCATENATE("(",ROUND((H272/$H273)*100,1),")")</f>
        <v>(44.3)</v>
      </c>
      <c r="K272" s="302">
        <f t="shared" ref="K272:K273" si="212">B272-B262</f>
        <v>-2.8404286789632471E-2</v>
      </c>
      <c r="L272" s="302">
        <f t="shared" ref="L272:L273" si="213">D272-D262</f>
        <v>-1.0670318668576345E-2</v>
      </c>
      <c r="M272" s="302">
        <f t="shared" ref="M272:M273" si="214">F272-F262</f>
        <v>-3.6960688208473313E-2</v>
      </c>
      <c r="N272" s="302">
        <f t="shared" ref="N272:N273" si="215">SUM(K272:M272)</f>
        <v>-7.603529366668213E-2</v>
      </c>
    </row>
    <row r="273" spans="1:14" x14ac:dyDescent="0.2">
      <c r="A273" s="282" t="s">
        <v>363</v>
      </c>
      <c r="B273" s="302">
        <f>SUM(B271:B272)</f>
        <v>1.0588217485431801</v>
      </c>
      <c r="C273" s="299" t="str">
        <f>CONCATENATE("(",ROUND((B273/$H273)*100,1),")")</f>
        <v>(52.6)</v>
      </c>
      <c r="D273" s="302">
        <f>SUM(D271:D272)</f>
        <v>0.47872418036473219</v>
      </c>
      <c r="E273" s="299" t="str">
        <f>CONCATENATE("(",ROUND((D273/$H273)*100,1),")")</f>
        <v>(23.8)</v>
      </c>
      <c r="F273" s="302">
        <f>SUM(F271:F272)</f>
        <v>0.47545407109209048</v>
      </c>
      <c r="G273" s="299" t="str">
        <f>CONCATENATE("(",ROUND((F273/$H273)*100,1),")")</f>
        <v>(23.6)</v>
      </c>
      <c r="H273" s="302">
        <f>SUM(H271:H272)</f>
        <v>2.0130000000000026</v>
      </c>
      <c r="I273" s="299" t="str">
        <f>CONCATENATE("(",ROUND((H273/$H273)*100,1),")")</f>
        <v>(100)</v>
      </c>
      <c r="K273" s="302">
        <f t="shared" si="212"/>
        <v>-8.6151749689289181E-2</v>
      </c>
      <c r="L273" s="302">
        <f t="shared" si="213"/>
        <v>4.7064679053265834E-4</v>
      </c>
      <c r="M273" s="302">
        <f t="shared" si="214"/>
        <v>-4.8318897101243152E-2</v>
      </c>
      <c r="N273" s="302">
        <f t="shared" si="215"/>
        <v>-0.13399999999999967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4.5905726105551752</v>
      </c>
      <c r="C282" s="299" t="str">
        <f>CONCATENATE("(",ROUND((B282/$H284)*100,1),")")</f>
        <v>(58.3)</v>
      </c>
      <c r="D282" s="302">
        <f>'Ind T6'!M117</f>
        <v>0.5663868688300514</v>
      </c>
      <c r="E282" s="299" t="str">
        <f>CONCATENATE("(",ROUND((D282/$H284)*100,1),")")</f>
        <v>(7.2)</v>
      </c>
      <c r="F282" s="302">
        <f>'Ind T6'!N117</f>
        <v>0.5945419741569159</v>
      </c>
      <c r="G282" s="299" t="str">
        <f>CONCATENATE("(",ROUND((F282/$H284)*100,1),")")</f>
        <v>(7.6)</v>
      </c>
      <c r="H282" s="302">
        <f>SUM(B282,D282,F282)</f>
        <v>5.7515014535421418</v>
      </c>
      <c r="I282" s="299" t="str">
        <f>CONCATENATE("(",ROUND((H282/$H284)*100,1),")")</f>
        <v>(73.1)</v>
      </c>
      <c r="K282" s="302">
        <f>B287-B282</f>
        <v>0.23861699957680216</v>
      </c>
      <c r="L282" s="302">
        <f>D287-D282</f>
        <v>3.8411302650785961E-2</v>
      </c>
      <c r="M282" s="302">
        <f>F287-F282</f>
        <v>4.998660353869433E-2</v>
      </c>
      <c r="N282" s="302">
        <f>SUM(K282:M282)</f>
        <v>0.32701490576628245</v>
      </c>
    </row>
    <row r="283" spans="1:14" x14ac:dyDescent="0.2">
      <c r="A283" s="282" t="s">
        <v>365</v>
      </c>
      <c r="B283" s="302">
        <f>'Ind T6'!L116</f>
        <v>1.3758461469750518</v>
      </c>
      <c r="C283" s="299" t="str">
        <f>CONCATENATE("(",ROUND((B283/$H284)*100,1),")")</f>
        <v>(17.5)</v>
      </c>
      <c r="D283" s="302">
        <f>'Ind T6'!M116</f>
        <v>0.41751674941009065</v>
      </c>
      <c r="E283" s="299" t="str">
        <f>CONCATENATE("(",ROUND((D283/$H284)*100,1),")")</f>
        <v>(5.3)</v>
      </c>
      <c r="F283" s="302">
        <f>'Ind T6'!N116</f>
        <v>0.32413565007270417</v>
      </c>
      <c r="G283" s="299" t="str">
        <f>CONCATENATE("(",ROUND((F283/$H284)*100,1),")")</f>
        <v>(4.1)</v>
      </c>
      <c r="H283" s="302">
        <f t="shared" ref="H283" si="216">SUM(B283,D283,F283)</f>
        <v>2.1174985464578464</v>
      </c>
      <c r="I283" s="299" t="str">
        <f>CONCATENATE("(",ROUND((H283/$H284)*100,1),")")</f>
        <v>(26.9)</v>
      </c>
      <c r="K283" s="302">
        <f t="shared" ref="K283:K284" si="217">B288-B283</f>
        <v>0.11622513146515545</v>
      </c>
      <c r="L283" s="302">
        <f t="shared" ref="L283:L284" si="218">D288-D283</f>
        <v>1.8928246844002017E-2</v>
      </c>
      <c r="M283" s="302">
        <f t="shared" ref="M283:M284" si="219">F288-F283</f>
        <v>2.483171592456257E-2</v>
      </c>
      <c r="N283" s="302">
        <f t="shared" ref="N283:N284" si="220">SUM(K283:M283)</f>
        <v>0.15998509423372004</v>
      </c>
    </row>
    <row r="284" spans="1:14" x14ac:dyDescent="0.2">
      <c r="A284" s="282" t="s">
        <v>363</v>
      </c>
      <c r="B284" s="302">
        <f>SUM(B282:B283)</f>
        <v>5.966418757530227</v>
      </c>
      <c r="C284" s="299" t="str">
        <f>CONCATENATE("(",ROUND((B284/$H284)*100,1),")")</f>
        <v>(75.8)</v>
      </c>
      <c r="D284" s="302">
        <f>SUM(D282:D283)</f>
        <v>0.98390361824014205</v>
      </c>
      <c r="E284" s="299" t="str">
        <f>CONCATENATE("(",ROUND((D284/$H284)*100,1),")")</f>
        <v>(12.5)</v>
      </c>
      <c r="F284" s="302">
        <f>SUM(F282:F283)</f>
        <v>0.91867762422962007</v>
      </c>
      <c r="G284" s="299" t="str">
        <f>CONCATENATE("(",ROUND((F284/$H284)*100,1),")")</f>
        <v>(11.7)</v>
      </c>
      <c r="H284" s="302">
        <f>SUM(H282:H283)</f>
        <v>7.8689999999999882</v>
      </c>
      <c r="I284" s="299" t="str">
        <f>CONCATENATE("(",ROUND((H284/$H284)*100,1),")")</f>
        <v>(100)</v>
      </c>
      <c r="K284" s="302">
        <f t="shared" si="217"/>
        <v>0.35484213104195739</v>
      </c>
      <c r="L284" s="302">
        <f t="shared" si="218"/>
        <v>5.7339549494788034E-2</v>
      </c>
      <c r="M284" s="302">
        <f t="shared" si="219"/>
        <v>7.4818319463256899E-2</v>
      </c>
      <c r="N284" s="302">
        <f t="shared" si="220"/>
        <v>0.48700000000000232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4.8291896101319773</v>
      </c>
      <c r="C287" s="299" t="str">
        <f>CONCATENATE("(",ROUND((B287/$H289)*100,1),")")</f>
        <v>(57.8)</v>
      </c>
      <c r="D287" s="302">
        <f>'Ind T6'!R117</f>
        <v>0.60479817148083737</v>
      </c>
      <c r="E287" s="299" t="str">
        <f>CONCATENATE("(",ROUND((D287/$H289)*100,1),")")</f>
        <v>(7.2)</v>
      </c>
      <c r="F287" s="302">
        <f>'Ind T6'!S117</f>
        <v>0.64452857769561023</v>
      </c>
      <c r="G287" s="299" t="str">
        <f>CONCATENATE("(",ROUND((F287/$H289)*100,1),")")</f>
        <v>(7.7)</v>
      </c>
      <c r="H287" s="302">
        <f>SUM(B287,D287,F287)</f>
        <v>6.0785163593084253</v>
      </c>
      <c r="I287" s="299" t="str">
        <f>CONCATENATE("(",ROUND((H287/$H289)*100,1),")")</f>
        <v>(72.7)</v>
      </c>
      <c r="K287" s="302">
        <f>B292-B287</f>
        <v>0.23341211388437966</v>
      </c>
      <c r="L287" s="302">
        <f>D292-D287</f>
        <v>4.1289847949808611E-2</v>
      </c>
      <c r="M287" s="302">
        <f>F292-F287</f>
        <v>5.3900150062258789E-2</v>
      </c>
      <c r="N287" s="302">
        <f>SUM(K287:M287)</f>
        <v>0.32860211189644706</v>
      </c>
    </row>
    <row r="288" spans="1:14" x14ac:dyDescent="0.2">
      <c r="A288" s="282" t="s">
        <v>365</v>
      </c>
      <c r="B288" s="302">
        <f>'Ind T6'!Q116</f>
        <v>1.4920712784402073</v>
      </c>
      <c r="C288" s="299" t="str">
        <f>CONCATENATE("(",ROUND((B288/$H289)*100,1),")")</f>
        <v>(17.9)</v>
      </c>
      <c r="D288" s="302">
        <f>'Ind T6'!R116</f>
        <v>0.43644499625409267</v>
      </c>
      <c r="E288" s="299" t="str">
        <f>CONCATENATE("(",ROUND((D288/$H289)*100,1),")")</f>
        <v>(5.2)</v>
      </c>
      <c r="F288" s="302">
        <f>'Ind T6'!S116</f>
        <v>0.34896736599726674</v>
      </c>
      <c r="G288" s="299" t="str">
        <f>CONCATENATE("(",ROUND((F288/$H289)*100,1),")")</f>
        <v>(4.2)</v>
      </c>
      <c r="H288" s="302">
        <f t="shared" ref="H288" si="221">SUM(B288,D288,F288)</f>
        <v>2.2774836406915666</v>
      </c>
      <c r="I288" s="299" t="str">
        <f>CONCATENATE("(",ROUND((H288/$H289)*100,1),")")</f>
        <v>(27.3)</v>
      </c>
      <c r="K288" s="302">
        <f t="shared" ref="K288:K289" si="222">B293-B288</f>
        <v>0.15713470522667694</v>
      </c>
      <c r="L288" s="302">
        <f t="shared" ref="L288:L289" si="223">D293-D288</f>
        <v>1.010887495241336E-2</v>
      </c>
      <c r="M288" s="302">
        <f t="shared" ref="M288:M289" si="224">F293-F288</f>
        <v>2.2154307924458938E-2</v>
      </c>
      <c r="N288" s="302">
        <f t="shared" ref="N288:N289" si="225">SUM(K288:M288)</f>
        <v>0.18939788810354924</v>
      </c>
    </row>
    <row r="289" spans="1:14" x14ac:dyDescent="0.2">
      <c r="A289" s="282" t="s">
        <v>363</v>
      </c>
      <c r="B289" s="302">
        <f>SUM(B287:B288)</f>
        <v>6.3212608885721844</v>
      </c>
      <c r="C289" s="299" t="str">
        <f>CONCATENATE("(",ROUND((B289/$H289)*100,1),")")</f>
        <v>(75.6)</v>
      </c>
      <c r="D289" s="302">
        <f>SUM(D287:D288)</f>
        <v>1.0412431677349301</v>
      </c>
      <c r="E289" s="299" t="str">
        <f>CONCATENATE("(",ROUND((D289/$H289)*100,1),")")</f>
        <v>(12.5)</v>
      </c>
      <c r="F289" s="302">
        <f>SUM(F287:F288)</f>
        <v>0.99349594369287697</v>
      </c>
      <c r="G289" s="299" t="str">
        <f>CONCATENATE("(",ROUND((F289/$H289)*100,1),")")</f>
        <v>(11.9)</v>
      </c>
      <c r="H289" s="302">
        <f>SUM(H287:H288)</f>
        <v>8.355999999999991</v>
      </c>
      <c r="I289" s="299" t="str">
        <f>CONCATENATE("(",ROUND((H289/$H289)*100,1),")")</f>
        <v>(100)</v>
      </c>
      <c r="K289" s="302">
        <f t="shared" si="222"/>
        <v>0.39054681911105682</v>
      </c>
      <c r="L289" s="302">
        <f t="shared" si="223"/>
        <v>5.1398722902221916E-2</v>
      </c>
      <c r="M289" s="302">
        <f t="shared" si="224"/>
        <v>7.6054457986717727E-2</v>
      </c>
      <c r="N289" s="302">
        <f t="shared" si="225"/>
        <v>0.51799999999999646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5.062601724016357</v>
      </c>
      <c r="C292" s="299" t="str">
        <f>CONCATENATE("(",ROUND((B292/$H294)*100,1),")")</f>
        <v>(57)</v>
      </c>
      <c r="D292" s="302">
        <f>'Ind T6'!W117</f>
        <v>0.64608801943064598</v>
      </c>
      <c r="E292" s="299" t="str">
        <f>CONCATENATE("(",ROUND((D292/$H294)*100,1),")")</f>
        <v>(7.3)</v>
      </c>
      <c r="F292" s="302">
        <f>'Ind T6'!X117</f>
        <v>0.69842872775786902</v>
      </c>
      <c r="G292" s="299" t="str">
        <f>CONCATENATE("(",ROUND((F292/$H294)*100,1),")")</f>
        <v>(7.9)</v>
      </c>
      <c r="H292" s="302">
        <f>SUM(B292,D292,F292)</f>
        <v>6.4071184712048721</v>
      </c>
      <c r="I292" s="299" t="str">
        <f>CONCATENATE("(",ROUND((H292/$H294)*100,1),")")</f>
        <v>(72.2)</v>
      </c>
      <c r="K292" s="302">
        <f>B292-B282</f>
        <v>0.47202911346118182</v>
      </c>
      <c r="L292" s="302">
        <f>D292-D282</f>
        <v>7.9701150600594572E-2</v>
      </c>
      <c r="M292" s="302">
        <f>F292-F282</f>
        <v>0.10388675360095312</v>
      </c>
      <c r="N292" s="302">
        <f>SUM(K292:M292)</f>
        <v>0.65561701766272951</v>
      </c>
    </row>
    <row r="293" spans="1:14" x14ac:dyDescent="0.2">
      <c r="A293" s="282" t="s">
        <v>365</v>
      </c>
      <c r="B293" s="302">
        <f>'Ind T6'!V116</f>
        <v>1.6492059836668842</v>
      </c>
      <c r="C293" s="299" t="str">
        <f>CONCATENATE("(",ROUND((B293/$H294)*100,1),")")</f>
        <v>(18.6)</v>
      </c>
      <c r="D293" s="302">
        <f>'Ind T6'!W116</f>
        <v>0.44655387120650603</v>
      </c>
      <c r="E293" s="299" t="str">
        <f>CONCATENATE("(",ROUND((D293/$H294)*100,1),")")</f>
        <v>(5)</v>
      </c>
      <c r="F293" s="302">
        <f>'Ind T6'!X116</f>
        <v>0.37112167392172568</v>
      </c>
      <c r="G293" s="299" t="str">
        <f>CONCATENATE("(",ROUND((F293/$H294)*100,1),")")</f>
        <v>(4.2)</v>
      </c>
      <c r="H293" s="302">
        <f t="shared" ref="H293" si="226">SUM(B293,D293,F293)</f>
        <v>2.4668815287951156</v>
      </c>
      <c r="I293" s="299" t="str">
        <f>CONCATENATE("(",ROUND((H293/$H294)*100,1),")")</f>
        <v>(27.8)</v>
      </c>
      <c r="K293" s="302">
        <f t="shared" ref="K293:K294" si="227">B293-B283</f>
        <v>0.27335983669183239</v>
      </c>
      <c r="L293" s="302">
        <f t="shared" ref="L293:L294" si="228">D293-D283</f>
        <v>2.9037121796415377E-2</v>
      </c>
      <c r="M293" s="302">
        <f t="shared" ref="M293:M294" si="229">F293-F283</f>
        <v>4.6986023849021508E-2</v>
      </c>
      <c r="N293" s="302">
        <f t="shared" ref="N293:N294" si="230">SUM(K293:M293)</f>
        <v>0.34938298233726928</v>
      </c>
    </row>
    <row r="294" spans="1:14" x14ac:dyDescent="0.2">
      <c r="A294" s="282" t="s">
        <v>363</v>
      </c>
      <c r="B294" s="302">
        <f>SUM(B292:B293)</f>
        <v>6.7118077076832412</v>
      </c>
      <c r="C294" s="299" t="str">
        <f>CONCATENATE("(",ROUND((B294/$H294)*100,1),")")</f>
        <v>(75.6)</v>
      </c>
      <c r="D294" s="302">
        <f>SUM(D292:D293)</f>
        <v>1.092641890637152</v>
      </c>
      <c r="E294" s="299" t="str">
        <f>CONCATENATE("(",ROUND((D294/$H294)*100,1),")")</f>
        <v>(12.3)</v>
      </c>
      <c r="F294" s="302">
        <f>SUM(F292:F293)</f>
        <v>1.0695504016795947</v>
      </c>
      <c r="G294" s="299" t="str">
        <f>CONCATENATE("(",ROUND((F294/$H294)*100,1),")")</f>
        <v>(12.1)</v>
      </c>
      <c r="H294" s="302">
        <f>SUM(H292:H293)</f>
        <v>8.8739999999999881</v>
      </c>
      <c r="I294" s="299" t="str">
        <f>CONCATENATE("(",ROUND((H294/$H294)*100,1),")")</f>
        <v>(100)</v>
      </c>
      <c r="K294" s="302">
        <f t="shared" si="227"/>
        <v>0.74538895015301421</v>
      </c>
      <c r="L294" s="302">
        <f t="shared" si="228"/>
        <v>0.10873827239700995</v>
      </c>
      <c r="M294" s="302">
        <f t="shared" si="229"/>
        <v>0.15087277744997463</v>
      </c>
      <c r="N294" s="302">
        <f t="shared" si="230"/>
        <v>1.0049999999999988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7.5081983144908993</v>
      </c>
      <c r="C303" s="299" t="str">
        <f>CONCATENATE("(",ROUND((B303/$H305)*100,1),")")</f>
        <v>(45.5)</v>
      </c>
      <c r="D303" s="302">
        <f>'Ind T6'!M126</f>
        <v>0.24582233067528303</v>
      </c>
      <c r="E303" s="299" t="str">
        <f>CONCATENATE("(",ROUND((D303/$H305)*100,1),")")</f>
        <v>(1.5)</v>
      </c>
      <c r="F303" s="302">
        <f>'Ind T6'!N126</f>
        <v>0.39350703050500857</v>
      </c>
      <c r="G303" s="299" t="str">
        <f>CONCATENATE("(",ROUND((F303/$H305)*100,1),")")</f>
        <v>(2.4)</v>
      </c>
      <c r="H303" s="302">
        <f>SUM(B303,D303,F303)</f>
        <v>8.1475276756711903</v>
      </c>
      <c r="I303" s="299" t="str">
        <f>CONCATENATE("(",ROUND((H303/$H305)*100,1),")")</f>
        <v>(49.4)</v>
      </c>
      <c r="K303" s="302">
        <f>B308-B303</f>
        <v>4.9421516812149235E-3</v>
      </c>
      <c r="L303" s="302">
        <f>D308-D303</f>
        <v>1.0283549633558486E-2</v>
      </c>
      <c r="M303" s="302">
        <f>F308-F303</f>
        <v>2.0202468468024037E-2</v>
      </c>
      <c r="N303" s="302">
        <f>SUM(K303:M303)</f>
        <v>3.5428169782797447E-2</v>
      </c>
    </row>
    <row r="304" spans="1:14" x14ac:dyDescent="0.2">
      <c r="A304" s="282" t="s">
        <v>365</v>
      </c>
      <c r="B304" s="302">
        <f>'Ind T6'!L125</f>
        <v>5.9781695201999199</v>
      </c>
      <c r="C304" s="299" t="str">
        <f>CONCATENATE("(",ROUND((B304/$H305)*100,1),")")</f>
        <v>(36.2)</v>
      </c>
      <c r="D304" s="302">
        <f>'Ind T6'!M125</f>
        <v>2.2414787926296946</v>
      </c>
      <c r="E304" s="299" t="str">
        <f>CONCATENATE("(",ROUND((D304/$H305)*100,1),")")</f>
        <v>(13.6)</v>
      </c>
      <c r="F304" s="302">
        <f>'Ind T6'!N125</f>
        <v>0.13582401149920359</v>
      </c>
      <c r="G304" s="299" t="str">
        <f>CONCATENATE("(",ROUND((F304/$H305)*100,1),")")</f>
        <v>(0.8)</v>
      </c>
      <c r="H304" s="302">
        <f t="shared" ref="H304" si="231">SUM(B304,D304,F304)</f>
        <v>8.3554723243288169</v>
      </c>
      <c r="I304" s="299" t="str">
        <f>CONCATENATE("(",ROUND((H304/$H305)*100,1),")")</f>
        <v>(50.6)</v>
      </c>
      <c r="K304" s="302">
        <f t="shared" ref="K304:K305" si="232">B309-B304</f>
        <v>-2.1173521559388675E-2</v>
      </c>
      <c r="L304" s="302">
        <f t="shared" ref="L304:L305" si="233">D309-D304</f>
        <v>-3.1967867065236355E-2</v>
      </c>
      <c r="M304" s="302">
        <f t="shared" ref="M304:M305" si="234">F309-F304</f>
        <v>5.7132188418352603E-3</v>
      </c>
      <c r="N304" s="302">
        <f t="shared" ref="N304:N305" si="235">SUM(K304:M304)</f>
        <v>-4.742816978278977E-2</v>
      </c>
    </row>
    <row r="305" spans="1:14" x14ac:dyDescent="0.2">
      <c r="A305" s="282" t="s">
        <v>363</v>
      </c>
      <c r="B305" s="302">
        <f>SUM(B303:B304)</f>
        <v>13.486367834690819</v>
      </c>
      <c r="C305" s="299" t="str">
        <f>CONCATENATE("(",ROUND((B305/$H305)*100,1),")")</f>
        <v>(81.7)</v>
      </c>
      <c r="D305" s="302">
        <f>SUM(D303:D304)</f>
        <v>2.4873011233049778</v>
      </c>
      <c r="E305" s="299" t="str">
        <f>CONCATENATE("(",ROUND((D305/$H305)*100,1),")")</f>
        <v>(15.1)</v>
      </c>
      <c r="F305" s="302">
        <f>SUM(F303:F304)</f>
        <v>0.5293310420042121</v>
      </c>
      <c r="G305" s="299" t="str">
        <f>CONCATENATE("(",ROUND((F305/$H305)*100,1),")")</f>
        <v>(3.2)</v>
      </c>
      <c r="H305" s="302">
        <f>SUM(H303:H304)</f>
        <v>16.503000000000007</v>
      </c>
      <c r="I305" s="299" t="str">
        <f>CONCATENATE("(",ROUND((H305/$H305)*100,1),")")</f>
        <v>(100)</v>
      </c>
      <c r="K305" s="302">
        <f t="shared" si="232"/>
        <v>-1.6231369878173751E-2</v>
      </c>
      <c r="L305" s="302">
        <f t="shared" si="233"/>
        <v>-2.1684317431677869E-2</v>
      </c>
      <c r="M305" s="302">
        <f t="shared" si="234"/>
        <v>2.5915687309859381E-2</v>
      </c>
      <c r="N305" s="302">
        <f t="shared" si="235"/>
        <v>-1.1999999999992239E-2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7.5131404661721142</v>
      </c>
      <c r="C308" s="299" t="str">
        <f>CONCATENATE("(",ROUND((B308/$H310)*100,1),")")</f>
        <v>(45.6)</v>
      </c>
      <c r="D308" s="302">
        <f>'Ind T6'!R126</f>
        <v>0.25610588030884152</v>
      </c>
      <c r="E308" s="299" t="str">
        <f>CONCATENATE("(",ROUND((D308/$H310)*100,1),")")</f>
        <v>(1.6)</v>
      </c>
      <c r="F308" s="302">
        <f>'Ind T6'!S126</f>
        <v>0.41370949897303261</v>
      </c>
      <c r="G308" s="299" t="str">
        <f>CONCATENATE("(",ROUND((F308/$H310)*100,1),")")</f>
        <v>(2.5)</v>
      </c>
      <c r="H308" s="302">
        <f>SUM(B308,D308,F308)</f>
        <v>8.1829558454539892</v>
      </c>
      <c r="I308" s="299" t="str">
        <f>CONCATENATE("(",ROUND((H308/$H310)*100,1),")")</f>
        <v>(49.6)</v>
      </c>
      <c r="K308" s="302">
        <f>B313-B308</f>
        <v>-0.19958504091019602</v>
      </c>
      <c r="L308" s="302">
        <f>D313-D308</f>
        <v>1.0535169784186948E-2</v>
      </c>
      <c r="M308" s="302">
        <f>F313-F308</f>
        <v>5.1318890873975898E-3</v>
      </c>
      <c r="N308" s="302">
        <f>SUM(K308:M308)</f>
        <v>-0.18391798203861148</v>
      </c>
    </row>
    <row r="309" spans="1:14" x14ac:dyDescent="0.2">
      <c r="A309" s="282" t="s">
        <v>365</v>
      </c>
      <c r="B309" s="302">
        <f>'Ind T6'!Q125</f>
        <v>5.9569959986405312</v>
      </c>
      <c r="C309" s="299" t="str">
        <f>CONCATENATE("(",ROUND((B309/$H310)*100,1),")")</f>
        <v>(36.1)</v>
      </c>
      <c r="D309" s="302">
        <f>'Ind T6'!R125</f>
        <v>2.2095109255644583</v>
      </c>
      <c r="E309" s="299" t="str">
        <f>CONCATENATE("(",ROUND((D309/$H310)*100,1),")")</f>
        <v>(13.4)</v>
      </c>
      <c r="F309" s="302">
        <f>'Ind T6'!S125</f>
        <v>0.14153723034103885</v>
      </c>
      <c r="G309" s="299" t="str">
        <f>CONCATENATE("(",ROUND((F309/$H310)*100,1),")")</f>
        <v>(0.9)</v>
      </c>
      <c r="H309" s="302">
        <f t="shared" ref="H309" si="236">SUM(B309,D309,F309)</f>
        <v>8.3080441545460282</v>
      </c>
      <c r="I309" s="299" t="str">
        <f>CONCATENATE("(",ROUND((H309/$H310)*100,1),")")</f>
        <v>(50.4)</v>
      </c>
      <c r="K309" s="302">
        <f t="shared" ref="K309:K310" si="237">B314-B309</f>
        <v>-0.1770622990037003</v>
      </c>
      <c r="L309" s="302">
        <f t="shared" ref="L309:L310" si="238">D314-D309</f>
        <v>-8.548356284625358E-2</v>
      </c>
      <c r="M309" s="302">
        <f t="shared" ref="M309:M310" si="239">F314-F309</f>
        <v>-1.536156111444531E-3</v>
      </c>
      <c r="N309" s="302">
        <f t="shared" ref="N309:N310" si="240">SUM(K309:M309)</f>
        <v>-0.26408201796139841</v>
      </c>
    </row>
    <row r="310" spans="1:14" x14ac:dyDescent="0.2">
      <c r="A310" s="282" t="s">
        <v>363</v>
      </c>
      <c r="B310" s="302">
        <f>SUM(B308:B309)</f>
        <v>13.470136464812645</v>
      </c>
      <c r="C310" s="299" t="str">
        <f>CONCATENATE("(",ROUND((B310/$H310)*100,1),")")</f>
        <v>(81.7)</v>
      </c>
      <c r="D310" s="302">
        <f>SUM(D308:D309)</f>
        <v>2.4656168058732999</v>
      </c>
      <c r="E310" s="299" t="str">
        <f>CONCATENATE("(",ROUND((D310/$H310)*100,1),")")</f>
        <v>(15)</v>
      </c>
      <c r="F310" s="302">
        <f>SUM(F308:F309)</f>
        <v>0.55524672931407149</v>
      </c>
      <c r="G310" s="299" t="str">
        <f>CONCATENATE("(",ROUND((F310/$H310)*100,1),")")</f>
        <v>(3.4)</v>
      </c>
      <c r="H310" s="302">
        <f>SUM(H308:H309)</f>
        <v>16.491000000000017</v>
      </c>
      <c r="I310" s="299" t="str">
        <f>CONCATENATE("(",ROUND((H310/$H310)*100,1),")")</f>
        <v>(100)</v>
      </c>
      <c r="K310" s="302">
        <f t="shared" si="237"/>
        <v>-0.37664733991389632</v>
      </c>
      <c r="L310" s="302">
        <f t="shared" si="238"/>
        <v>-7.4948393062066909E-2</v>
      </c>
      <c r="M310" s="302">
        <f t="shared" si="239"/>
        <v>3.5957329759530587E-3</v>
      </c>
      <c r="N310" s="302">
        <f t="shared" si="240"/>
        <v>-0.44800000000001017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7.3135554252619182</v>
      </c>
      <c r="C313" s="299" t="str">
        <f>CONCATENATE("(",ROUND((B313/$H315)*100,1),")")</f>
        <v>(45.6)</v>
      </c>
      <c r="D313" s="302">
        <f>'Ind T6'!W126</f>
        <v>0.26664105009302846</v>
      </c>
      <c r="E313" s="299" t="str">
        <f>CONCATENATE("(",ROUND((D313/$H315)*100,1),")")</f>
        <v>(1.7)</v>
      </c>
      <c r="F313" s="302">
        <f>'Ind T6'!X126</f>
        <v>0.4188413880604302</v>
      </c>
      <c r="G313" s="299" t="str">
        <f>CONCATENATE("(",ROUND((F313/$H315)*100,1),")")</f>
        <v>(2.6)</v>
      </c>
      <c r="H313" s="302">
        <f>SUM(B313,D313,F313)</f>
        <v>7.9990378634153769</v>
      </c>
      <c r="I313" s="299" t="str">
        <f>CONCATENATE("(",ROUND((H313/$H315)*100,1),")")</f>
        <v>(49.9)</v>
      </c>
      <c r="K313" s="302">
        <f>B313-B303</f>
        <v>-0.1946428892289811</v>
      </c>
      <c r="L313" s="302">
        <f>D313-D303</f>
        <v>2.0818719417745435E-2</v>
      </c>
      <c r="M313" s="302">
        <f>F313-F303</f>
        <v>2.5334357555421627E-2</v>
      </c>
      <c r="N313" s="302">
        <f>SUM(K313:M313)</f>
        <v>-0.14848981225581404</v>
      </c>
    </row>
    <row r="314" spans="1:14" x14ac:dyDescent="0.2">
      <c r="A314" s="282" t="s">
        <v>365</v>
      </c>
      <c r="B314" s="302">
        <f>'Ind T6'!V125</f>
        <v>5.7799336996368309</v>
      </c>
      <c r="C314" s="299" t="str">
        <f>CONCATENATE("(",ROUND((B314/$H315)*100,1),")")</f>
        <v>(36)</v>
      </c>
      <c r="D314" s="302">
        <f>'Ind T6'!W125</f>
        <v>2.1240273627182047</v>
      </c>
      <c r="E314" s="299" t="str">
        <f>CONCATENATE("(",ROUND((D314/$H315)*100,1),")")</f>
        <v>(13.2)</v>
      </c>
      <c r="F314" s="302">
        <f>'Ind T6'!X125</f>
        <v>0.14000107422959432</v>
      </c>
      <c r="G314" s="299" t="str">
        <f>CONCATENATE("(",ROUND((F314/$H315)*100,1),")")</f>
        <v>(0.9)</v>
      </c>
      <c r="H314" s="302">
        <f t="shared" ref="H314" si="241">SUM(B314,D314,F314)</f>
        <v>8.0439621365846303</v>
      </c>
      <c r="I314" s="299" t="str">
        <f>CONCATENATE("(",ROUND((H314/$H315)*100,1),")")</f>
        <v>(50.1)</v>
      </c>
      <c r="K314" s="302">
        <f t="shared" ref="K314:K315" si="242">B314-B304</f>
        <v>-0.19823582056308897</v>
      </c>
      <c r="L314" s="302">
        <f t="shared" ref="L314:L315" si="243">D314-D304</f>
        <v>-0.11745142991148994</v>
      </c>
      <c r="M314" s="302">
        <f t="shared" ref="M314:M315" si="244">F314-F304</f>
        <v>4.1770627303907293E-3</v>
      </c>
      <c r="N314" s="302">
        <f t="shared" ref="N314:N315" si="245">SUM(K314:M314)</f>
        <v>-0.31151018774418815</v>
      </c>
    </row>
    <row r="315" spans="1:14" x14ac:dyDescent="0.2">
      <c r="A315" s="282" t="s">
        <v>363</v>
      </c>
      <c r="B315" s="302">
        <f>SUM(B313:B314)</f>
        <v>13.093489124898749</v>
      </c>
      <c r="C315" s="299" t="str">
        <f>CONCATENATE("(",ROUND((B315/$H315)*100,1),")")</f>
        <v>(81.6)</v>
      </c>
      <c r="D315" s="302">
        <f>SUM(D313:D314)</f>
        <v>2.390668412811233</v>
      </c>
      <c r="E315" s="299" t="str">
        <f>CONCATENATE("(",ROUND((D315/$H315)*100,1),")")</f>
        <v>(14.9)</v>
      </c>
      <c r="F315" s="302">
        <f>SUM(F313:F314)</f>
        <v>0.55884246229002454</v>
      </c>
      <c r="G315" s="299" t="str">
        <f>CONCATENATE("(",ROUND((F315/$H315)*100,1),")")</f>
        <v>(3.5)</v>
      </c>
      <c r="H315" s="302">
        <f>SUM(H313:H314)</f>
        <v>16.043000000000006</v>
      </c>
      <c r="I315" s="299" t="str">
        <f>CONCATENATE("(",ROUND((H315/$H315)*100,1),")")</f>
        <v>(100)</v>
      </c>
      <c r="K315" s="302">
        <f t="shared" si="242"/>
        <v>-0.39287870979207007</v>
      </c>
      <c r="L315" s="302">
        <f t="shared" si="243"/>
        <v>-9.6632710493744778E-2</v>
      </c>
      <c r="M315" s="302">
        <f t="shared" si="244"/>
        <v>2.951142028581244E-2</v>
      </c>
      <c r="N315" s="302">
        <f t="shared" si="245"/>
        <v>-0.46000000000000241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3.0799255865459081</v>
      </c>
      <c r="C324" s="299" t="str">
        <f>CONCATENATE("(",ROUND((B324/$H326)*100,1),")")</f>
        <v>(31.7)</v>
      </c>
      <c r="D324" s="302">
        <f>'Ind T6'!M135</f>
        <v>0.29745828127087326</v>
      </c>
      <c r="E324" s="299" t="str">
        <f>CONCATENATE("(",ROUND((D324/$H326)*100,1),")")</f>
        <v>(3.1)</v>
      </c>
      <c r="F324" s="302">
        <f>'Ind T6'!N135</f>
        <v>0.91702235180631331</v>
      </c>
      <c r="G324" s="299" t="str">
        <f>CONCATENATE("(",ROUND((F324/$H326)*100,1),")")</f>
        <v>(9.4)</v>
      </c>
      <c r="H324" s="302">
        <f>SUM(B324,D324,F324)</f>
        <v>4.2944062196230943</v>
      </c>
      <c r="I324" s="299" t="str">
        <f>CONCATENATE("(",ROUND((H324/$H326)*100,1),")")</f>
        <v>(44.1)</v>
      </c>
      <c r="K324" s="302">
        <f>B329-B324</f>
        <v>-0.33823658267413803</v>
      </c>
      <c r="L324" s="302">
        <f>D329-D324</f>
        <v>-3.2029522245099307E-2</v>
      </c>
      <c r="M324" s="302">
        <f>F329-F324</f>
        <v>-5.7942826112621137E-2</v>
      </c>
      <c r="N324" s="302">
        <f>SUM(K324:M324)</f>
        <v>-0.42820893103185848</v>
      </c>
    </row>
    <row r="325" spans="1:14" x14ac:dyDescent="0.2">
      <c r="A325" s="282" t="s">
        <v>365</v>
      </c>
      <c r="B325" s="302">
        <f>'Ind T6'!L134</f>
        <v>3.8218831042577657</v>
      </c>
      <c r="C325" s="299" t="str">
        <f>CONCATENATE("(",ROUND((B325/$H326)*100,1),")")</f>
        <v>(39.3)</v>
      </c>
      <c r="D325" s="302">
        <f>'Ind T6'!M134</f>
        <v>1.1705878106517902</v>
      </c>
      <c r="E325" s="299" t="str">
        <f>CONCATENATE("(",ROUND((D325/$H326)*100,1),")")</f>
        <v>(12)</v>
      </c>
      <c r="F325" s="302">
        <f>'Ind T6'!N134</f>
        <v>0.44112286546734791</v>
      </c>
      <c r="G325" s="299" t="str">
        <f>CONCATENATE("(",ROUND((F325/$H326)*100,1),")")</f>
        <v>(4.5)</v>
      </c>
      <c r="H325" s="302">
        <f t="shared" ref="H325" si="246">SUM(B325,D325,F325)</f>
        <v>5.4335937803769037</v>
      </c>
      <c r="I325" s="299" t="str">
        <f>CONCATENATE("(",ROUND((H325/$H326)*100,1),")")</f>
        <v>(55.9)</v>
      </c>
      <c r="K325" s="302">
        <f t="shared" ref="K325:K326" si="247">B330-B325</f>
        <v>-0.29595733851723871</v>
      </c>
      <c r="L325" s="302">
        <f t="shared" ref="L325:L326" si="248">D330-D325</f>
        <v>-0.17319342648742431</v>
      </c>
      <c r="M325" s="302">
        <f t="shared" ref="M325:M326" si="249">F330-F325</f>
        <v>-4.2640303963484338E-2</v>
      </c>
      <c r="N325" s="302">
        <f t="shared" ref="N325:N326" si="250">SUM(K325:M325)</f>
        <v>-0.5117910689681473</v>
      </c>
    </row>
    <row r="326" spans="1:14" x14ac:dyDescent="0.2">
      <c r="A326" s="282" t="s">
        <v>363</v>
      </c>
      <c r="B326" s="302">
        <f>SUM(B324:B325)</f>
        <v>6.9018086908036738</v>
      </c>
      <c r="C326" s="299" t="str">
        <f>CONCATENATE("(",ROUND((B326/$H326)*100,1),")")</f>
        <v>(70.9)</v>
      </c>
      <c r="D326" s="302">
        <f>SUM(D324:D325)</f>
        <v>1.4680460919226634</v>
      </c>
      <c r="E326" s="299" t="str">
        <f>CONCATENATE("(",ROUND((D326/$H326)*100,1),")")</f>
        <v>(15.1)</v>
      </c>
      <c r="F326" s="302">
        <f>SUM(F324:F325)</f>
        <v>1.3581452172736612</v>
      </c>
      <c r="G326" s="299" t="str">
        <f>CONCATENATE("(",ROUND((F326/$H326)*100,1),")")</f>
        <v>(14)</v>
      </c>
      <c r="H326" s="302">
        <f>SUM(H324:H325)</f>
        <v>9.727999999999998</v>
      </c>
      <c r="I326" s="299" t="str">
        <f>CONCATENATE("(",ROUND((H326/$H326)*100,1),")")</f>
        <v>(100)</v>
      </c>
      <c r="K326" s="302">
        <f t="shared" si="247"/>
        <v>-0.6341939211913763</v>
      </c>
      <c r="L326" s="302">
        <f t="shared" si="248"/>
        <v>-0.20522294873252367</v>
      </c>
      <c r="M326" s="302">
        <f t="shared" si="249"/>
        <v>-0.10058313007610553</v>
      </c>
      <c r="N326" s="302">
        <f t="shared" si="250"/>
        <v>-0.9400000000000055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2.7416890038717701</v>
      </c>
      <c r="C329" s="299" t="str">
        <f>CONCATENATE("(",ROUND((B329/$H331)*100,1),")")</f>
        <v>(31.2)</v>
      </c>
      <c r="D329" s="302">
        <f>'Ind T6'!R135</f>
        <v>0.26542875902577395</v>
      </c>
      <c r="E329" s="299" t="str">
        <f>CONCATENATE("(",ROUND((D329/$H331)*100,1),")")</f>
        <v>(3)</v>
      </c>
      <c r="F329" s="302">
        <f>'Ind T6'!S135</f>
        <v>0.85907952569369217</v>
      </c>
      <c r="G329" s="299" t="str">
        <f>CONCATENATE("(",ROUND((F329/$H331)*100,1),")")</f>
        <v>(9.8)</v>
      </c>
      <c r="H329" s="302">
        <f>SUM(B329,D329,F329)</f>
        <v>3.8661972885912359</v>
      </c>
      <c r="I329" s="299" t="str">
        <f>CONCATENATE("(",ROUND((H329/$H331)*100,1),")")</f>
        <v>(44)</v>
      </c>
      <c r="K329" s="302">
        <f>B334-B329</f>
        <v>-5.8912513679762579E-2</v>
      </c>
      <c r="L329" s="302">
        <f>D334-D329</f>
        <v>-9.3444749674986838E-4</v>
      </c>
      <c r="M329" s="302">
        <f>F334-F329</f>
        <v>5.4350476408683956E-2</v>
      </c>
      <c r="N329" s="302">
        <f>SUM(K329:M329)</f>
        <v>-5.4964847678284912E-3</v>
      </c>
    </row>
    <row r="330" spans="1:14" x14ac:dyDescent="0.2">
      <c r="A330" s="282" t="s">
        <v>365</v>
      </c>
      <c r="B330" s="302">
        <f>'Ind T6'!Q134</f>
        <v>3.525925765740527</v>
      </c>
      <c r="C330" s="299" t="str">
        <f>CONCATENATE("(",ROUND((B330/$H331)*100,1),")")</f>
        <v>(40.1)</v>
      </c>
      <c r="D330" s="302">
        <f>'Ind T6'!R134</f>
        <v>0.99739438416436588</v>
      </c>
      <c r="E330" s="299" t="str">
        <f>CONCATENATE("(",ROUND((D330/$H331)*100,1),")")</f>
        <v>(11.3)</v>
      </c>
      <c r="F330" s="302">
        <f>'Ind T6'!S134</f>
        <v>0.39848256150386357</v>
      </c>
      <c r="G330" s="299" t="str">
        <f>CONCATENATE("(",ROUND((F330/$H331)*100,1),")")</f>
        <v>(4.5)</v>
      </c>
      <c r="H330" s="302">
        <f t="shared" ref="H330" si="251">SUM(B330,D330,F330)</f>
        <v>4.9218027114087564</v>
      </c>
      <c r="I330" s="299" t="str">
        <f>CONCATENATE("(",ROUND((H330/$H331)*100,1),")")</f>
        <v>(56)</v>
      </c>
      <c r="K330" s="302">
        <f t="shared" ref="K330:K331" si="252">B335-B330</f>
        <v>0.16969937100009336</v>
      </c>
      <c r="L330" s="302">
        <f t="shared" ref="L330:L331" si="253">D335-D330</f>
        <v>-0.10364452325619378</v>
      </c>
      <c r="M330" s="302">
        <f t="shared" ref="M330:M331" si="254">F335-F330</f>
        <v>-5.5583629760737607E-3</v>
      </c>
      <c r="N330" s="302">
        <f t="shared" ref="N330:N331" si="255">SUM(K330:M330)</f>
        <v>6.049648476782582E-2</v>
      </c>
    </row>
    <row r="331" spans="1:14" x14ac:dyDescent="0.2">
      <c r="A331" s="282" t="s">
        <v>363</v>
      </c>
      <c r="B331" s="302">
        <f>SUM(B329:B330)</f>
        <v>6.2676147696122975</v>
      </c>
      <c r="C331" s="299" t="str">
        <f>CONCATENATE("(",ROUND((B331/$H331)*100,1),")")</f>
        <v>(71.3)</v>
      </c>
      <c r="D331" s="302">
        <f>SUM(D329:D330)</f>
        <v>1.2628231431901398</v>
      </c>
      <c r="E331" s="299" t="str">
        <f>CONCATENATE("(",ROUND((D331/$H331)*100,1),")")</f>
        <v>(14.4)</v>
      </c>
      <c r="F331" s="302">
        <f>SUM(F329:F330)</f>
        <v>1.2575620871975557</v>
      </c>
      <c r="G331" s="299" t="str">
        <f>CONCATENATE("(",ROUND((F331/$H331)*100,1),")")</f>
        <v>(14.3)</v>
      </c>
      <c r="H331" s="302">
        <f>SUM(H329:H330)</f>
        <v>8.7879999999999932</v>
      </c>
      <c r="I331" s="299" t="str">
        <f>CONCATENATE("(",ROUND((H331/$H331)*100,1),")")</f>
        <v>(100)</v>
      </c>
      <c r="K331" s="302">
        <f t="shared" si="252"/>
        <v>0.11078685732033033</v>
      </c>
      <c r="L331" s="302">
        <f t="shared" si="253"/>
        <v>-0.10457897075294365</v>
      </c>
      <c r="M331" s="302">
        <f t="shared" si="254"/>
        <v>4.8792113432610362E-2</v>
      </c>
      <c r="N331" s="302">
        <f t="shared" si="255"/>
        <v>5.4999999999997051E-2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2.6827764901920075</v>
      </c>
      <c r="C334" s="299" t="str">
        <f>CONCATENATE("(",ROUND((B334/$H336)*100,1),")")</f>
        <v>(30.3)</v>
      </c>
      <c r="D334" s="302">
        <f>'Ind T6'!W135</f>
        <v>0.26449431152902408</v>
      </c>
      <c r="E334" s="299" t="str">
        <f>CONCATENATE("(",ROUND((D334/$H336)*100,1),")")</f>
        <v>(3)</v>
      </c>
      <c r="F334" s="302">
        <f>'Ind T6'!X135</f>
        <v>0.91343000210237613</v>
      </c>
      <c r="G334" s="299" t="str">
        <f>CONCATENATE("(",ROUND((F334/$H336)*100,1),")")</f>
        <v>(10.3)</v>
      </c>
      <c r="H334" s="302">
        <f>SUM(B334,D334,F334)</f>
        <v>3.8607008038234074</v>
      </c>
      <c r="I334" s="299" t="str">
        <f>CONCATENATE("(",ROUND((H334/$H336)*100,1),")")</f>
        <v>(43.7)</v>
      </c>
      <c r="K334" s="302">
        <f>B334-B324</f>
        <v>-0.39714909635390061</v>
      </c>
      <c r="L334" s="302">
        <f>D334-D324</f>
        <v>-3.2963969741849175E-2</v>
      </c>
      <c r="M334" s="302">
        <f>F334-F324</f>
        <v>-3.592349703937181E-3</v>
      </c>
      <c r="N334" s="302">
        <f>SUM(K334:M334)</f>
        <v>-0.43370541579968697</v>
      </c>
    </row>
    <row r="335" spans="1:14" x14ac:dyDescent="0.2">
      <c r="A335" s="282" t="s">
        <v>365</v>
      </c>
      <c r="B335" s="302">
        <f>'Ind T6'!V134</f>
        <v>3.6956251367406203</v>
      </c>
      <c r="C335" s="299" t="str">
        <f>CONCATENATE("(",ROUND((B335/$H336)*100,1),")")</f>
        <v>(41.8)</v>
      </c>
      <c r="D335" s="302">
        <f>'Ind T6'!W134</f>
        <v>0.8937498609081721</v>
      </c>
      <c r="E335" s="299" t="str">
        <f>CONCATENATE("(",ROUND((D335/$H336)*100,1),")")</f>
        <v>(10.1)</v>
      </c>
      <c r="F335" s="302">
        <f>'Ind T6'!X134</f>
        <v>0.39292419852778981</v>
      </c>
      <c r="G335" s="299" t="str">
        <f>CONCATENATE("(",ROUND((F335/$H336)*100,1),")")</f>
        <v>(4.4)</v>
      </c>
      <c r="H335" s="302">
        <f>SUM(B335,D335,F335)</f>
        <v>4.9822991961765819</v>
      </c>
      <c r="I335" s="299" t="str">
        <f>CONCATENATE("(",ROUND((H335/$H336)*100,1),")")</f>
        <v>(56.3)</v>
      </c>
      <c r="K335" s="302">
        <f t="shared" ref="K335:K336" si="256">B335-B325</f>
        <v>-0.12625796751714535</v>
      </c>
      <c r="L335" s="302">
        <f t="shared" ref="L335:L336" si="257">D335-D325</f>
        <v>-0.27683794974361808</v>
      </c>
      <c r="M335" s="302">
        <f t="shared" ref="M335:M336" si="258">F335-F325</f>
        <v>-4.8198666939558099E-2</v>
      </c>
      <c r="N335" s="302">
        <f t="shared" ref="N335:N336" si="259">SUM(K335:M335)</f>
        <v>-0.45129458420032154</v>
      </c>
    </row>
    <row r="336" spans="1:14" x14ac:dyDescent="0.2">
      <c r="A336" s="282" t="s">
        <v>363</v>
      </c>
      <c r="B336" s="302">
        <f>SUM(B334:B335)</f>
        <v>6.3784016269326278</v>
      </c>
      <c r="C336" s="299" t="str">
        <f>CONCATENATE("(",ROUND((B336/$H336)*100,1),")")</f>
        <v>(72.1)</v>
      </c>
      <c r="D336" s="302">
        <f>SUM(D334:D335)</f>
        <v>1.1582441724371961</v>
      </c>
      <c r="E336" s="299" t="str">
        <f>CONCATENATE("(",ROUND((D336/$H336)*100,1),")")</f>
        <v>(13.1)</v>
      </c>
      <c r="F336" s="302">
        <f>SUM(F334:F335)</f>
        <v>1.3063542006301661</v>
      </c>
      <c r="G336" s="299" t="str">
        <f>CONCATENATE("(",ROUND((F336/$H336)*100,1),")")</f>
        <v>(14.8)</v>
      </c>
      <c r="H336" s="302">
        <f>SUM(H334:H335)</f>
        <v>8.8429999999999893</v>
      </c>
      <c r="I336" s="299" t="str">
        <f>CONCATENATE("(",ROUND((H336/$H336)*100,1),")")</f>
        <v>(100)</v>
      </c>
      <c r="K336" s="302">
        <f t="shared" si="256"/>
        <v>-0.52340706387104596</v>
      </c>
      <c r="L336" s="302">
        <f t="shared" si="257"/>
        <v>-0.30980191948546731</v>
      </c>
      <c r="M336" s="302">
        <f t="shared" si="258"/>
        <v>-5.1791016643495169E-2</v>
      </c>
      <c r="N336" s="302">
        <f t="shared" si="259"/>
        <v>-0.88500000000000845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11.736447925155462</v>
      </c>
      <c r="C345" s="299" t="str">
        <f>CONCATENATE("(",ROUND((B345/$H347)*100,1),")")</f>
        <v>(35.1)</v>
      </c>
      <c r="D345" s="302">
        <f>'Ind T6'!M144</f>
        <v>1.8299133568332062</v>
      </c>
      <c r="E345" s="299" t="str">
        <f>CONCATENATE("(",ROUND((D345/$H347)*100,1),")")</f>
        <v>(5.5)</v>
      </c>
      <c r="F345" s="302">
        <f>'Ind T6'!N144</f>
        <v>3.119711532221928</v>
      </c>
      <c r="G345" s="299" t="str">
        <f>CONCATENATE("(",ROUND((F345/$H347)*100,1),")")</f>
        <v>(9.3)</v>
      </c>
      <c r="H345" s="302">
        <f>SUM(B345,D345,F345)</f>
        <v>16.686072814210597</v>
      </c>
      <c r="I345" s="299" t="str">
        <f>CONCATENATE("(",ROUND((H345/$H347)*100,1),")")</f>
        <v>(50)</v>
      </c>
      <c r="K345" s="302">
        <f>B350-B345</f>
        <v>0.26314938258105336</v>
      </c>
      <c r="L345" s="302">
        <f>D350-D345</f>
        <v>0.12842051125764598</v>
      </c>
      <c r="M345" s="302">
        <f>F350-F345</f>
        <v>0.14641290600436374</v>
      </c>
      <c r="N345" s="302">
        <f>SUM(K345:M345)</f>
        <v>0.53798279984306308</v>
      </c>
    </row>
    <row r="346" spans="1:14" x14ac:dyDescent="0.2">
      <c r="A346" s="282" t="s">
        <v>365</v>
      </c>
      <c r="B346" s="302">
        <f>'Ind T6'!L143</f>
        <v>8.1299562849379985</v>
      </c>
      <c r="C346" s="299" t="str">
        <f>CONCATENATE("(",ROUND((B346/$H347)*100,1),")")</f>
        <v>(24.3)</v>
      </c>
      <c r="D346" s="302">
        <f>'Ind T6'!M143</f>
        <v>4.9735606292539796</v>
      </c>
      <c r="E346" s="299" t="str">
        <f>CONCATENATE("(",ROUND((D346/$H347)*100,1),")")</f>
        <v>(14.9)</v>
      </c>
      <c r="F346" s="302">
        <f>'Ind T6'!N143</f>
        <v>3.6044102715973971</v>
      </c>
      <c r="G346" s="299" t="str">
        <f>CONCATENATE("(",ROUND((F346/$H347)*100,1),")")</f>
        <v>(10.8)</v>
      </c>
      <c r="H346" s="302">
        <f t="shared" ref="H346" si="260">SUM(B346,D346,F346)</f>
        <v>16.707927185789377</v>
      </c>
      <c r="I346" s="299" t="str">
        <f>CONCATENATE("(",ROUND((H346/$H347)*100,1),")")</f>
        <v>(50)</v>
      </c>
      <c r="K346" s="302">
        <f t="shared" ref="K346:K347" si="261">B351-B346</f>
        <v>0.4222514486382547</v>
      </c>
      <c r="L346" s="302">
        <f t="shared" ref="L346:L347" si="262">D351-D346</f>
        <v>0.31600357569600845</v>
      </c>
      <c r="M346" s="302">
        <f t="shared" ref="M346:M347" si="263">F351-F346</f>
        <v>0.28776217582266295</v>
      </c>
      <c r="N346" s="302">
        <f t="shared" ref="N346:N347" si="264">SUM(K346:M346)</f>
        <v>1.0260172001569261</v>
      </c>
    </row>
    <row r="347" spans="1:14" x14ac:dyDescent="0.2">
      <c r="A347" s="282" t="s">
        <v>363</v>
      </c>
      <c r="B347" s="302">
        <f>SUM(B345:B346)</f>
        <v>19.86640421009346</v>
      </c>
      <c r="C347" s="299" t="str">
        <f>CONCATENATE("(",ROUND((B347/$H347)*100,1),")")</f>
        <v>(59.5)</v>
      </c>
      <c r="D347" s="302">
        <f>SUM(D345:D346)</f>
        <v>6.8034739860871856</v>
      </c>
      <c r="E347" s="299" t="str">
        <f>CONCATENATE("(",ROUND((D347/$H347)*100,1),")")</f>
        <v>(20.4)</v>
      </c>
      <c r="F347" s="302">
        <f>SUM(F345:F346)</f>
        <v>6.7241218038193251</v>
      </c>
      <c r="G347" s="299" t="str">
        <f>CONCATENATE("(",ROUND((F347/$H347)*100,1),")")</f>
        <v>(20.1)</v>
      </c>
      <c r="H347" s="302">
        <f>SUM(H345:H346)</f>
        <v>33.393999999999977</v>
      </c>
      <c r="I347" s="299" t="str">
        <f>CONCATENATE("(",ROUND((H347/$H347)*100,1),")")</f>
        <v>(100)</v>
      </c>
      <c r="K347" s="302">
        <f t="shared" si="261"/>
        <v>0.68540083121930806</v>
      </c>
      <c r="L347" s="302">
        <f t="shared" si="262"/>
        <v>0.44442408695365465</v>
      </c>
      <c r="M347" s="302">
        <f t="shared" si="263"/>
        <v>0.43417508182702669</v>
      </c>
      <c r="N347" s="302">
        <f t="shared" si="264"/>
        <v>1.5639999999999894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11.999597307736515</v>
      </c>
      <c r="C350" s="299" t="str">
        <f>CONCATENATE("(",ROUND((B350/$H352)*100,1),")")</f>
        <v>(34.3)</v>
      </c>
      <c r="D350" s="302">
        <f>'Ind T6'!R144</f>
        <v>1.9583338680908522</v>
      </c>
      <c r="E350" s="299" t="str">
        <f>CONCATENATE("(",ROUND((D350/$H352)*100,1),")")</f>
        <v>(5.6)</v>
      </c>
      <c r="F350" s="302">
        <f>'Ind T6'!S144</f>
        <v>3.2661244382262917</v>
      </c>
      <c r="G350" s="299" t="str">
        <f>CONCATENATE("(",ROUND((F350/$H352)*100,1),")")</f>
        <v>(9.3)</v>
      </c>
      <c r="H350" s="302">
        <f>SUM(B350,D350,F350)</f>
        <v>17.224055614053658</v>
      </c>
      <c r="I350" s="299" t="str">
        <f>CONCATENATE("(",ROUND((H350/$H352)*100,1),")")</f>
        <v>(49.3)</v>
      </c>
      <c r="K350" s="302">
        <f>B355-B350</f>
        <v>0.34339566020862833</v>
      </c>
      <c r="L350" s="302">
        <f>D355-D350</f>
        <v>0.21244180290163506</v>
      </c>
      <c r="M350" s="302">
        <f>F355-F350</f>
        <v>0.20843409969993321</v>
      </c>
      <c r="N350" s="302">
        <f>SUM(K350:M350)</f>
        <v>0.76427156281019659</v>
      </c>
    </row>
    <row r="351" spans="1:14" x14ac:dyDescent="0.2">
      <c r="A351" s="282" t="s">
        <v>365</v>
      </c>
      <c r="B351" s="302">
        <f>'Ind T6'!Q143</f>
        <v>8.5522077335762532</v>
      </c>
      <c r="C351" s="299" t="str">
        <f>CONCATENATE("(",ROUND((B351/$H352)*100,1),")")</f>
        <v>(24.5)</v>
      </c>
      <c r="D351" s="302">
        <f>'Ind T6'!R143</f>
        <v>5.289564204949988</v>
      </c>
      <c r="E351" s="299" t="str">
        <f>CONCATENATE("(",ROUND((D351/$H352)*100,1),")")</f>
        <v>(15.1)</v>
      </c>
      <c r="F351" s="302">
        <f>'Ind T6'!S143</f>
        <v>3.8921724474200601</v>
      </c>
      <c r="G351" s="299" t="str">
        <f>CONCATENATE("(",ROUND((F351/$H352)*100,1),")")</f>
        <v>(11.1)</v>
      </c>
      <c r="H351" s="302">
        <f t="shared" ref="H351" si="265">SUM(B351,D351,F351)</f>
        <v>17.733944385946302</v>
      </c>
      <c r="I351" s="299" t="str">
        <f>CONCATENATE("(",ROUND((H351/$H352)*100,1),")")</f>
        <v>(50.7)</v>
      </c>
      <c r="K351" s="302">
        <f t="shared" ref="K351:K352" si="266">B356-B351</f>
        <v>0.50320527390904957</v>
      </c>
      <c r="L351" s="302">
        <f t="shared" ref="L351:L352" si="267">D356-D351</f>
        <v>0.39390045896313364</v>
      </c>
      <c r="M351" s="302">
        <f t="shared" ref="M351:M352" si="268">F356-F351</f>
        <v>0.4206227043177031</v>
      </c>
      <c r="N351" s="302">
        <f t="shared" ref="N351:N352" si="269">SUM(K351:M351)</f>
        <v>1.3177284371898863</v>
      </c>
    </row>
    <row r="352" spans="1:14" x14ac:dyDescent="0.2">
      <c r="A352" s="282" t="s">
        <v>363</v>
      </c>
      <c r="B352" s="302">
        <f>SUM(B350:B351)</f>
        <v>20.551805041312768</v>
      </c>
      <c r="C352" s="299" t="str">
        <f>CONCATENATE("(",ROUND((B352/$H352)*100,1),")")</f>
        <v>(58.8)</v>
      </c>
      <c r="D352" s="302">
        <f>SUM(D350:D351)</f>
        <v>7.2478980730408402</v>
      </c>
      <c r="E352" s="299" t="str">
        <f>CONCATENATE("(",ROUND((D352/$H352)*100,1),")")</f>
        <v>(20.7)</v>
      </c>
      <c r="F352" s="302">
        <f>SUM(F350:F351)</f>
        <v>7.1582968856463518</v>
      </c>
      <c r="G352" s="299" t="str">
        <f>CONCATENATE("(",ROUND((F352/$H352)*100,1),")")</f>
        <v>(20.5)</v>
      </c>
      <c r="H352" s="302">
        <f>SUM(H350:H351)</f>
        <v>34.957999999999956</v>
      </c>
      <c r="I352" s="299" t="str">
        <f>CONCATENATE("(",ROUND((H352/$H352)*100,1),")")</f>
        <v>(100)</v>
      </c>
      <c r="K352" s="302">
        <f t="shared" si="266"/>
        <v>0.84660093411767789</v>
      </c>
      <c r="L352" s="302">
        <f t="shared" si="267"/>
        <v>0.60634226186476869</v>
      </c>
      <c r="M352" s="302">
        <f t="shared" si="268"/>
        <v>0.62905680401763586</v>
      </c>
      <c r="N352" s="302">
        <f t="shared" si="269"/>
        <v>2.0820000000000825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12.342992967945143</v>
      </c>
      <c r="C355" s="299" t="str">
        <f>CONCATENATE("(",ROUND((B355/$H357)*100,1),")")</f>
        <v>(33.3)</v>
      </c>
      <c r="D355" s="302">
        <f>'Ind T6'!W144</f>
        <v>2.1707756709924872</v>
      </c>
      <c r="E355" s="299" t="str">
        <f>CONCATENATE("(",ROUND((D355/$H357)*100,1),")")</f>
        <v>(5.9)</v>
      </c>
      <c r="F355" s="302">
        <f>'Ind T6'!X144</f>
        <v>3.4745585379262249</v>
      </c>
      <c r="G355" s="299" t="str">
        <f>CONCATENATE("(",ROUND((F355/$H357)*100,1),")")</f>
        <v>(9.4)</v>
      </c>
      <c r="H355" s="302">
        <f>SUM(B355,D355,F355)</f>
        <v>17.988327176863855</v>
      </c>
      <c r="I355" s="299" t="str">
        <f>CONCATENATE("(",ROUND((H355/$H357)*100,1),")")</f>
        <v>(48.6)</v>
      </c>
      <c r="K355" s="302">
        <f>B355-B345</f>
        <v>0.60654504278968169</v>
      </c>
      <c r="L355" s="302">
        <f>D355-D345</f>
        <v>0.34086231415928103</v>
      </c>
      <c r="M355" s="302">
        <f>F355-F345</f>
        <v>0.35484700570429695</v>
      </c>
      <c r="N355" s="302">
        <f>SUM(K355:M355)</f>
        <v>1.3022543626532597</v>
      </c>
    </row>
    <row r="356" spans="1:14" x14ac:dyDescent="0.2">
      <c r="A356" s="282" t="s">
        <v>365</v>
      </c>
      <c r="B356" s="302">
        <f>'Ind T6'!V143</f>
        <v>9.0554130074853028</v>
      </c>
      <c r="C356" s="299" t="str">
        <f>CONCATENATE("(",ROUND((B356/$H357)*100,1),")")</f>
        <v>(24.4)</v>
      </c>
      <c r="D356" s="302">
        <f>'Ind T6'!W143</f>
        <v>5.6834646639131217</v>
      </c>
      <c r="E356" s="299" t="str">
        <f>CONCATENATE("(",ROUND((D356/$H357)*100,1),")")</f>
        <v>(15.3)</v>
      </c>
      <c r="F356" s="302">
        <f>'Ind T6'!X143</f>
        <v>4.3127951517377632</v>
      </c>
      <c r="G356" s="299" t="str">
        <f>CONCATENATE("(",ROUND((F356/$H357)*100,1),")")</f>
        <v>(11.6)</v>
      </c>
      <c r="H356" s="302">
        <f t="shared" ref="H356" si="270">SUM(B356,D356,F356)</f>
        <v>19.051672823136187</v>
      </c>
      <c r="I356" s="299" t="str">
        <f>CONCATENATE("(",ROUND((H356/$H357)*100,1),")")</f>
        <v>(51.4)</v>
      </c>
      <c r="K356" s="302">
        <f t="shared" ref="K356:K357" si="271">B356-B346</f>
        <v>0.92545672254730427</v>
      </c>
      <c r="L356" s="302">
        <f t="shared" ref="L356:L357" si="272">D356-D346</f>
        <v>0.70990403465914209</v>
      </c>
      <c r="M356" s="302">
        <f t="shared" ref="M356:M357" si="273">F356-F346</f>
        <v>0.70838488014036605</v>
      </c>
      <c r="N356" s="302">
        <f t="shared" ref="N356:N357" si="274">SUM(K356:M356)</f>
        <v>2.3437456373468124</v>
      </c>
    </row>
    <row r="357" spans="1:14" x14ac:dyDescent="0.2">
      <c r="A357" s="282" t="s">
        <v>363</v>
      </c>
      <c r="B357" s="302">
        <f>SUM(B355:B356)</f>
        <v>21.398405975430446</v>
      </c>
      <c r="C357" s="299" t="str">
        <f>CONCATENATE("(",ROUND((B357/$H357)*100,1),")")</f>
        <v>(57.8)</v>
      </c>
      <c r="D357" s="302">
        <f>SUM(D355:D356)</f>
        <v>7.8542403349056089</v>
      </c>
      <c r="E357" s="299" t="str">
        <f>CONCATENATE("(",ROUND((D357/$H357)*100,1),")")</f>
        <v>(21.2)</v>
      </c>
      <c r="F357" s="302">
        <f>SUM(F355:F356)</f>
        <v>7.7873536896639877</v>
      </c>
      <c r="G357" s="299" t="str">
        <f>CONCATENATE("(",ROUND((F357/$H357)*100,1),")")</f>
        <v>(21)</v>
      </c>
      <c r="H357" s="302">
        <f>SUM(H355:H356)</f>
        <v>37.040000000000042</v>
      </c>
      <c r="I357" s="299" t="str">
        <f>CONCATENATE("(",ROUND((H357/$H357)*100,1),")")</f>
        <v>(100)</v>
      </c>
      <c r="K357" s="302">
        <f t="shared" si="271"/>
        <v>1.532001765336986</v>
      </c>
      <c r="L357" s="302">
        <f t="shared" si="272"/>
        <v>1.0507663488184233</v>
      </c>
      <c r="M357" s="302">
        <f t="shared" si="273"/>
        <v>1.0632318858446625</v>
      </c>
      <c r="N357" s="302">
        <f t="shared" si="274"/>
        <v>3.6460000000000719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7.6912133426606504</v>
      </c>
      <c r="C366" s="299" t="str">
        <f>CONCATENATE("(",ROUND((B366/$H368)*100,1),")")</f>
        <v>(32.8)</v>
      </c>
      <c r="D366" s="302">
        <f>'Ind T6'!M153</f>
        <v>2.4122609298894475</v>
      </c>
      <c r="E366" s="299" t="str">
        <f>CONCATENATE("(",ROUND((D366/$H368)*100,1),")")</f>
        <v>(10.3)</v>
      </c>
      <c r="F366" s="302">
        <f>'Ind T6'!N153</f>
        <v>2.1829065974296129</v>
      </c>
      <c r="G366" s="299" t="str">
        <f>CONCATENATE("(",ROUND((F366/$H368)*100,1),")")</f>
        <v>(9.3)</v>
      </c>
      <c r="H366" s="302">
        <f>SUM(B366,D366,F366)</f>
        <v>12.286380869979711</v>
      </c>
      <c r="I366" s="299" t="str">
        <f>CONCATENATE("(",ROUND((H366/$H368)*100,1),")")</f>
        <v>(52.3)</v>
      </c>
      <c r="K366" s="302">
        <f>B371-B366</f>
        <v>1.0651465158129225</v>
      </c>
      <c r="L366" s="302">
        <f>D371-D366</f>
        <v>0.32867920426964359</v>
      </c>
      <c r="M366" s="302">
        <f>F371-F366</f>
        <v>0.26335596596680499</v>
      </c>
      <c r="N366" s="302">
        <f>SUM(K366:M366)</f>
        <v>1.6571816860493711</v>
      </c>
    </row>
    <row r="367" spans="1:14" x14ac:dyDescent="0.2">
      <c r="A367" s="282" t="s">
        <v>365</v>
      </c>
      <c r="B367" s="302">
        <f>'Ind T6'!L152</f>
        <v>4.5250540266818726</v>
      </c>
      <c r="C367" s="299" t="str">
        <f>CONCATENATE("(",ROUND((B367/$H368)*100,1),")")</f>
        <v>(19.3)</v>
      </c>
      <c r="D367" s="302">
        <f>'Ind T6'!M152</f>
        <v>4.1812602008879018</v>
      </c>
      <c r="E367" s="299" t="str">
        <f>CONCATENATE("(",ROUND((D367/$H368)*100,1),")")</f>
        <v>(17.8)</v>
      </c>
      <c r="F367" s="302">
        <f>'Ind T6'!N152</f>
        <v>2.4813049024505331</v>
      </c>
      <c r="G367" s="299" t="str">
        <f>CONCATENATE("(",ROUND((F367/$H368)*100,1),")")</f>
        <v>(10.6)</v>
      </c>
      <c r="H367" s="302">
        <f t="shared" ref="H367" si="275">SUM(B367,D367,F367)</f>
        <v>11.187619130020307</v>
      </c>
      <c r="I367" s="299" t="str">
        <f>CONCATENATE("(",ROUND((H367/$H368)*100,1),")")</f>
        <v>(47.7)</v>
      </c>
      <c r="K367" s="302">
        <f t="shared" ref="K367:K368" si="276">B372-B367</f>
        <v>0.71942677605795691</v>
      </c>
      <c r="L367" s="302">
        <f t="shared" ref="L367:L368" si="277">D372-D367</f>
        <v>0.48958647204784356</v>
      </c>
      <c r="M367" s="302">
        <f t="shared" ref="M367:M368" si="278">F372-F367</f>
        <v>0.29680506584481181</v>
      </c>
      <c r="N367" s="302">
        <f t="shared" ref="N367:N368" si="279">SUM(K367:M367)</f>
        <v>1.5058183139506123</v>
      </c>
    </row>
    <row r="368" spans="1:14" x14ac:dyDescent="0.2">
      <c r="A368" s="282" t="s">
        <v>363</v>
      </c>
      <c r="B368" s="302">
        <f>SUM(B366:B367)</f>
        <v>12.216267369342523</v>
      </c>
      <c r="C368" s="299" t="str">
        <f>CONCATENATE("(",ROUND((B368/$H368)*100,1),")")</f>
        <v>(52)</v>
      </c>
      <c r="D368" s="302">
        <f>SUM(D366:D367)</f>
        <v>6.5935211307773489</v>
      </c>
      <c r="E368" s="299" t="str">
        <f>CONCATENATE("(",ROUND((D368/$H368)*100,1),")")</f>
        <v>(28.1)</v>
      </c>
      <c r="F368" s="302">
        <f>SUM(F366:F367)</f>
        <v>4.6642114998801461</v>
      </c>
      <c r="G368" s="299" t="str">
        <f>CONCATENATE("(",ROUND((F368/$H368)*100,1),")")</f>
        <v>(19.9)</v>
      </c>
      <c r="H368" s="302">
        <f>SUM(H366:H367)</f>
        <v>23.474000000000018</v>
      </c>
      <c r="I368" s="299" t="str">
        <f>CONCATENATE("(",ROUND((H368/$H368)*100,1),")")</f>
        <v>(100)</v>
      </c>
      <c r="K368" s="302">
        <f t="shared" si="276"/>
        <v>1.7845732918708794</v>
      </c>
      <c r="L368" s="302">
        <f t="shared" si="277"/>
        <v>0.81826567631748759</v>
      </c>
      <c r="M368" s="302">
        <f t="shared" si="278"/>
        <v>0.56016103181161725</v>
      </c>
      <c r="N368" s="302">
        <f t="shared" si="279"/>
        <v>3.1629999999999843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8.7563598584735729</v>
      </c>
      <c r="C371" s="299" t="str">
        <f>CONCATENATE("(",ROUND((B371/$H373)*100,1),")")</f>
        <v>(32.9)</v>
      </c>
      <c r="D371" s="302">
        <f>'Ind T6'!R153</f>
        <v>2.7409401341590911</v>
      </c>
      <c r="E371" s="299" t="str">
        <f>CONCATENATE("(",ROUND((D371/$H373)*100,1),")")</f>
        <v>(10.3)</v>
      </c>
      <c r="F371" s="302">
        <f>'Ind T6'!S153</f>
        <v>2.4462625633964179</v>
      </c>
      <c r="G371" s="299" t="str">
        <f>CONCATENATE("(",ROUND((F371/$H373)*100,1),")")</f>
        <v>(9.2)</v>
      </c>
      <c r="H371" s="302">
        <f>SUM(B371,D371,F371)</f>
        <v>13.943562556029082</v>
      </c>
      <c r="I371" s="299" t="str">
        <f>CONCATENATE("(",ROUND((H371/$H373)*100,1),")")</f>
        <v>(52.3)</v>
      </c>
      <c r="K371" s="302">
        <f>B376-B371</f>
        <v>1.0444567982169897</v>
      </c>
      <c r="L371" s="302">
        <f>D376-D371</f>
        <v>0.29870962529526635</v>
      </c>
      <c r="M371" s="302">
        <f>F376-F371</f>
        <v>0.30062486050175741</v>
      </c>
      <c r="N371" s="302">
        <f>SUM(K371:M371)</f>
        <v>1.6437912840140134</v>
      </c>
    </row>
    <row r="372" spans="1:14" x14ac:dyDescent="0.2">
      <c r="A372" s="282" t="s">
        <v>365</v>
      </c>
      <c r="B372" s="302">
        <f>'Ind T6'!Q152</f>
        <v>5.2444808027398295</v>
      </c>
      <c r="C372" s="299" t="str">
        <f>CONCATENATE("(",ROUND((B372/$H373)*100,1),")")</f>
        <v>(19.7)</v>
      </c>
      <c r="D372" s="302">
        <f>'Ind T6'!R152</f>
        <v>4.6708466729357454</v>
      </c>
      <c r="E372" s="299" t="str">
        <f>CONCATENATE("(",ROUND((D372/$H373)*100,1),")")</f>
        <v>(17.5)</v>
      </c>
      <c r="F372" s="302">
        <f>'Ind T6'!S152</f>
        <v>2.778109968295345</v>
      </c>
      <c r="G372" s="299" t="str">
        <f>CONCATENATE("(",ROUND((F372/$H373)*100,1),")")</f>
        <v>(10.4)</v>
      </c>
      <c r="H372" s="302">
        <f t="shared" ref="H372" si="280">SUM(B372,D372,F372)</f>
        <v>12.69343744397092</v>
      </c>
      <c r="I372" s="299" t="str">
        <f>CONCATENATE("(",ROUND((H372/$H373)*100,1),")")</f>
        <v>(47.7)</v>
      </c>
      <c r="K372" s="302">
        <f t="shared" ref="K372:K373" si="281">B377-B372</f>
        <v>0.7564002333234523</v>
      </c>
      <c r="L372" s="302">
        <f t="shared" ref="L372:L373" si="282">D377-D372</f>
        <v>0.37855677260116494</v>
      </c>
      <c r="M372" s="302">
        <f t="shared" ref="M372:M373" si="283">F377-F372</f>
        <v>0.35925171006135725</v>
      </c>
      <c r="N372" s="302">
        <f t="shared" ref="N372:N373" si="284">SUM(K372:M372)</f>
        <v>1.4942087159859745</v>
      </c>
    </row>
    <row r="373" spans="1:14" x14ac:dyDescent="0.2">
      <c r="A373" s="282" t="s">
        <v>363</v>
      </c>
      <c r="B373" s="302">
        <f>SUM(B371:B372)</f>
        <v>14.000840661213402</v>
      </c>
      <c r="C373" s="299" t="str">
        <f>CONCATENATE("(",ROUND((B373/$H373)*100,1),")")</f>
        <v>(52.6)</v>
      </c>
      <c r="D373" s="302">
        <f>SUM(D371:D372)</f>
        <v>7.4117868070948365</v>
      </c>
      <c r="E373" s="299" t="str">
        <f>CONCATENATE("(",ROUND((D373/$H373)*100,1),")")</f>
        <v>(27.8)</v>
      </c>
      <c r="F373" s="302">
        <f>SUM(F371:F372)</f>
        <v>5.2243725316917633</v>
      </c>
      <c r="G373" s="299" t="str">
        <f>CONCATENATE("(",ROUND((F373/$H373)*100,1),")")</f>
        <v>(19.6)</v>
      </c>
      <c r="H373" s="302">
        <f>SUM(H371:H372)</f>
        <v>26.637</v>
      </c>
      <c r="I373" s="299" t="str">
        <f>CONCATENATE("(",ROUND((H373/$H373)*100,1),")")</f>
        <v>(100)</v>
      </c>
      <c r="K373" s="302">
        <f t="shared" si="281"/>
        <v>1.800857031540442</v>
      </c>
      <c r="L373" s="302">
        <f t="shared" si="282"/>
        <v>0.67726639789643173</v>
      </c>
      <c r="M373" s="302">
        <f t="shared" si="283"/>
        <v>0.65987657056311377</v>
      </c>
      <c r="N373" s="302">
        <f t="shared" si="284"/>
        <v>3.1379999999999875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9.8008166566905626</v>
      </c>
      <c r="C376" s="299" t="str">
        <f>CONCATENATE("(",ROUND((B376/$H378)*100,1),")")</f>
        <v>(32.9)</v>
      </c>
      <c r="D376" s="302">
        <f>'Ind T6'!W153</f>
        <v>3.0396497594543574</v>
      </c>
      <c r="E376" s="299" t="str">
        <f>CONCATENATE("(",ROUND((D376/$H378)*100,1),")")</f>
        <v>(10.2)</v>
      </c>
      <c r="F376" s="302">
        <f>'Ind T6'!X153</f>
        <v>2.7468874238981753</v>
      </c>
      <c r="G376" s="299" t="str">
        <f>CONCATENATE("(",ROUND((F376/$H378)*100,1),")")</f>
        <v>(9.2)</v>
      </c>
      <c r="H376" s="302">
        <f>SUM(B376,D376,F376)</f>
        <v>15.587353840043097</v>
      </c>
      <c r="I376" s="299" t="str">
        <f>CONCATENATE("(",ROUND((H376/$H378)*100,1),")")</f>
        <v>(52.4)</v>
      </c>
      <c r="K376" s="302">
        <f>B376-B366</f>
        <v>2.1096033140299122</v>
      </c>
      <c r="L376" s="302">
        <f>D376-D366</f>
        <v>0.62738882956490993</v>
      </c>
      <c r="M376" s="302">
        <f>F376-F366</f>
        <v>0.5639808264685624</v>
      </c>
      <c r="N376" s="302">
        <f>SUM(K376:M376)</f>
        <v>3.3009729700633845</v>
      </c>
    </row>
    <row r="377" spans="1:14" x14ac:dyDescent="0.2">
      <c r="A377" s="282" t="s">
        <v>365</v>
      </c>
      <c r="B377" s="302">
        <f>'Ind T6'!V152</f>
        <v>6.0008810360632818</v>
      </c>
      <c r="C377" s="299" t="str">
        <f>CONCATENATE("(",ROUND((B377/$H378)*100,1),")")</f>
        <v>(20.2)</v>
      </c>
      <c r="D377" s="302">
        <f>'Ind T6'!W152</f>
        <v>5.0494034455369103</v>
      </c>
      <c r="E377" s="299" t="str">
        <f>CONCATENATE("(",ROUND((D377/$H378)*100,1),")")</f>
        <v>(17)</v>
      </c>
      <c r="F377" s="302">
        <f>'Ind T6'!X152</f>
        <v>3.1373616783567022</v>
      </c>
      <c r="G377" s="299" t="str">
        <f>CONCATENATE("(",ROUND((F377/$H378)*100,1),")")</f>
        <v>(10.5)</v>
      </c>
      <c r="H377" s="302">
        <f t="shared" ref="H377" si="285">SUM(B377,D377,F377)</f>
        <v>14.187646159956895</v>
      </c>
      <c r="I377" s="299" t="str">
        <f>CONCATENATE("(",ROUND((H377/$H378)*100,1),")")</f>
        <v>(47.6)</v>
      </c>
      <c r="K377" s="302">
        <f t="shared" ref="K377:K378" si="286">B377-B367</f>
        <v>1.4758270093814092</v>
      </c>
      <c r="L377" s="302">
        <f t="shared" ref="L377:L378" si="287">D377-D367</f>
        <v>0.86814324464900849</v>
      </c>
      <c r="M377" s="302">
        <f t="shared" ref="M377:M378" si="288">F377-F367</f>
        <v>0.65605677590616907</v>
      </c>
      <c r="N377" s="302">
        <f t="shared" ref="N377:N378" si="289">SUM(K377:M377)</f>
        <v>3.0000270299365868</v>
      </c>
    </row>
    <row r="378" spans="1:14" x14ac:dyDescent="0.2">
      <c r="A378" s="282" t="s">
        <v>363</v>
      </c>
      <c r="B378" s="302">
        <f>SUM(B376:B377)</f>
        <v>15.801697692753844</v>
      </c>
      <c r="C378" s="299" t="str">
        <f>CONCATENATE("(",ROUND((B378/$H378)*100,1),")")</f>
        <v>(53.1)</v>
      </c>
      <c r="D378" s="302">
        <f>SUM(D376:D377)</f>
        <v>8.0890532049912682</v>
      </c>
      <c r="E378" s="299" t="str">
        <f>CONCATENATE("(",ROUND((D378/$H378)*100,1),")")</f>
        <v>(27.2)</v>
      </c>
      <c r="F378" s="302">
        <f>SUM(F376:F377)</f>
        <v>5.8842491022548771</v>
      </c>
      <c r="G378" s="299" t="str">
        <f>CONCATENATE("(",ROUND((F378/$H378)*100,1),")")</f>
        <v>(19.8)</v>
      </c>
      <c r="H378" s="302">
        <f>SUM(H376:H377)</f>
        <v>29.774999999999991</v>
      </c>
      <c r="I378" s="299" t="str">
        <f>CONCATENATE("(",ROUND((H378/$H378)*100,1),")")</f>
        <v>(100)</v>
      </c>
      <c r="K378" s="302">
        <f t="shared" si="286"/>
        <v>3.5854303234113214</v>
      </c>
      <c r="L378" s="302">
        <f t="shared" si="287"/>
        <v>1.4955320742139193</v>
      </c>
      <c r="M378" s="302">
        <f t="shared" si="288"/>
        <v>1.220037602374731</v>
      </c>
      <c r="N378" s="302">
        <f t="shared" si="289"/>
        <v>6.3009999999999717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6.5377317072855163</v>
      </c>
      <c r="C387" s="299" t="str">
        <f>CONCATENATE("(",ROUND((B387/$H389)*100,1),")")</f>
        <v>(36.1)</v>
      </c>
      <c r="D387" s="302">
        <f>'Ind T6'!M162</f>
        <v>1.0600424625363747</v>
      </c>
      <c r="E387" s="299" t="str">
        <f>CONCATENATE("(",ROUND((D387/$H389)*100,1),")")</f>
        <v>(5.9)</v>
      </c>
      <c r="F387" s="302">
        <f>'Ind T6'!N162</f>
        <v>0.59956626506621091</v>
      </c>
      <c r="G387" s="299" t="str">
        <f>CONCATENATE("(",ROUND((F387/$H389)*100,1),")")</f>
        <v>(3.3)</v>
      </c>
      <c r="H387" s="302">
        <f>SUM(B387,D387,F387)</f>
        <v>8.1973404348881012</v>
      </c>
      <c r="I387" s="299" t="str">
        <f>CONCATENATE("(",ROUND((H387/$H389)*100,1),")")</f>
        <v>(45.3)</v>
      </c>
      <c r="K387" s="302">
        <f>B392-B387</f>
        <v>-0.30825054434935328</v>
      </c>
      <c r="L387" s="302">
        <f>D392-D387</f>
        <v>2.6315481466533841E-2</v>
      </c>
      <c r="M387" s="302">
        <f>F392-F387</f>
        <v>-1.5967870310863552E-2</v>
      </c>
      <c r="N387" s="302">
        <f>SUM(K387:M387)</f>
        <v>-0.29790293319368299</v>
      </c>
    </row>
    <row r="388" spans="1:14" x14ac:dyDescent="0.2">
      <c r="A388" s="282" t="s">
        <v>365</v>
      </c>
      <c r="B388" s="302">
        <f>'Ind T6'!L161</f>
        <v>4.9901262121900363</v>
      </c>
      <c r="C388" s="299" t="str">
        <f>CONCATENATE("(",ROUND((B388/$H389)*100,1),")")</f>
        <v>(27.6)</v>
      </c>
      <c r="D388" s="302">
        <f>'Ind T6'!M161</f>
        <v>4.4269526888037358</v>
      </c>
      <c r="E388" s="299" t="str">
        <f>CONCATENATE("(",ROUND((D388/$H389)*100,1),")")</f>
        <v>(24.5)</v>
      </c>
      <c r="F388" s="302">
        <f>'Ind T6'!N161</f>
        <v>0.48158066411808514</v>
      </c>
      <c r="G388" s="299" t="str">
        <f>CONCATENATE("(",ROUND((F388/$H389)*100,1),")")</f>
        <v>(2.7)</v>
      </c>
      <c r="H388" s="302">
        <f t="shared" ref="H388" si="290">SUM(B388,D388,F388)</f>
        <v>9.8986595651118581</v>
      </c>
      <c r="I388" s="299" t="str">
        <f>CONCATENATE("(",ROUND((H388/$H389)*100,1),")")</f>
        <v>(54.7)</v>
      </c>
      <c r="K388" s="302">
        <f t="shared" ref="K388:K389" si="291">B393-B388</f>
        <v>-0.13750326782580213</v>
      </c>
      <c r="L388" s="302">
        <f t="shared" ref="L388:L389" si="292">D393-D388</f>
        <v>-0.11300069008492653</v>
      </c>
      <c r="M388" s="302">
        <f t="shared" ref="M388:M389" si="293">F393-F388</f>
        <v>-1.2593108895578797E-2</v>
      </c>
      <c r="N388" s="302">
        <f t="shared" ref="N388:N389" si="294">SUM(K388:M388)</f>
        <v>-0.26309706680630746</v>
      </c>
    </row>
    <row r="389" spans="1:14" x14ac:dyDescent="0.2">
      <c r="A389" s="282" t="s">
        <v>363</v>
      </c>
      <c r="B389" s="302">
        <f>SUM(B387:B388)</f>
        <v>11.527857919475553</v>
      </c>
      <c r="C389" s="299" t="str">
        <f>CONCATENATE("(",ROUND((B389/$H389)*100,1),")")</f>
        <v>(63.7)</v>
      </c>
      <c r="D389" s="302">
        <f>SUM(D387:D388)</f>
        <v>5.4869951513401105</v>
      </c>
      <c r="E389" s="299" t="str">
        <f>CONCATENATE("(",ROUND((D389/$H389)*100,1),")")</f>
        <v>(30.3)</v>
      </c>
      <c r="F389" s="302">
        <f>SUM(F387:F388)</f>
        <v>1.0811469291842961</v>
      </c>
      <c r="G389" s="299" t="str">
        <f>CONCATENATE("(",ROUND((F389/$H389)*100,1),")")</f>
        <v>(6)</v>
      </c>
      <c r="H389" s="302">
        <f>SUM(H387:H388)</f>
        <v>18.095999999999961</v>
      </c>
      <c r="I389" s="299" t="str">
        <f>CONCATENATE("(",ROUND((H389/$H389)*100,1),")")</f>
        <v>(100)</v>
      </c>
      <c r="K389" s="302">
        <f t="shared" si="291"/>
        <v>-0.44575381217515542</v>
      </c>
      <c r="L389" s="302">
        <f t="shared" si="292"/>
        <v>-8.6685208618392906E-2</v>
      </c>
      <c r="M389" s="302">
        <f t="shared" si="293"/>
        <v>-2.8560979206442294E-2</v>
      </c>
      <c r="N389" s="302">
        <f t="shared" si="294"/>
        <v>-0.56099999999999062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6.2294811629361631</v>
      </c>
      <c r="C392" s="299" t="str">
        <f>CONCATENATE("(",ROUND((B392/$H394)*100,1),")")</f>
        <v>(35.5)</v>
      </c>
      <c r="D392" s="302">
        <f>'Ind T6'!R162</f>
        <v>1.0863579440029085</v>
      </c>
      <c r="E392" s="299" t="str">
        <f>CONCATENATE("(",ROUND((D392/$H394)*100,1),")")</f>
        <v>(6.2)</v>
      </c>
      <c r="F392" s="302">
        <f>'Ind T6'!S162</f>
        <v>0.58359839475534736</v>
      </c>
      <c r="G392" s="299" t="str">
        <f>CONCATENATE("(",ROUND((F392/$H394)*100,1),")")</f>
        <v>(3.3)</v>
      </c>
      <c r="H392" s="302">
        <f>SUM(B392,D392,F392)</f>
        <v>7.8994375016944183</v>
      </c>
      <c r="I392" s="299" t="str">
        <f>CONCATENATE("(",ROUND((H392/$H394)*100,1),")")</f>
        <v>(45)</v>
      </c>
      <c r="K392" s="302">
        <f>B397-B392</f>
        <v>-0.30062351986731262</v>
      </c>
      <c r="L392" s="302">
        <f>D397-D392</f>
        <v>0.10277655491942084</v>
      </c>
      <c r="M392" s="302">
        <f>F397-F392</f>
        <v>1.6764367848864925E-3</v>
      </c>
      <c r="N392" s="302">
        <f>SUM(K392:M392)</f>
        <v>-0.19617052816300529</v>
      </c>
    </row>
    <row r="393" spans="1:14" x14ac:dyDescent="0.2">
      <c r="A393" s="282" t="s">
        <v>365</v>
      </c>
      <c r="B393" s="302">
        <f>'Ind T6'!Q161</f>
        <v>4.8526229443642341</v>
      </c>
      <c r="C393" s="299" t="str">
        <f>CONCATENATE("(",ROUND((B393/$H394)*100,1),")")</f>
        <v>(27.7)</v>
      </c>
      <c r="D393" s="302">
        <f>'Ind T6'!R161</f>
        <v>4.3139519987188093</v>
      </c>
      <c r="E393" s="299" t="str">
        <f>CONCATENATE("(",ROUND((D393/$H394)*100,1),")")</f>
        <v>(24.6)</v>
      </c>
      <c r="F393" s="302">
        <f>'Ind T6'!S161</f>
        <v>0.46898755522250635</v>
      </c>
      <c r="G393" s="299" t="str">
        <f>CONCATENATE("(",ROUND((F393/$H394)*100,1),")")</f>
        <v>(2.7)</v>
      </c>
      <c r="H393" s="302">
        <f t="shared" ref="H393" si="295">SUM(B393,D393,F393)</f>
        <v>9.6355624983055499</v>
      </c>
      <c r="I393" s="299" t="str">
        <f>CONCATENATE("(",ROUND((H393/$H394)*100,1),")")</f>
        <v>(55)</v>
      </c>
      <c r="K393" s="302">
        <f t="shared" ref="K393:K394" si="296">B398-B393</f>
        <v>-3.7970461813993772E-2</v>
      </c>
      <c r="L393" s="302">
        <f t="shared" ref="L393:L394" si="297">D398-D393</f>
        <v>-3.1917312732027803E-2</v>
      </c>
      <c r="M393" s="302">
        <f t="shared" ref="M393:M394" si="298">F398-F393</f>
        <v>5.8302709072421965E-5</v>
      </c>
      <c r="N393" s="302">
        <f t="shared" ref="N393:N394" si="299">SUM(K393:M393)</f>
        <v>-6.9829471836949153E-2</v>
      </c>
    </row>
    <row r="394" spans="1:14" x14ac:dyDescent="0.2">
      <c r="A394" s="282" t="s">
        <v>363</v>
      </c>
      <c r="B394" s="302">
        <f>SUM(B392:B393)</f>
        <v>11.082104107300397</v>
      </c>
      <c r="C394" s="299" t="str">
        <f>CONCATENATE("(",ROUND((B394/$H394)*100,1),")")</f>
        <v>(63.2)</v>
      </c>
      <c r="D394" s="302">
        <f>SUM(D392:D393)</f>
        <v>5.4003099427217176</v>
      </c>
      <c r="E394" s="299" t="str">
        <f>CONCATENATE("(",ROUND((D394/$H394)*100,1),")")</f>
        <v>(30.8)</v>
      </c>
      <c r="F394" s="302">
        <f>SUM(F392:F393)</f>
        <v>1.0525859499778538</v>
      </c>
      <c r="G394" s="299" t="str">
        <f>CONCATENATE("(",ROUND((F394/$H394)*100,1),")")</f>
        <v>(6)</v>
      </c>
      <c r="H394" s="302">
        <f>SUM(H392:H393)</f>
        <v>17.534999999999968</v>
      </c>
      <c r="I394" s="299" t="str">
        <f>CONCATENATE("(",ROUND((H394/$H394)*100,1),")")</f>
        <v>(100)</v>
      </c>
      <c r="K394" s="302">
        <f t="shared" si="296"/>
        <v>-0.33859398168130639</v>
      </c>
      <c r="L394" s="302">
        <f t="shared" si="297"/>
        <v>7.0859242187393257E-2</v>
      </c>
      <c r="M394" s="302">
        <f t="shared" si="298"/>
        <v>1.734739493958859E-3</v>
      </c>
      <c r="N394" s="302">
        <f t="shared" si="299"/>
        <v>-0.26599999999995427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5.9288576430688504</v>
      </c>
      <c r="C397" s="299" t="str">
        <f>CONCATENATE("(",ROUND((B397/$H399)*100,1),")")</f>
        <v>(34.3)</v>
      </c>
      <c r="D397" s="302">
        <f>'Ind T6'!W162</f>
        <v>1.1891344989223294</v>
      </c>
      <c r="E397" s="299" t="str">
        <f>CONCATENATE("(",ROUND((D397/$H399)*100,1),")")</f>
        <v>(6.9)</v>
      </c>
      <c r="F397" s="302">
        <f>'Ind T6'!X162</f>
        <v>0.58527483154023385</v>
      </c>
      <c r="G397" s="299" t="str">
        <f>CONCATENATE("(",ROUND((F397/$H399)*100,1),")")</f>
        <v>(3.4)</v>
      </c>
      <c r="H397" s="302">
        <f>SUM(B397,D397,F397)</f>
        <v>7.7032669735314139</v>
      </c>
      <c r="I397" s="299" t="str">
        <f>CONCATENATE("(",ROUND((H397/$H399)*100,1),")")</f>
        <v>(44.6)</v>
      </c>
      <c r="K397" s="302">
        <f>B397-B387</f>
        <v>-0.6088740642166659</v>
      </c>
      <c r="L397" s="302">
        <f>D397-D387</f>
        <v>0.12909203638595468</v>
      </c>
      <c r="M397" s="302">
        <f>F397-F387</f>
        <v>-1.429143352597706E-2</v>
      </c>
      <c r="N397" s="302">
        <f>SUM(K397:M397)</f>
        <v>-0.49407346135668828</v>
      </c>
    </row>
    <row r="398" spans="1:14" x14ac:dyDescent="0.2">
      <c r="A398" s="282" t="s">
        <v>365</v>
      </c>
      <c r="B398" s="302">
        <f>'Ind T6'!V161</f>
        <v>4.8146524825502404</v>
      </c>
      <c r="C398" s="299" t="str">
        <f>CONCATENATE("(",ROUND((B398/$H399)*100,1),")")</f>
        <v>(27.9)</v>
      </c>
      <c r="D398" s="302">
        <f>'Ind T6'!W161</f>
        <v>4.2820346859867815</v>
      </c>
      <c r="E398" s="299" t="str">
        <f>CONCATENATE("(",ROUND((D398/$H399)*100,1),")")</f>
        <v>(24.8)</v>
      </c>
      <c r="F398" s="302">
        <f>'Ind T6'!X161</f>
        <v>0.46904585793157877</v>
      </c>
      <c r="G398" s="299" t="str">
        <f>CONCATENATE("(",ROUND((F398/$H399)*100,1),")")</f>
        <v>(2.7)</v>
      </c>
      <c r="H398" s="302">
        <f t="shared" ref="H398" si="300">SUM(B398,D398,F398)</f>
        <v>9.5657330264686014</v>
      </c>
      <c r="I398" s="299" t="str">
        <f>CONCATENATE("(",ROUND((H398/$H399)*100,1),")")</f>
        <v>(55.4)</v>
      </c>
      <c r="K398" s="302">
        <f t="shared" ref="K398:K399" si="301">B398-B388</f>
        <v>-0.17547372963979591</v>
      </c>
      <c r="L398" s="302">
        <f t="shared" ref="L398:L399" si="302">D398-D388</f>
        <v>-0.14491800281695433</v>
      </c>
      <c r="M398" s="302">
        <f t="shared" ref="M398:M399" si="303">F398-F388</f>
        <v>-1.2534806186506375E-2</v>
      </c>
      <c r="N398" s="302">
        <f t="shared" ref="N398:N399" si="304">SUM(K398:M398)</f>
        <v>-0.33292653864325661</v>
      </c>
    </row>
    <row r="399" spans="1:14" x14ac:dyDescent="0.2">
      <c r="A399" s="282" t="s">
        <v>363</v>
      </c>
      <c r="B399" s="302">
        <f>SUM(B397:B398)</f>
        <v>10.743510125619091</v>
      </c>
      <c r="C399" s="299" t="str">
        <f>CONCATENATE("(",ROUND((B399/$H399)*100,1),")")</f>
        <v>(62.2)</v>
      </c>
      <c r="D399" s="302">
        <f>SUM(D397:D398)</f>
        <v>5.4711691849091109</v>
      </c>
      <c r="E399" s="299" t="str">
        <f>CONCATENATE("(",ROUND((D399/$H399)*100,1),")")</f>
        <v>(31.7)</v>
      </c>
      <c r="F399" s="302">
        <f>SUM(F397:F398)</f>
        <v>1.0543206894718127</v>
      </c>
      <c r="G399" s="299" t="str">
        <f>CONCATENATE("(",ROUND((F399/$H399)*100,1),")")</f>
        <v>(6.1)</v>
      </c>
      <c r="H399" s="302">
        <f>SUM(H397:H398)</f>
        <v>17.269000000000016</v>
      </c>
      <c r="I399" s="299" t="str">
        <f>CONCATENATE("(",ROUND((H399/$H399)*100,1),")")</f>
        <v>(100)</v>
      </c>
      <c r="K399" s="302">
        <f t="shared" si="301"/>
        <v>-0.78434779385646181</v>
      </c>
      <c r="L399" s="302">
        <f t="shared" si="302"/>
        <v>-1.582596643099965E-2</v>
      </c>
      <c r="M399" s="302">
        <f t="shared" si="303"/>
        <v>-2.6826239712483435E-2</v>
      </c>
      <c r="N399" s="302">
        <f t="shared" si="304"/>
        <v>-0.82699999999994489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5.7539105778213235</v>
      </c>
      <c r="C408" s="299" t="str">
        <f>CONCATENATE("(",ROUND((B408/$H410)*100,1),")")</f>
        <v>(17.8)</v>
      </c>
      <c r="D408" s="302">
        <f>'Ind T6'!M171</f>
        <v>2.295859239528423</v>
      </c>
      <c r="E408" s="299" t="str">
        <f>CONCATENATE("(",ROUND((D408/$H410)*100,1),")")</f>
        <v>(7.1)</v>
      </c>
      <c r="F408" s="302">
        <f>'Ind T6'!N171</f>
        <v>0.60302294471793794</v>
      </c>
      <c r="G408" s="299" t="str">
        <f>CONCATENATE("(",ROUND((F408/$H410)*100,1),")")</f>
        <v>(1.9)</v>
      </c>
      <c r="H408" s="302">
        <f>SUM(B408,D408,F408)</f>
        <v>8.6527927620676852</v>
      </c>
      <c r="I408" s="299" t="str">
        <f>CONCATENATE("(",ROUND((H408/$H410)*100,1),")")</f>
        <v>(26.8)</v>
      </c>
      <c r="K408" s="302">
        <f>B413-B408</f>
        <v>5.9400566472866068E-2</v>
      </c>
      <c r="L408" s="302">
        <f>D413-D408</f>
        <v>8.5922463128579096E-2</v>
      </c>
      <c r="M408" s="302">
        <f>F413-F408</f>
        <v>2.6292831671945849E-2</v>
      </c>
      <c r="N408" s="302">
        <f>SUM(K408:M408)</f>
        <v>0.17161586127339101</v>
      </c>
    </row>
    <row r="409" spans="1:14" x14ac:dyDescent="0.2">
      <c r="A409" s="282" t="s">
        <v>365</v>
      </c>
      <c r="B409" s="302">
        <f>'Ind T6'!L170</f>
        <v>8.2942313737801658</v>
      </c>
      <c r="C409" s="299" t="str">
        <f>CONCATENATE("(",ROUND((B409/$H410)*100,1),")")</f>
        <v>(25.7)</v>
      </c>
      <c r="D409" s="302">
        <f>'Ind T6'!M170</f>
        <v>13.028041465314077</v>
      </c>
      <c r="E409" s="299" t="str">
        <f>CONCATENATE("(",ROUND((D409/$H410)*100,1),")")</f>
        <v>(40.4)</v>
      </c>
      <c r="F409" s="302">
        <f>'Ind T6'!N170</f>
        <v>2.266934398838067</v>
      </c>
      <c r="G409" s="299" t="str">
        <f>CONCATENATE("(",ROUND((F409/$H410)*100,1),")")</f>
        <v>(7)</v>
      </c>
      <c r="H409" s="302">
        <f t="shared" ref="H409" si="305">SUM(B409,D409,F409)</f>
        <v>23.58920723793231</v>
      </c>
      <c r="I409" s="299" t="str">
        <f>CONCATENATE("(",ROUND((H409/$H410)*100,1),")")</f>
        <v>(73.2)</v>
      </c>
      <c r="K409" s="302">
        <f t="shared" ref="K409:K410" si="306">B414-B409</f>
        <v>0.38523745969022194</v>
      </c>
      <c r="L409" s="302">
        <f t="shared" ref="L409:L410" si="307">D414-D409</f>
        <v>2.1601805291336262E-2</v>
      </c>
      <c r="M409" s="302">
        <f t="shared" ref="M409:M410" si="308">F414-F409</f>
        <v>7.9544873745041933E-2</v>
      </c>
      <c r="N409" s="302">
        <f t="shared" ref="N409:N410" si="309">SUM(K409:M409)</f>
        <v>0.48638413872660013</v>
      </c>
    </row>
    <row r="410" spans="1:14" x14ac:dyDescent="0.2">
      <c r="A410" s="282" t="s">
        <v>363</v>
      </c>
      <c r="B410" s="302">
        <f>SUM(B408:B409)</f>
        <v>14.04814195160149</v>
      </c>
      <c r="C410" s="299" t="str">
        <f>CONCATENATE("(",ROUND((B410/$H410)*100,1),")")</f>
        <v>(43.6)</v>
      </c>
      <c r="D410" s="302">
        <f>SUM(D408:D409)</f>
        <v>15.323900704842501</v>
      </c>
      <c r="E410" s="299" t="str">
        <f>CONCATENATE("(",ROUND((D410/$H410)*100,1),")")</f>
        <v>(47.5)</v>
      </c>
      <c r="F410" s="302">
        <f>SUM(F408:F409)</f>
        <v>2.8699573435560048</v>
      </c>
      <c r="G410" s="299" t="str">
        <f>CONCATENATE("(",ROUND((F410/$H410)*100,1),")")</f>
        <v>(8.9)</v>
      </c>
      <c r="H410" s="302">
        <f>SUM(H408:H409)</f>
        <v>32.241999999999997</v>
      </c>
      <c r="I410" s="299" t="str">
        <f>CONCATENATE("(",ROUND((H410/$H410)*100,1),")")</f>
        <v>(100)</v>
      </c>
      <c r="K410" s="302">
        <f t="shared" si="306"/>
        <v>0.44463802616308712</v>
      </c>
      <c r="L410" s="302">
        <f t="shared" si="307"/>
        <v>0.10752426841991536</v>
      </c>
      <c r="M410" s="302">
        <f t="shared" si="308"/>
        <v>0.10583770541698767</v>
      </c>
      <c r="N410" s="302">
        <f t="shared" si="309"/>
        <v>0.65799999999999015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5.8133111442941896</v>
      </c>
      <c r="C413" s="299" t="str">
        <f>CONCATENATE("(",ROUND((B413/$H415)*100,1),")")</f>
        <v>(17.7)</v>
      </c>
      <c r="D413" s="302">
        <f>'Ind T6'!R171</f>
        <v>2.3817817026570021</v>
      </c>
      <c r="E413" s="299" t="str">
        <f>CONCATENATE("(",ROUND((D413/$H415)*100,1),")")</f>
        <v>(7.2)</v>
      </c>
      <c r="F413" s="302">
        <f>'Ind T6'!S171</f>
        <v>0.62931577638988379</v>
      </c>
      <c r="G413" s="299" t="str">
        <f>CONCATENATE("(",ROUND((F413/$H415)*100,1),")")</f>
        <v>(1.9)</v>
      </c>
      <c r="H413" s="302">
        <f>SUM(B413,D413,F413)</f>
        <v>8.8244086233410748</v>
      </c>
      <c r="I413" s="299" t="str">
        <f>CONCATENATE("(",ROUND((H413/$H415)*100,1),")")</f>
        <v>(26.8)</v>
      </c>
      <c r="K413" s="302">
        <f>B418-B413</f>
        <v>0.21117721000859646</v>
      </c>
      <c r="L413" s="302">
        <f>D418-D413</f>
        <v>0.20523420411930893</v>
      </c>
      <c r="M413" s="302">
        <f>F418-F413</f>
        <v>6.0333451365919499E-2</v>
      </c>
      <c r="N413" s="302">
        <f>SUM(K413:M413)</f>
        <v>0.47674486549382489</v>
      </c>
    </row>
    <row r="414" spans="1:14" x14ac:dyDescent="0.2">
      <c r="A414" s="282" t="s">
        <v>365</v>
      </c>
      <c r="B414" s="302">
        <f>'Ind T6'!Q170</f>
        <v>8.6794688334703878</v>
      </c>
      <c r="C414" s="299" t="str">
        <f>CONCATENATE("(",ROUND((B414/$H415)*100,1),")")</f>
        <v>(26.4)</v>
      </c>
      <c r="D414" s="302">
        <f>'Ind T6'!R170</f>
        <v>13.049643270605413</v>
      </c>
      <c r="E414" s="299" t="str">
        <f>CONCATENATE("(",ROUND((D414/$H415)*100,1),")")</f>
        <v>(39.7)</v>
      </c>
      <c r="F414" s="302">
        <f>'Ind T6'!S170</f>
        <v>2.346479272583109</v>
      </c>
      <c r="G414" s="299" t="str">
        <f>CONCATENATE("(",ROUND((F414/$H415)*100,1),")")</f>
        <v>(7.1)</v>
      </c>
      <c r="H414" s="302">
        <f t="shared" ref="H414" si="310">SUM(B414,D414,F414)</f>
        <v>24.075591376658913</v>
      </c>
      <c r="I414" s="299" t="str">
        <f>CONCATENATE("(",ROUND((H414/$H415)*100,1),")")</f>
        <v>(73.2)</v>
      </c>
      <c r="K414" s="302">
        <f t="shared" ref="K414:K415" si="311">B419-B414</f>
        <v>0.97628539592536967</v>
      </c>
      <c r="L414" s="302">
        <f t="shared" ref="L414:L415" si="312">D419-D414</f>
        <v>0.22128280200584527</v>
      </c>
      <c r="M414" s="302">
        <f t="shared" ref="M414:M415" si="313">F419-F414</f>
        <v>0.15168693657500221</v>
      </c>
      <c r="N414" s="302">
        <f t="shared" ref="N414:N415" si="314">SUM(K414:M414)</f>
        <v>1.3492551345062171</v>
      </c>
    </row>
    <row r="415" spans="1:14" x14ac:dyDescent="0.2">
      <c r="A415" s="282" t="s">
        <v>363</v>
      </c>
      <c r="B415" s="302">
        <f>SUM(B413:B414)</f>
        <v>14.492779977764577</v>
      </c>
      <c r="C415" s="299" t="str">
        <f>CONCATENATE("(",ROUND((B415/$H415)*100,1),")")</f>
        <v>(44.1)</v>
      </c>
      <c r="D415" s="302">
        <f>SUM(D413:D414)</f>
        <v>15.431424973262416</v>
      </c>
      <c r="E415" s="299" t="str">
        <f>CONCATENATE("(",ROUND((D415/$H415)*100,1),")")</f>
        <v>(46.9)</v>
      </c>
      <c r="F415" s="302">
        <f>SUM(F413:F414)</f>
        <v>2.9757950489729925</v>
      </c>
      <c r="G415" s="299" t="str">
        <f>CONCATENATE("(",ROUND((F415/$H415)*100,1),")")</f>
        <v>(9)</v>
      </c>
      <c r="H415" s="302">
        <f>SUM(H413:H414)</f>
        <v>32.899999999999991</v>
      </c>
      <c r="I415" s="299" t="str">
        <f>CONCATENATE("(",ROUND((H415/$H415)*100,1),")")</f>
        <v>(100)</v>
      </c>
      <c r="K415" s="302">
        <f t="shared" si="311"/>
        <v>1.1874626059339661</v>
      </c>
      <c r="L415" s="302">
        <f t="shared" si="312"/>
        <v>0.42651700612515242</v>
      </c>
      <c r="M415" s="302">
        <f t="shared" si="313"/>
        <v>0.21202038794092193</v>
      </c>
      <c r="N415" s="302">
        <f t="shared" si="314"/>
        <v>1.8260000000000405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6.0244883543027861</v>
      </c>
      <c r="C418" s="299" t="str">
        <f>CONCATENATE("(",ROUND((B418/$H420)*100,1),")")</f>
        <v>(17.3)</v>
      </c>
      <c r="D418" s="302">
        <f>'Ind T6'!W171</f>
        <v>2.587015906776311</v>
      </c>
      <c r="E418" s="299" t="str">
        <f>CONCATENATE("(",ROUND((D418/$H420)*100,1),")")</f>
        <v>(7.4)</v>
      </c>
      <c r="F418" s="302">
        <f>'Ind T6'!X171</f>
        <v>0.68964922775580328</v>
      </c>
      <c r="G418" s="299" t="str">
        <f>CONCATENATE("(",ROUND((F418/$H420)*100,1),")")</f>
        <v>(2)</v>
      </c>
      <c r="H418" s="302">
        <f>SUM(B418,D418,F418)</f>
        <v>9.3011534888349008</v>
      </c>
      <c r="I418" s="299" t="str">
        <f>CONCATENATE("(",ROUND((H418/$H420)*100,1),")")</f>
        <v>(26.8)</v>
      </c>
      <c r="K418" s="302">
        <f>B418-B408</f>
        <v>0.27057777648146253</v>
      </c>
      <c r="L418" s="302">
        <f>D418-D408</f>
        <v>0.29115666724788802</v>
      </c>
      <c r="M418" s="302">
        <f>F418-F408</f>
        <v>8.6626283037865348E-2</v>
      </c>
      <c r="N418" s="302">
        <f>SUM(K418:M418)</f>
        <v>0.6483607267672159</v>
      </c>
    </row>
    <row r="419" spans="1:14" x14ac:dyDescent="0.2">
      <c r="A419" s="282" t="s">
        <v>365</v>
      </c>
      <c r="B419" s="302">
        <f>'Ind T6'!V170</f>
        <v>9.6557542293957574</v>
      </c>
      <c r="C419" s="299" t="str">
        <f>CONCATENATE("(",ROUND((B419/$H420)*100,1),")")</f>
        <v>(27.8)</v>
      </c>
      <c r="D419" s="302">
        <f>'Ind T6'!W170</f>
        <v>13.270926072611259</v>
      </c>
      <c r="E419" s="299" t="str">
        <f>CONCATENATE("(",ROUND((D419/$H420)*100,1),")")</f>
        <v>(38.2)</v>
      </c>
      <c r="F419" s="302">
        <f>'Ind T6'!X170</f>
        <v>2.4981662091581112</v>
      </c>
      <c r="G419" s="299" t="str">
        <f>CONCATENATE("(",ROUND((F419/$H420)*100,1),")")</f>
        <v>(7.2)</v>
      </c>
      <c r="H419" s="302">
        <f t="shared" ref="H419" si="315">SUM(B419,D419,F419)</f>
        <v>25.424846511165125</v>
      </c>
      <c r="I419" s="299" t="str">
        <f>CONCATENATE("(",ROUND((H419/$H420)*100,1),")")</f>
        <v>(73.2)</v>
      </c>
      <c r="K419" s="302">
        <f t="shared" ref="K419:K420" si="316">B419-B409</f>
        <v>1.3615228556155916</v>
      </c>
      <c r="L419" s="302">
        <f t="shared" ref="L419:L420" si="317">D419-D409</f>
        <v>0.24288460729718153</v>
      </c>
      <c r="M419" s="302">
        <f t="shared" ref="M419:M420" si="318">F419-F409</f>
        <v>0.23123181032004414</v>
      </c>
      <c r="N419" s="302">
        <f t="shared" ref="N419:N420" si="319">SUM(K419:M419)</f>
        <v>1.8356392732328173</v>
      </c>
    </row>
    <row r="420" spans="1:14" x14ac:dyDescent="0.2">
      <c r="A420" s="282" t="s">
        <v>363</v>
      </c>
      <c r="B420" s="302">
        <f>SUM(B418:B419)</f>
        <v>15.680242583698544</v>
      </c>
      <c r="C420" s="299" t="str">
        <f>CONCATENATE("(",ROUND((B420/$H420)*100,1),")")</f>
        <v>(45.2)</v>
      </c>
      <c r="D420" s="302">
        <f>SUM(D418:D419)</f>
        <v>15.857941979387569</v>
      </c>
      <c r="E420" s="299" t="str">
        <f>CONCATENATE("(",ROUND((D420/$H420)*100,1),")")</f>
        <v>(45.7)</v>
      </c>
      <c r="F420" s="302">
        <f>SUM(F418:F419)</f>
        <v>3.1878154369139144</v>
      </c>
      <c r="G420" s="299" t="str">
        <f>CONCATENATE("(",ROUND((F420/$H420)*100,1),")")</f>
        <v>(9.2)</v>
      </c>
      <c r="H420" s="302">
        <f>SUM(H418:H419)</f>
        <v>34.726000000000028</v>
      </c>
      <c r="I420" s="299" t="str">
        <f>CONCATENATE("(",ROUND((H420/$H420)*100,1),")")</f>
        <v>(100)</v>
      </c>
      <c r="K420" s="302">
        <f t="shared" si="316"/>
        <v>1.6321006320970532</v>
      </c>
      <c r="L420" s="302">
        <f t="shared" si="317"/>
        <v>0.53404127454506778</v>
      </c>
      <c r="M420" s="302">
        <f t="shared" si="318"/>
        <v>0.3178580933579096</v>
      </c>
      <c r="N420" s="302">
        <f t="shared" si="319"/>
        <v>2.4840000000000306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6.9999697024011196</v>
      </c>
      <c r="C429" s="299" t="str">
        <f>CONCATENATE("(",ROUND((B429/$H431)*100,1),")")</f>
        <v>(13)</v>
      </c>
      <c r="D429" s="302">
        <f>'Ind T6'!M180</f>
        <v>2.8391726579838261</v>
      </c>
      <c r="E429" s="299" t="str">
        <f>CONCATENATE("(",ROUND((D429/$H431)*100,1),")")</f>
        <v>(5.3)</v>
      </c>
      <c r="F429" s="302">
        <f>'Ind T6'!N180</f>
        <v>1.9486095456100663</v>
      </c>
      <c r="G429" s="299" t="str">
        <f>CONCATENATE("(",ROUND((F429/$H431)*100,1),")")</f>
        <v>(3.6)</v>
      </c>
      <c r="H429" s="302">
        <f>SUM(B429,D429,F429)</f>
        <v>11.787751905995012</v>
      </c>
      <c r="I429" s="299" t="str">
        <f>CONCATENATE("(",ROUND((H429/$H431)*100,1),")")</f>
        <v>(21.9)</v>
      </c>
      <c r="K429" s="302">
        <f>B434-B429</f>
        <v>0.66301401004381955</v>
      </c>
      <c r="L429" s="302">
        <f>D434-D429</f>
        <v>0.31542468778696664</v>
      </c>
      <c r="M429" s="302">
        <f>F434-F429</f>
        <v>0.11311500651143103</v>
      </c>
      <c r="N429" s="302">
        <f>SUM(K429:M429)</f>
        <v>1.0915537043422172</v>
      </c>
    </row>
    <row r="430" spans="1:14" x14ac:dyDescent="0.2">
      <c r="A430" s="282" t="s">
        <v>365</v>
      </c>
      <c r="B430" s="302">
        <f>'Ind T6'!L179</f>
        <v>18.413685101468875</v>
      </c>
      <c r="C430" s="299" t="str">
        <f>CONCATENATE("(",ROUND((B430/$H431)*100,1),")")</f>
        <v>(34.2)</v>
      </c>
      <c r="D430" s="302">
        <f>'Ind T6'!M179</f>
        <v>20.434401531059219</v>
      </c>
      <c r="E430" s="299" t="str">
        <f>CONCATENATE("(",ROUND((D430/$H431)*100,1),")")</f>
        <v>(37.9)</v>
      </c>
      <c r="F430" s="302">
        <f>'Ind T6'!N179</f>
        <v>3.2831614614768929</v>
      </c>
      <c r="G430" s="299" t="str">
        <f>CONCATENATE("(",ROUND((F430/$H431)*100,1),")")</f>
        <v>(6.1)</v>
      </c>
      <c r="H430" s="302">
        <f t="shared" ref="H430" si="320">SUM(B430,D430,F430)</f>
        <v>42.131248094004988</v>
      </c>
      <c r="I430" s="299" t="str">
        <f>CONCATENATE("(",ROUND((H430/$H431)*100,1),")")</f>
        <v>(78.1)</v>
      </c>
      <c r="K430" s="302">
        <f t="shared" ref="K430:K431" si="321">B435-B430</f>
        <v>2.1725193976724775</v>
      </c>
      <c r="L430" s="302">
        <f t="shared" ref="L430:L431" si="322">D435-D430</f>
        <v>1.1419686062295078</v>
      </c>
      <c r="M430" s="302">
        <f t="shared" ref="M430:M431" si="323">F435-F430</f>
        <v>0.48295829175579774</v>
      </c>
      <c r="N430" s="302">
        <f t="shared" ref="N430:N431" si="324">SUM(K430:M430)</f>
        <v>3.797446295657783</v>
      </c>
    </row>
    <row r="431" spans="1:14" x14ac:dyDescent="0.2">
      <c r="A431" s="282" t="s">
        <v>363</v>
      </c>
      <c r="B431" s="302">
        <f>SUM(B429:B430)</f>
        <v>25.413654803869996</v>
      </c>
      <c r="C431" s="299" t="str">
        <f>CONCATENATE("(",ROUND((B431/$H431)*100,1),")")</f>
        <v>(47.1)</v>
      </c>
      <c r="D431" s="302">
        <f>SUM(D429:D430)</f>
        <v>23.273574189043046</v>
      </c>
      <c r="E431" s="299" t="str">
        <f>CONCATENATE("(",ROUND((D431/$H431)*100,1),")")</f>
        <v>(43.2)</v>
      </c>
      <c r="F431" s="302">
        <f>SUM(F429:F430)</f>
        <v>5.2317710070869587</v>
      </c>
      <c r="G431" s="299" t="str">
        <f>CONCATENATE("(",ROUND((F431/$H431)*100,1),")")</f>
        <v>(9.7)</v>
      </c>
      <c r="H431" s="302">
        <f>SUM(H429:H430)</f>
        <v>53.918999999999997</v>
      </c>
      <c r="I431" s="299" t="str">
        <f>CONCATENATE("(",ROUND((H431/$H431)*100,1),")")</f>
        <v>(100)</v>
      </c>
      <c r="K431" s="302">
        <f t="shared" si="321"/>
        <v>2.8355334077162979</v>
      </c>
      <c r="L431" s="302">
        <f t="shared" si="322"/>
        <v>1.4573932940164731</v>
      </c>
      <c r="M431" s="302">
        <f t="shared" si="323"/>
        <v>0.59607329826722921</v>
      </c>
      <c r="N431" s="302">
        <f t="shared" si="324"/>
        <v>4.8890000000000002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7.6629837124449391</v>
      </c>
      <c r="C434" s="299" t="str">
        <f>CONCATENATE("(",ROUND((B434/$H436)*100,1),")")</f>
        <v>(13)</v>
      </c>
      <c r="D434" s="302">
        <f>'Ind T6'!R180</f>
        <v>3.1545973457707928</v>
      </c>
      <c r="E434" s="299" t="str">
        <f>CONCATENATE("(",ROUND((D434/$H436)*100,1),")")</f>
        <v>(5.4)</v>
      </c>
      <c r="F434" s="302">
        <f>'Ind T6'!S180</f>
        <v>2.0617245521214973</v>
      </c>
      <c r="G434" s="299" t="str">
        <f>CONCATENATE("(",ROUND((F434/$H436)*100,1),")")</f>
        <v>(3.5)</v>
      </c>
      <c r="H434" s="302">
        <f>SUM(B434,D434,F434)</f>
        <v>12.879305610337228</v>
      </c>
      <c r="I434" s="299" t="str">
        <f>CONCATENATE("(",ROUND((H434/$H436)*100,1),")")</f>
        <v>(21.9)</v>
      </c>
      <c r="K434" s="302">
        <f>B439-B434</f>
        <v>1.0064673482821966</v>
      </c>
      <c r="L434" s="302">
        <f>D439-D434</f>
        <v>0.51226135556248975</v>
      </c>
      <c r="M434" s="302">
        <f>F439-F434</f>
        <v>8.7403062287844335E-2</v>
      </c>
      <c r="N434" s="302">
        <f>SUM(K434:M434)</f>
        <v>1.6061317661325307</v>
      </c>
    </row>
    <row r="435" spans="1:14" x14ac:dyDescent="0.2">
      <c r="A435" s="282" t="s">
        <v>365</v>
      </c>
      <c r="B435" s="302">
        <f>'Ind T6'!Q179</f>
        <v>20.586204499141353</v>
      </c>
      <c r="C435" s="299" t="str">
        <f>CONCATENATE("(",ROUND((B435/$H436)*100,1),")")</f>
        <v>(35)</v>
      </c>
      <c r="D435" s="302">
        <f>'Ind T6'!R179</f>
        <v>21.576370137288727</v>
      </c>
      <c r="E435" s="299" t="str">
        <f>CONCATENATE("(",ROUND((D435/$H436)*100,1),")")</f>
        <v>(36.7)</v>
      </c>
      <c r="F435" s="302">
        <f>'Ind T6'!S179</f>
        <v>3.7661197532326907</v>
      </c>
      <c r="G435" s="299" t="str">
        <f>CONCATENATE("(",ROUND((F435/$H436)*100,1),")")</f>
        <v>(6.4)</v>
      </c>
      <c r="H435" s="302">
        <f t="shared" ref="H435" si="325">SUM(B435,D435,F435)</f>
        <v>45.928694389662773</v>
      </c>
      <c r="I435" s="299" t="str">
        <f>CONCATENATE("(",ROUND((H435/$H436)*100,1),")")</f>
        <v>(78.1)</v>
      </c>
      <c r="K435" s="302">
        <f t="shared" ref="K435:K436" si="326">B440-B435</f>
        <v>3.5710153027492169</v>
      </c>
      <c r="L435" s="302">
        <f t="shared" ref="L435:L436" si="327">D440-D435</f>
        <v>1.0338007030122363</v>
      </c>
      <c r="M435" s="302">
        <f t="shared" ref="M435:M436" si="328">F440-F435</f>
        <v>0.80605222810605381</v>
      </c>
      <c r="N435" s="302">
        <f t="shared" ref="N435:N436" si="329">SUM(K435:M435)</f>
        <v>5.4108682338675074</v>
      </c>
    </row>
    <row r="436" spans="1:14" x14ac:dyDescent="0.2">
      <c r="A436" s="282" t="s">
        <v>363</v>
      </c>
      <c r="B436" s="302">
        <f>SUM(B434:B435)</f>
        <v>28.249188211586294</v>
      </c>
      <c r="C436" s="299" t="str">
        <f>CONCATENATE("(",ROUND((B436/$H436)*100,1),")")</f>
        <v>(48)</v>
      </c>
      <c r="D436" s="302">
        <f>SUM(D434:D435)</f>
        <v>24.730967483059519</v>
      </c>
      <c r="E436" s="299" t="str">
        <f>CONCATENATE("(",ROUND((D436/$H436)*100,1),")")</f>
        <v>(42.1)</v>
      </c>
      <c r="F436" s="302">
        <f>SUM(F434:F435)</f>
        <v>5.827844305354188</v>
      </c>
      <c r="G436" s="299" t="str">
        <f>CONCATENATE("(",ROUND((F436/$H436)*100,1),")")</f>
        <v>(9.9)</v>
      </c>
      <c r="H436" s="302">
        <f>SUM(H434:H435)</f>
        <v>58.808</v>
      </c>
      <c r="I436" s="299" t="str">
        <f>CONCATENATE("(",ROUND((H436/$H436)*100,1),")")</f>
        <v>(100)</v>
      </c>
      <c r="K436" s="302">
        <f t="shared" si="326"/>
        <v>4.5774826510314099</v>
      </c>
      <c r="L436" s="302">
        <f t="shared" si="327"/>
        <v>1.5460620585747264</v>
      </c>
      <c r="M436" s="302">
        <f t="shared" si="328"/>
        <v>0.89345529039389771</v>
      </c>
      <c r="N436" s="302">
        <f t="shared" si="329"/>
        <v>7.0170000000000341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8.6694510607271358</v>
      </c>
      <c r="C439" s="299" t="str">
        <f>CONCATENATE("(",ROUND((B439/$H441)*100,1),")")</f>
        <v>(13.2)</v>
      </c>
      <c r="D439" s="302">
        <f>'Ind T6'!W180</f>
        <v>3.6668587013332825</v>
      </c>
      <c r="E439" s="299" t="str">
        <f>CONCATENATE("(",ROUND((D439/$H441)*100,1),")")</f>
        <v>(5.6)</v>
      </c>
      <c r="F439" s="302">
        <f>'Ind T6'!X180</f>
        <v>2.1491276144093416</v>
      </c>
      <c r="G439" s="299" t="str">
        <f>CONCATENATE("(",ROUND((F439/$H441)*100,1),")")</f>
        <v>(3.3)</v>
      </c>
      <c r="H439" s="302">
        <f>SUM(B439,D439,F439)</f>
        <v>14.485437376469759</v>
      </c>
      <c r="I439" s="299" t="str">
        <f>CONCATENATE("(",ROUND((H439/$H441)*100,1),")")</f>
        <v>(22)</v>
      </c>
      <c r="K439" s="302">
        <f>B439-B429</f>
        <v>1.6694813583260162</v>
      </c>
      <c r="L439" s="302">
        <f>D439-D429</f>
        <v>0.82768604334945639</v>
      </c>
      <c r="M439" s="302">
        <f>F439-F429</f>
        <v>0.20051806879927536</v>
      </c>
      <c r="N439" s="302">
        <f>SUM(K439:M439)</f>
        <v>2.6976854704747479</v>
      </c>
    </row>
    <row r="440" spans="1:14" x14ac:dyDescent="0.2">
      <c r="A440" s="282" t="s">
        <v>365</v>
      </c>
      <c r="B440" s="302">
        <f>'Ind T6'!V179</f>
        <v>24.157219801890569</v>
      </c>
      <c r="C440" s="299" t="str">
        <f>CONCATENATE("(",ROUND((B440/$H441)*100,1),")")</f>
        <v>(36.7)</v>
      </c>
      <c r="D440" s="302">
        <f>'Ind T6'!W179</f>
        <v>22.610170840300963</v>
      </c>
      <c r="E440" s="299" t="str">
        <f>CONCATENATE("(",ROUND((D440/$H441)*100,1),")")</f>
        <v>(34.3)</v>
      </c>
      <c r="F440" s="302">
        <f>'Ind T6'!X179</f>
        <v>4.5721719813387445</v>
      </c>
      <c r="G440" s="299" t="str">
        <f>CONCATENATE("(",ROUND((F440/$H441)*100,1),")")</f>
        <v>(6.9)</v>
      </c>
      <c r="H440" s="302">
        <f t="shared" ref="H440" si="330">SUM(B440,D440,F440)</f>
        <v>51.33956262353027</v>
      </c>
      <c r="I440" s="299" t="str">
        <f>CONCATENATE("(",ROUND((H440/$H441)*100,1),")")</f>
        <v>(78)</v>
      </c>
      <c r="K440" s="302">
        <f t="shared" ref="K440:K441" si="331">B440-B430</f>
        <v>5.7435347004216943</v>
      </c>
      <c r="L440" s="302">
        <f t="shared" ref="L440:L441" si="332">D440-D430</f>
        <v>2.1757693092417441</v>
      </c>
      <c r="M440" s="302">
        <f t="shared" ref="M440:M441" si="333">F440-F430</f>
        <v>1.2890105198618516</v>
      </c>
      <c r="N440" s="302">
        <f t="shared" ref="N440:N441" si="334">SUM(K440:M440)</f>
        <v>9.2083145295252891</v>
      </c>
    </row>
    <row r="441" spans="1:14" x14ac:dyDescent="0.2">
      <c r="A441" s="282" t="s">
        <v>363</v>
      </c>
      <c r="B441" s="302">
        <f>SUM(B439:B440)</f>
        <v>32.826670862617704</v>
      </c>
      <c r="C441" s="299" t="str">
        <f>CONCATENATE("(",ROUND((B441/$H441)*100,1),")")</f>
        <v>(49.9)</v>
      </c>
      <c r="D441" s="302">
        <f>SUM(D439:D440)</f>
        <v>26.277029541634246</v>
      </c>
      <c r="E441" s="299" t="str">
        <f>CONCATENATE("(",ROUND((D441/$H441)*100,1),")")</f>
        <v>(39.9)</v>
      </c>
      <c r="F441" s="302">
        <f>SUM(F439:F440)</f>
        <v>6.7212995957480857</v>
      </c>
      <c r="G441" s="299" t="str">
        <f>CONCATENATE("(",ROUND((F441/$H441)*100,1),")")</f>
        <v>(10.2)</v>
      </c>
      <c r="H441" s="302">
        <f>SUM(H439:H440)</f>
        <v>65.825000000000031</v>
      </c>
      <c r="I441" s="299" t="str">
        <f>CONCATENATE("(",ROUND((H441/$H441)*100,1),")")</f>
        <v>(100)</v>
      </c>
      <c r="K441" s="302">
        <f t="shared" si="331"/>
        <v>7.4130160587477079</v>
      </c>
      <c r="L441" s="302">
        <f t="shared" si="332"/>
        <v>3.0034553525911996</v>
      </c>
      <c r="M441" s="302">
        <f t="shared" si="333"/>
        <v>1.4895285886611269</v>
      </c>
      <c r="N441" s="302">
        <f t="shared" si="334"/>
        <v>11.906000000000034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2.2728712253829482</v>
      </c>
      <c r="C450" s="299" t="str">
        <f>CONCATENATE("(",ROUND((B450/$H452)*100,1),")")</f>
        <v>(18.3)</v>
      </c>
      <c r="D450" s="302">
        <f>'Ind T6'!M189</f>
        <v>1.5937788840421194</v>
      </c>
      <c r="E450" s="299" t="str">
        <f>CONCATENATE("(",ROUND((D450/$H452)*100,1),")")</f>
        <v>(12.8)</v>
      </c>
      <c r="F450" s="302">
        <f>'Ind T6'!N189</f>
        <v>2.0139748359372649</v>
      </c>
      <c r="G450" s="299" t="str">
        <f>CONCATENATE("(",ROUND((F450/$H452)*100,1),")")</f>
        <v>(16.2)</v>
      </c>
      <c r="H450" s="302">
        <f>SUM(B450,D450,F450)</f>
        <v>5.8806249453623325</v>
      </c>
      <c r="I450" s="299" t="str">
        <f>CONCATENATE("(",ROUND((H450/$H452)*100,1),")")</f>
        <v>(47.2)</v>
      </c>
      <c r="K450" s="302">
        <f>B455-B450</f>
        <v>0.34203484924465366</v>
      </c>
      <c r="L450" s="302">
        <f>D455-D450</f>
        <v>0.2941122793506048</v>
      </c>
      <c r="M450" s="302">
        <f>F455-F450</f>
        <v>0.32174443765884675</v>
      </c>
      <c r="N450" s="302">
        <f>SUM(K450:M450)</f>
        <v>0.95789156625410521</v>
      </c>
    </row>
    <row r="451" spans="1:14" x14ac:dyDescent="0.2">
      <c r="A451" s="282" t="s">
        <v>365</v>
      </c>
      <c r="B451" s="302">
        <f>'Ind T6'!L188</f>
        <v>1.4206769146469838</v>
      </c>
      <c r="C451" s="299" t="str">
        <f>CONCATENATE("(",ROUND((B451/$H452)*100,1),")")</f>
        <v>(11.4)</v>
      </c>
      <c r="D451" s="302">
        <f>'Ind T6'!M188</f>
        <v>3.0170281181822811</v>
      </c>
      <c r="E451" s="299" t="str">
        <f>CONCATENATE("(",ROUND((D451/$H452)*100,1),")")</f>
        <v>(24.2)</v>
      </c>
      <c r="F451" s="302">
        <f>'Ind T6'!N188</f>
        <v>2.12867002180842</v>
      </c>
      <c r="G451" s="299" t="str">
        <f>CONCATENATE("(",ROUND((F451/$H452)*100,1),")")</f>
        <v>(17.1)</v>
      </c>
      <c r="H451" s="302">
        <f t="shared" ref="H451" si="335">SUM(B451,D451,F451)</f>
        <v>6.5663750546376853</v>
      </c>
      <c r="I451" s="299" t="str">
        <f>CONCATENATE("(",ROUND((H451/$H452)*100,1),")")</f>
        <v>(52.8)</v>
      </c>
      <c r="K451" s="302">
        <f t="shared" ref="K451:K452" si="336">B456-B451</f>
        <v>0.1589052479260411</v>
      </c>
      <c r="L451" s="302">
        <f t="shared" ref="L451:L452" si="337">D456-D451</f>
        <v>0.48372772163517563</v>
      </c>
      <c r="M451" s="302">
        <f t="shared" ref="M451:M452" si="338">F456-F451</f>
        <v>0.25147546418465971</v>
      </c>
      <c r="N451" s="302">
        <f t="shared" ref="N451:N452" si="339">SUM(K451:M451)</f>
        <v>0.89410843374587645</v>
      </c>
    </row>
    <row r="452" spans="1:14" x14ac:dyDescent="0.2">
      <c r="A452" s="282" t="s">
        <v>363</v>
      </c>
      <c r="B452" s="302">
        <f>SUM(B450:B451)</f>
        <v>3.6935481400299319</v>
      </c>
      <c r="C452" s="299" t="str">
        <f>CONCATENATE("(",ROUND((B452/$H452)*100,1),")")</f>
        <v>(29.7)</v>
      </c>
      <c r="D452" s="302">
        <f>SUM(D450:D451)</f>
        <v>4.6108070022244005</v>
      </c>
      <c r="E452" s="299" t="str">
        <f>CONCATENATE("(",ROUND((D452/$H452)*100,1),")")</f>
        <v>(37)</v>
      </c>
      <c r="F452" s="302">
        <f>SUM(F450:F451)</f>
        <v>4.1426448577456849</v>
      </c>
      <c r="G452" s="299" t="str">
        <f>CONCATENATE("(",ROUND((F452/$H452)*100,1),")")</f>
        <v>(33.3)</v>
      </c>
      <c r="H452" s="302">
        <f>SUM(H450:H451)</f>
        <v>12.447000000000017</v>
      </c>
      <c r="I452" s="299" t="str">
        <f>CONCATENATE("(",ROUND((H452/$H452)*100,1),")")</f>
        <v>(100)</v>
      </c>
      <c r="K452" s="302">
        <f t="shared" si="336"/>
        <v>0.50094009717069499</v>
      </c>
      <c r="L452" s="302">
        <f t="shared" si="337"/>
        <v>0.77784000098578066</v>
      </c>
      <c r="M452" s="302">
        <f t="shared" si="338"/>
        <v>0.57321990184350646</v>
      </c>
      <c r="N452" s="302">
        <f t="shared" si="339"/>
        <v>1.8519999999999821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2.6149060746276018</v>
      </c>
      <c r="C455" s="299" t="str">
        <f>CONCATENATE("(",ROUND((B455/$H457)*100,1),")")</f>
        <v>(18.3)</v>
      </c>
      <c r="D455" s="302">
        <f>'Ind T6'!R189</f>
        <v>1.8878911633927242</v>
      </c>
      <c r="E455" s="299" t="str">
        <f>CONCATENATE("(",ROUND((D455/$H457)*100,1),")")</f>
        <v>(13.2)</v>
      </c>
      <c r="F455" s="302">
        <f>'Ind T6'!S189</f>
        <v>2.3357192735961116</v>
      </c>
      <c r="G455" s="299" t="str">
        <f>CONCATENATE("(",ROUND((F455/$H457)*100,1),")")</f>
        <v>(16.3)</v>
      </c>
      <c r="H455" s="302">
        <f>SUM(B455,D455,F455)</f>
        <v>6.8385165116164384</v>
      </c>
      <c r="I455" s="299" t="str">
        <f>CONCATENATE("(",ROUND((H455/$H457)*100,1),")")</f>
        <v>(47.8)</v>
      </c>
      <c r="K455" s="302">
        <f>B460-B455</f>
        <v>0.34101666443484824</v>
      </c>
      <c r="L455" s="302">
        <f>D460-D455</f>
        <v>0.33343306538834239</v>
      </c>
      <c r="M455" s="302">
        <f>F460-F455</f>
        <v>0.39758900357664873</v>
      </c>
      <c r="N455" s="302">
        <f>SUM(K455:M455)</f>
        <v>1.0720387333998393</v>
      </c>
    </row>
    <row r="456" spans="1:14" x14ac:dyDescent="0.2">
      <c r="A456" s="282" t="s">
        <v>365</v>
      </c>
      <c r="B456" s="302">
        <f>'Ind T6'!Q188</f>
        <v>1.5795821625730249</v>
      </c>
      <c r="C456" s="299" t="str">
        <f>CONCATENATE("(",ROUND((B456/$H457)*100,1),")")</f>
        <v>(11)</v>
      </c>
      <c r="D456" s="302">
        <f>'Ind T6'!R188</f>
        <v>3.5007558398174567</v>
      </c>
      <c r="E456" s="299" t="str">
        <f>CONCATENATE("(",ROUND((D456/$H457)*100,1),")")</f>
        <v>(24.5)</v>
      </c>
      <c r="F456" s="302">
        <f>'Ind T6'!S188</f>
        <v>2.3801454859930797</v>
      </c>
      <c r="G456" s="299" t="str">
        <f>CONCATENATE("(",ROUND((F456/$H457)*100,1),")")</f>
        <v>(16.6)</v>
      </c>
      <c r="H456" s="302">
        <f t="shared" ref="H456" si="340">SUM(B456,D456,F456)</f>
        <v>7.4604834883835611</v>
      </c>
      <c r="I456" s="299" t="str">
        <f>CONCATENATE("(",ROUND((H456/$H457)*100,1),")")</f>
        <v>(52.2)</v>
      </c>
      <c r="K456" s="302">
        <f t="shared" ref="K456:K457" si="341">B461-B456</f>
        <v>8.2722678858992982E-2</v>
      </c>
      <c r="L456" s="302">
        <f t="shared" ref="L456:L457" si="342">D461-D456</f>
        <v>0.42099814805983327</v>
      </c>
      <c r="M456" s="302">
        <f t="shared" ref="M456:M457" si="343">F461-F456</f>
        <v>0.32424043968133409</v>
      </c>
      <c r="N456" s="302">
        <f t="shared" ref="N456:N457" si="344">SUM(K456:M456)</f>
        <v>0.82796126660016034</v>
      </c>
    </row>
    <row r="457" spans="1:14" x14ac:dyDescent="0.2">
      <c r="A457" s="282" t="s">
        <v>363</v>
      </c>
      <c r="B457" s="302">
        <f>SUM(B455:B456)</f>
        <v>4.1944882372006269</v>
      </c>
      <c r="C457" s="299" t="str">
        <f>CONCATENATE("(",ROUND((B457/$H457)*100,1),")")</f>
        <v>(29.3)</v>
      </c>
      <c r="D457" s="302">
        <f>SUM(D455:D456)</f>
        <v>5.3886470032101812</v>
      </c>
      <c r="E457" s="299" t="str">
        <f>CONCATENATE("(",ROUND((D457/$H457)*100,1),")")</f>
        <v>(37.7)</v>
      </c>
      <c r="F457" s="302">
        <f>SUM(F455:F456)</f>
        <v>4.7158647595891914</v>
      </c>
      <c r="G457" s="299" t="str">
        <f>CONCATENATE("(",ROUND((F457/$H457)*100,1),")")</f>
        <v>(33)</v>
      </c>
      <c r="H457" s="302">
        <f>SUM(H455:H456)</f>
        <v>14.298999999999999</v>
      </c>
      <c r="I457" s="299" t="str">
        <f>CONCATENATE("(",ROUND((H457/$H457)*100,1),")")</f>
        <v>(100)</v>
      </c>
      <c r="K457" s="302">
        <f t="shared" si="341"/>
        <v>0.42373934329384078</v>
      </c>
      <c r="L457" s="302">
        <f t="shared" si="342"/>
        <v>0.75443121344817499</v>
      </c>
      <c r="M457" s="302">
        <f t="shared" si="343"/>
        <v>0.72182944325798282</v>
      </c>
      <c r="N457" s="302">
        <f t="shared" si="344"/>
        <v>1.8999999999999986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2.9559227390624501</v>
      </c>
      <c r="C460" s="299" t="str">
        <f>CONCATENATE("(",ROUND((B460/$H462)*100,1),")")</f>
        <v>(18.2)</v>
      </c>
      <c r="D460" s="302">
        <f>'Ind T6'!W189</f>
        <v>2.2213242287810666</v>
      </c>
      <c r="E460" s="299" t="str">
        <f>CONCATENATE("(",ROUND((D460/$H462)*100,1),")")</f>
        <v>(13.7)</v>
      </c>
      <c r="F460" s="302">
        <f>'Ind T6'!X189</f>
        <v>2.7333082771727604</v>
      </c>
      <c r="G460" s="299" t="str">
        <f>CONCATENATE("(",ROUND((F460/$H462)*100,1),")")</f>
        <v>(16.9)</v>
      </c>
      <c r="H460" s="302">
        <f>SUM(B460,D460,F460)</f>
        <v>7.910555245016277</v>
      </c>
      <c r="I460" s="299" t="str">
        <f>CONCATENATE("(",ROUND((H460/$H462)*100,1),")")</f>
        <v>(48.8)</v>
      </c>
      <c r="K460" s="302">
        <f>B460-B450</f>
        <v>0.6830515136795019</v>
      </c>
      <c r="L460" s="302">
        <f>D460-D450</f>
        <v>0.62754534473894719</v>
      </c>
      <c r="M460" s="302">
        <f>F460-F450</f>
        <v>0.71933344123549547</v>
      </c>
      <c r="N460" s="302">
        <f>SUM(K460:M460)</f>
        <v>2.0299302996539446</v>
      </c>
    </row>
    <row r="461" spans="1:14" x14ac:dyDescent="0.2">
      <c r="A461" s="282" t="s">
        <v>365</v>
      </c>
      <c r="B461" s="302">
        <f>'Ind T6'!V188</f>
        <v>1.6623048414320178</v>
      </c>
      <c r="C461" s="299" t="str">
        <f>CONCATENATE("(",ROUND((B461/$H462)*100,1),")")</f>
        <v>(10.3)</v>
      </c>
      <c r="D461" s="302">
        <f>'Ind T6'!W188</f>
        <v>3.92175398787729</v>
      </c>
      <c r="E461" s="299" t="str">
        <f>CONCATENATE("(",ROUND((D461/$H462)*100,1),")")</f>
        <v>(24.2)</v>
      </c>
      <c r="F461" s="302">
        <f>'Ind T6'!X188</f>
        <v>2.7043859256744138</v>
      </c>
      <c r="G461" s="299" t="str">
        <f>CONCATENATE("(",ROUND((F461/$H462)*100,1),")")</f>
        <v>(16.7)</v>
      </c>
      <c r="H461" s="302">
        <f t="shared" ref="H461" si="345">SUM(B461,D461,F461)</f>
        <v>8.2884447549837219</v>
      </c>
      <c r="I461" s="299" t="str">
        <f>CONCATENATE("(",ROUND((H461/$H462)*100,1),")")</f>
        <v>(51.2)</v>
      </c>
      <c r="K461" s="302">
        <f t="shared" ref="K461:K462" si="346">B461-B451</f>
        <v>0.24162792678503409</v>
      </c>
      <c r="L461" s="302">
        <f t="shared" ref="L461:L462" si="347">D461-D451</f>
        <v>0.9047258696950089</v>
      </c>
      <c r="M461" s="302">
        <f t="shared" ref="M461:M462" si="348">F461-F451</f>
        <v>0.57571590386599381</v>
      </c>
      <c r="N461" s="302">
        <f t="shared" ref="N461:N462" si="349">SUM(K461:M461)</f>
        <v>1.7220697003460368</v>
      </c>
    </row>
    <row r="462" spans="1:14" x14ac:dyDescent="0.2">
      <c r="A462" s="282" t="s">
        <v>363</v>
      </c>
      <c r="B462" s="302">
        <f>SUM(B460:B461)</f>
        <v>4.6182275804944677</v>
      </c>
      <c r="C462" s="299" t="str">
        <f>CONCATENATE("(",ROUND((B462/$H462)*100,1),")")</f>
        <v>(28.5)</v>
      </c>
      <c r="D462" s="302">
        <f>SUM(D460:D461)</f>
        <v>6.1430782166583562</v>
      </c>
      <c r="E462" s="299" t="str">
        <f>CONCATENATE("(",ROUND((D462/$H462)*100,1),")")</f>
        <v>(37.9)</v>
      </c>
      <c r="F462" s="302">
        <f>SUM(F460:F461)</f>
        <v>5.4376942028471742</v>
      </c>
      <c r="G462" s="299" t="str">
        <f>CONCATENATE("(",ROUND((F462/$H462)*100,1),")")</f>
        <v>(33.6)</v>
      </c>
      <c r="H462" s="302">
        <f>SUM(H460:H461)</f>
        <v>16.198999999999998</v>
      </c>
      <c r="I462" s="299" t="str">
        <f>CONCATENATE("(",ROUND((H462/$H462)*100,1),")")</f>
        <v>(100)</v>
      </c>
      <c r="K462" s="302">
        <f t="shared" si="346"/>
        <v>0.92467944046453576</v>
      </c>
      <c r="L462" s="302">
        <f t="shared" si="347"/>
        <v>1.5322712144339556</v>
      </c>
      <c r="M462" s="302">
        <f t="shared" si="348"/>
        <v>1.2950493451014893</v>
      </c>
      <c r="N462" s="302">
        <f t="shared" si="349"/>
        <v>3.7519999999999807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2.0213615118961203</v>
      </c>
      <c r="C471" s="299" t="str">
        <f>CONCATENATE("(",ROUND((B471/$H473)*100,1),")")</f>
        <v>(18)</v>
      </c>
      <c r="D471" s="302">
        <f>'Ind T6'!M198</f>
        <v>0.88675729156895378</v>
      </c>
      <c r="E471" s="299" t="str">
        <f>CONCATENATE("(",ROUND((D471/$H473)*100,1),")")</f>
        <v>(7.9)</v>
      </c>
      <c r="F471" s="302">
        <f>'Ind T6'!N198</f>
        <v>1.3974809337575627</v>
      </c>
      <c r="G471" s="299" t="str">
        <f>CONCATENATE("(",ROUND((F471/$H473)*100,1),")")</f>
        <v>(12.5)</v>
      </c>
      <c r="H471" s="302">
        <f>SUM(B471,D471,F471)</f>
        <v>4.3055997372226367</v>
      </c>
      <c r="I471" s="299" t="str">
        <f>CONCATENATE("(",ROUND((H471/$H473)*100,1),")")</f>
        <v>(38.4)</v>
      </c>
      <c r="K471" s="302">
        <f>B476-B471</f>
        <v>0.12980946223423695</v>
      </c>
      <c r="L471" s="302">
        <f>D476-D471</f>
        <v>2.3862862502257665E-2</v>
      </c>
      <c r="M471" s="302">
        <f>F476-F471</f>
        <v>8.8070756142616835E-2</v>
      </c>
      <c r="N471" s="302">
        <f>SUM(K471:M471)</f>
        <v>0.24174308087911145</v>
      </c>
    </row>
    <row r="472" spans="1:14" x14ac:dyDescent="0.2">
      <c r="A472" s="282" t="s">
        <v>365</v>
      </c>
      <c r="B472" s="302">
        <f>'Ind T6'!L197</f>
        <v>1.9330615273594465</v>
      </c>
      <c r="C472" s="299" t="str">
        <f>CONCATENATE("(",ROUND((B472/$H473)*100,1),")")</f>
        <v>(17.2)</v>
      </c>
      <c r="D472" s="302">
        <f>'Ind T6'!M197</f>
        <v>2.1657341544119846</v>
      </c>
      <c r="E472" s="299" t="str">
        <f>CONCATENATE("(",ROUND((D472/$H473)*100,1),")")</f>
        <v>(19.3)</v>
      </c>
      <c r="F472" s="302">
        <f>'Ind T6'!N197</f>
        <v>2.8136045810059516</v>
      </c>
      <c r="G472" s="299" t="str">
        <f>CONCATENATE("(",ROUND((F472/$H473)*100,1),")")</f>
        <v>(25.1)</v>
      </c>
      <c r="H472" s="302">
        <f t="shared" ref="H472" si="350">SUM(B472,D472,F472)</f>
        <v>6.9124002627773828</v>
      </c>
      <c r="I472" s="299" t="str">
        <f>CONCATENATE("(",ROUND((H472/$H473)*100,1),")")</f>
        <v>(61.6)</v>
      </c>
      <c r="K472" s="302">
        <f t="shared" ref="K472:K473" si="351">B477-B472</f>
        <v>-3.2838186050119234E-3</v>
      </c>
      <c r="L472" s="302">
        <f t="shared" ref="L472:L473" si="352">D477-D472</f>
        <v>3.4091516582341441E-2</v>
      </c>
      <c r="M472" s="302">
        <f t="shared" ref="M472:M473" si="353">F477-F472</f>
        <v>9.4449221143528828E-2</v>
      </c>
      <c r="N472" s="302">
        <f t="shared" ref="N472:N473" si="354">SUM(K472:M472)</f>
        <v>0.12525691912085835</v>
      </c>
    </row>
    <row r="473" spans="1:14" x14ac:dyDescent="0.2">
      <c r="A473" s="282" t="s">
        <v>363</v>
      </c>
      <c r="B473" s="302">
        <f>SUM(B471:B472)</f>
        <v>3.954423039255567</v>
      </c>
      <c r="C473" s="299" t="str">
        <f>CONCATENATE("(",ROUND((B473/$H473)*100,1),")")</f>
        <v>(35.3)</v>
      </c>
      <c r="D473" s="302">
        <f>SUM(D471:D472)</f>
        <v>3.0524914459809382</v>
      </c>
      <c r="E473" s="299" t="str">
        <f>CONCATENATE("(",ROUND((D473/$H473)*100,1),")")</f>
        <v>(27.2)</v>
      </c>
      <c r="F473" s="302">
        <f>SUM(F471:F472)</f>
        <v>4.2110855147635142</v>
      </c>
      <c r="G473" s="299" t="str">
        <f>CONCATENATE("(",ROUND((F473/$H473)*100,1),")")</f>
        <v>(37.5)</v>
      </c>
      <c r="H473" s="302">
        <f>SUM(H471:H472)</f>
        <v>11.21800000000002</v>
      </c>
      <c r="I473" s="299" t="str">
        <f>CONCATENATE("(",ROUND((H473/$H473)*100,1),")")</f>
        <v>(100)</v>
      </c>
      <c r="K473" s="302">
        <f t="shared" si="351"/>
        <v>0.12652564362922458</v>
      </c>
      <c r="L473" s="302">
        <f t="shared" si="352"/>
        <v>5.7954379084599328E-2</v>
      </c>
      <c r="M473" s="302">
        <f t="shared" si="353"/>
        <v>0.18251997728614544</v>
      </c>
      <c r="N473" s="302">
        <f t="shared" si="354"/>
        <v>0.36699999999996935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2.1511709741303573</v>
      </c>
      <c r="C476" s="299" t="str">
        <f>CONCATENATE("(",ROUND((B476/$H478)*100,1),")")</f>
        <v>(18.6)</v>
      </c>
      <c r="D476" s="302">
        <f>'Ind T6'!R198</f>
        <v>0.91062015407121144</v>
      </c>
      <c r="E476" s="299" t="str">
        <f>CONCATENATE("(",ROUND((D476/$H478)*100,1),")")</f>
        <v>(7.9)</v>
      </c>
      <c r="F476" s="302">
        <f>'Ind T6'!S198</f>
        <v>1.4855516899001795</v>
      </c>
      <c r="G476" s="299" t="str">
        <f>CONCATENATE("(",ROUND((F476/$H478)*100,1),")")</f>
        <v>(12.8)</v>
      </c>
      <c r="H476" s="302">
        <f>SUM(B476,D476,F476)</f>
        <v>4.5473428181017486</v>
      </c>
      <c r="I476" s="299" t="str">
        <f>CONCATENATE("(",ROUND((H476/$H478)*100,1),")")</f>
        <v>(39.3)</v>
      </c>
      <c r="K476" s="302">
        <f>B481-B476</f>
        <v>0.15901694612054618</v>
      </c>
      <c r="L476" s="302">
        <f>D481-D476</f>
        <v>2.5706010584927275E-2</v>
      </c>
      <c r="M476" s="302">
        <f>F481-F476</f>
        <v>0.10306114105382691</v>
      </c>
      <c r="N476" s="302">
        <f>SUM(K476:M476)</f>
        <v>0.28778409775930036</v>
      </c>
    </row>
    <row r="477" spans="1:14" x14ac:dyDescent="0.2">
      <c r="A477" s="282" t="s">
        <v>365</v>
      </c>
      <c r="B477" s="302">
        <f>'Ind T6'!Q197</f>
        <v>1.9297777087544346</v>
      </c>
      <c r="C477" s="299" t="str">
        <f>CONCATENATE("(",ROUND((B477/$H478)*100,1),")")</f>
        <v>(16.7)</v>
      </c>
      <c r="D477" s="302">
        <f>'Ind T6'!R197</f>
        <v>2.199825670994326</v>
      </c>
      <c r="E477" s="299" t="str">
        <f>CONCATENATE("(",ROUND((D477/$H478)*100,1),")")</f>
        <v>(19)</v>
      </c>
      <c r="F477" s="302">
        <f>'Ind T6'!S197</f>
        <v>2.9080538021494804</v>
      </c>
      <c r="G477" s="299" t="str">
        <f>CONCATENATE("(",ROUND((F477/$H478)*100,1),")")</f>
        <v>(25.1)</v>
      </c>
      <c r="H477" s="302">
        <f t="shared" ref="H477" si="355">SUM(B477,D477,F477)</f>
        <v>7.0376571818982416</v>
      </c>
      <c r="I477" s="299" t="str">
        <f>CONCATENATE("(",ROUND((H477/$H478)*100,1),")")</f>
        <v>(60.7)</v>
      </c>
      <c r="K477" s="302">
        <f t="shared" ref="K477:K478" si="356">B482-B477</f>
        <v>-4.163231587665428E-2</v>
      </c>
      <c r="L477" s="302">
        <f t="shared" ref="L477:L478" si="357">D482-D477</f>
        <v>-1.7168616416467053E-2</v>
      </c>
      <c r="M477" s="302">
        <f t="shared" ref="M477:M478" si="358">F482-F477</f>
        <v>2.6016834533827193E-2</v>
      </c>
      <c r="N477" s="302">
        <f t="shared" ref="N477:N478" si="359">SUM(K477:M477)</f>
        <v>-3.278409775929414E-2</v>
      </c>
    </row>
    <row r="478" spans="1:14" x14ac:dyDescent="0.2">
      <c r="A478" s="282" t="s">
        <v>363</v>
      </c>
      <c r="B478" s="302">
        <f>SUM(B476:B477)</f>
        <v>4.0809486828847916</v>
      </c>
      <c r="C478" s="299" t="str">
        <f>CONCATENATE("(",ROUND((B478/$H478)*100,1),")")</f>
        <v>(35.2)</v>
      </c>
      <c r="D478" s="302">
        <f>SUM(D476:D477)</f>
        <v>3.1104458250655376</v>
      </c>
      <c r="E478" s="299" t="str">
        <f>CONCATENATE("(",ROUND((D478/$H478)*100,1),")")</f>
        <v>(26.8)</v>
      </c>
      <c r="F478" s="302">
        <f>SUM(F476:F477)</f>
        <v>4.3936054920496597</v>
      </c>
      <c r="G478" s="299" t="str">
        <f>CONCATENATE("(",ROUND((F478/$H478)*100,1),")")</f>
        <v>(37.9)</v>
      </c>
      <c r="H478" s="302">
        <f>SUM(H476:H477)</f>
        <v>11.58499999999999</v>
      </c>
      <c r="I478" s="299" t="str">
        <f>CONCATENATE("(",ROUND((H478/$H478)*100,1),")")</f>
        <v>(100)</v>
      </c>
      <c r="K478" s="302">
        <f t="shared" si="356"/>
        <v>0.11738463024389212</v>
      </c>
      <c r="L478" s="302">
        <f t="shared" si="357"/>
        <v>8.5373941684601107E-3</v>
      </c>
      <c r="M478" s="302">
        <f t="shared" si="358"/>
        <v>0.12907797558765477</v>
      </c>
      <c r="N478" s="302">
        <f t="shared" si="359"/>
        <v>0.255000000000007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2.3101879202509035</v>
      </c>
      <c r="C481" s="299" t="str">
        <f>CONCATENATE("(",ROUND((B481/$H483)*100,1),")")</f>
        <v>(19.5)</v>
      </c>
      <c r="D481" s="302">
        <f>'Ind T6'!W198</f>
        <v>0.93632616465613872</v>
      </c>
      <c r="E481" s="299" t="str">
        <f>CONCATENATE("(",ROUND((D481/$H483)*100,1),")")</f>
        <v>(7.9)</v>
      </c>
      <c r="F481" s="302">
        <f>'Ind T6'!X198</f>
        <v>1.5886128309540064</v>
      </c>
      <c r="G481" s="299" t="str">
        <f>CONCATENATE("(",ROUND((F481/$H483)*100,1),")")</f>
        <v>(13.4)</v>
      </c>
      <c r="H481" s="302">
        <f>SUM(B481,D481,F481)</f>
        <v>4.8351269158610481</v>
      </c>
      <c r="I481" s="299" t="str">
        <f>CONCATENATE("(",ROUND((H481/$H483)*100,1),")")</f>
        <v>(40.8)</v>
      </c>
      <c r="K481" s="302">
        <f>B481-B471</f>
        <v>0.28882640835478313</v>
      </c>
      <c r="L481" s="302">
        <f>D481-D471</f>
        <v>4.9568873087184939E-2</v>
      </c>
      <c r="M481" s="302">
        <f>F481-F471</f>
        <v>0.19113189719644375</v>
      </c>
      <c r="N481" s="302">
        <f>SUM(K481:M481)</f>
        <v>0.52952717863841181</v>
      </c>
    </row>
    <row r="482" spans="1:14" x14ac:dyDescent="0.2">
      <c r="A482" s="282" t="s">
        <v>365</v>
      </c>
      <c r="B482" s="302">
        <f>'Ind T6'!V197</f>
        <v>1.8881453928777803</v>
      </c>
      <c r="C482" s="299" t="str">
        <f>CONCATENATE("(",ROUND((B482/$H483)*100,1),")")</f>
        <v>(15.9)</v>
      </c>
      <c r="D482" s="302">
        <f>'Ind T6'!W197</f>
        <v>2.182657054577859</v>
      </c>
      <c r="E482" s="299" t="str">
        <f>CONCATENATE("(",ROUND((D482/$H483)*100,1),")")</f>
        <v>(18.4)</v>
      </c>
      <c r="F482" s="302">
        <f>'Ind T6'!X197</f>
        <v>2.9340706366833076</v>
      </c>
      <c r="G482" s="299" t="str">
        <f>CONCATENATE("(",ROUND((F482/$H483)*100,1),")")</f>
        <v>(24.8)</v>
      </c>
      <c r="H482" s="302">
        <f t="shared" ref="H482" si="360">SUM(B482,D482,F482)</f>
        <v>7.0048730841389464</v>
      </c>
      <c r="I482" s="299" t="str">
        <f>CONCATENATE("(",ROUND((H482/$H483)*100,1),")")</f>
        <v>(59.2)</v>
      </c>
      <c r="K482" s="302">
        <f t="shared" ref="K482:K483" si="361">B482-B472</f>
        <v>-4.4916134481666203E-2</v>
      </c>
      <c r="L482" s="302">
        <f t="shared" ref="L482:L483" si="362">D482-D472</f>
        <v>1.6922900165874388E-2</v>
      </c>
      <c r="M482" s="302">
        <f t="shared" ref="M482:M483" si="363">F482-F472</f>
        <v>0.12046605567735602</v>
      </c>
      <c r="N482" s="302">
        <f t="shared" ref="N482:N483" si="364">SUM(K482:M482)</f>
        <v>9.2472821361564206E-2</v>
      </c>
    </row>
    <row r="483" spans="1:14" x14ac:dyDescent="0.2">
      <c r="A483" s="282" t="s">
        <v>363</v>
      </c>
      <c r="B483" s="302">
        <f>SUM(B481:B482)</f>
        <v>4.1983333131286837</v>
      </c>
      <c r="C483" s="299" t="str">
        <f>CONCATENATE("(",ROUND((B483/$H483)*100,1),")")</f>
        <v>(35.5)</v>
      </c>
      <c r="D483" s="302">
        <f>SUM(D481:D482)</f>
        <v>3.1189832192339977</v>
      </c>
      <c r="E483" s="299" t="str">
        <f>CONCATENATE("(",ROUND((D483/$H483)*100,1),")")</f>
        <v>(26.3)</v>
      </c>
      <c r="F483" s="302">
        <f>SUM(F481:F482)</f>
        <v>4.5226834676373144</v>
      </c>
      <c r="G483" s="299" t="str">
        <f>CONCATENATE("(",ROUND((F483/$H483)*100,1),")")</f>
        <v>(38.2)</v>
      </c>
      <c r="H483" s="302">
        <f>SUM(H481:H482)</f>
        <v>11.839999999999995</v>
      </c>
      <c r="I483" s="299" t="str">
        <f>CONCATENATE("(",ROUND((H483/$H483)*100,1),")")</f>
        <v>(100)</v>
      </c>
      <c r="K483" s="302">
        <f t="shared" si="361"/>
        <v>0.2439102738731167</v>
      </c>
      <c r="L483" s="302">
        <f t="shared" si="362"/>
        <v>6.6491773253059439E-2</v>
      </c>
      <c r="M483" s="302">
        <f t="shared" si="363"/>
        <v>0.31159795287380021</v>
      </c>
      <c r="N483" s="302">
        <f t="shared" si="364"/>
        <v>0.62199999999997635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Dorset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0.56283144795807794</v>
      </c>
      <c r="C8" s="300">
        <v>0.37997831825028228</v>
      </c>
      <c r="D8" s="300">
        <v>0.54526583710354459</v>
      </c>
      <c r="E8" s="300">
        <f>SUM(B8:D8)</f>
        <v>1.4880756033119047</v>
      </c>
      <c r="F8" s="300"/>
      <c r="G8" s="300">
        <v>0.72539143743272849</v>
      </c>
      <c r="H8" s="300">
        <v>0.70139791597364798</v>
      </c>
      <c r="I8" s="300">
        <v>0.62992515096092072</v>
      </c>
      <c r="J8" s="300">
        <f>SUM(G8:I8)</f>
        <v>2.0567145043672972</v>
      </c>
      <c r="K8" s="300"/>
      <c r="L8" s="300">
        <v>0.5917109099033695</v>
      </c>
      <c r="M8" s="300">
        <v>0.53381898001231043</v>
      </c>
      <c r="N8" s="300">
        <v>1.0562969441459134</v>
      </c>
      <c r="O8" s="300">
        <f>SUM(L8:N8)</f>
        <v>2.1818268340615932</v>
      </c>
      <c r="P8" s="300"/>
      <c r="Q8" s="300">
        <v>0.61712467078453259</v>
      </c>
      <c r="R8" s="300">
        <v>0.53983494295848111</v>
      </c>
      <c r="S8" s="300">
        <v>1.1177181738729542</v>
      </c>
      <c r="T8" s="300">
        <f>SUM(Q8:S8)</f>
        <v>2.2746777876159681</v>
      </c>
      <c r="U8" s="300"/>
      <c r="V8" s="300">
        <v>0.63954840426773996</v>
      </c>
      <c r="W8" s="300">
        <v>0.52024060285551477</v>
      </c>
      <c r="X8" s="300">
        <v>1.193876950356735</v>
      </c>
      <c r="Y8" s="300">
        <f>SUM(V8:X8)</f>
        <v>2.3536659574799899</v>
      </c>
    </row>
    <row r="9" spans="1:25" x14ac:dyDescent="0.2">
      <c r="A9" s="260" t="s">
        <v>364</v>
      </c>
      <c r="B9" s="300">
        <v>2.2305886123741994</v>
      </c>
      <c r="C9" s="300">
        <v>9.6366892910999865E-3</v>
      </c>
      <c r="D9" s="300">
        <v>2.0946990950228033</v>
      </c>
      <c r="E9" s="300">
        <f t="shared" ref="E9:E10" si="0">SUM(B9:D9)</f>
        <v>4.3349243966881028</v>
      </c>
      <c r="F9" s="300"/>
      <c r="G9" s="300">
        <v>1.4333907455478532</v>
      </c>
      <c r="H9" s="300">
        <v>0.15068947081363104</v>
      </c>
      <c r="I9" s="300">
        <v>2.4142052792712194</v>
      </c>
      <c r="J9" s="300">
        <f t="shared" ref="J9:J10" si="1">SUM(G9:I9)</f>
        <v>3.9982854956327039</v>
      </c>
      <c r="K9" s="300"/>
      <c r="L9" s="300">
        <v>2.0279318860132123</v>
      </c>
      <c r="M9" s="300">
        <v>0.5470062077735075</v>
      </c>
      <c r="N9" s="300">
        <v>2.9332350721516969</v>
      </c>
      <c r="O9" s="300">
        <f t="shared" ref="O9:O10" si="2">SUM(L9:N9)</f>
        <v>5.5081731659384161</v>
      </c>
      <c r="P9" s="300"/>
      <c r="Q9" s="300">
        <v>2.1862519754544065</v>
      </c>
      <c r="R9" s="300">
        <v>0.57443634767600305</v>
      </c>
      <c r="S9" s="300">
        <v>2.9676338892536123</v>
      </c>
      <c r="T9" s="300">
        <f t="shared" ref="T9:T10" si="3">SUM(Q9:S9)</f>
        <v>5.7283222123840218</v>
      </c>
      <c r="U9" s="300"/>
      <c r="V9" s="300">
        <v>2.4585929078660169</v>
      </c>
      <c r="W9" s="300">
        <v>0.59933528369559597</v>
      </c>
      <c r="X9" s="300">
        <v>2.8494058509584015</v>
      </c>
      <c r="Y9" s="300">
        <f t="shared" ref="Y9:Y10" si="4">SUM(V9:X9)</f>
        <v>5.9073340425200147</v>
      </c>
    </row>
    <row r="10" spans="1:25" x14ac:dyDescent="0.2">
      <c r="A10" s="264" t="s">
        <v>363</v>
      </c>
      <c r="B10" s="301">
        <f>SUM(B8:B9)</f>
        <v>2.7934200603322772</v>
      </c>
      <c r="C10" s="301">
        <f t="shared" ref="C10:D10" si="5">SUM(C8:C9)</f>
        <v>0.38961500754138229</v>
      </c>
      <c r="D10" s="301">
        <f t="shared" si="5"/>
        <v>2.6399649321263476</v>
      </c>
      <c r="E10" s="301">
        <f t="shared" si="0"/>
        <v>5.8230000000000075</v>
      </c>
      <c r="F10" s="301"/>
      <c r="G10" s="301">
        <f>SUM(G8:G9)</f>
        <v>2.1587821829805818</v>
      </c>
      <c r="H10" s="301">
        <f t="shared" ref="H10" si="6">SUM(H8:H9)</f>
        <v>0.85208738678727902</v>
      </c>
      <c r="I10" s="301">
        <f t="shared" ref="I10" si="7">SUM(I8:I9)</f>
        <v>3.0441304302321401</v>
      </c>
      <c r="J10" s="301">
        <f t="shared" si="1"/>
        <v>6.0550000000000015</v>
      </c>
      <c r="K10" s="301"/>
      <c r="L10" s="301">
        <f>SUM(L8:L9)</f>
        <v>2.6196427959165818</v>
      </c>
      <c r="M10" s="301">
        <f t="shared" ref="M10" si="8">SUM(M8:M9)</f>
        <v>1.0808251877858179</v>
      </c>
      <c r="N10" s="301">
        <f t="shared" ref="N10" si="9">SUM(N8:N9)</f>
        <v>3.98953201629761</v>
      </c>
      <c r="O10" s="301">
        <f t="shared" si="2"/>
        <v>7.6900000000000102</v>
      </c>
      <c r="P10" s="301"/>
      <c r="Q10" s="301">
        <f>SUM(Q8:Q9)</f>
        <v>2.8033766462389389</v>
      </c>
      <c r="R10" s="301">
        <f t="shared" ref="R10" si="10">SUM(R8:R9)</f>
        <v>1.114271290634484</v>
      </c>
      <c r="S10" s="301">
        <f t="shared" ref="S10" si="11">SUM(S8:S9)</f>
        <v>4.0853520631265665</v>
      </c>
      <c r="T10" s="301">
        <f t="shared" si="3"/>
        <v>8.0029999999999895</v>
      </c>
      <c r="U10" s="301"/>
      <c r="V10" s="301">
        <f>SUM(V8:V9)</f>
        <v>3.0981413121337571</v>
      </c>
      <c r="W10" s="301">
        <f t="shared" ref="W10" si="12">SUM(W8:W9)</f>
        <v>1.1195758865511107</v>
      </c>
      <c r="X10" s="301">
        <f t="shared" ref="X10" si="13">SUM(X8:X9)</f>
        <v>4.0432828013151365</v>
      </c>
      <c r="Y10" s="301">
        <f t="shared" si="4"/>
        <v>8.2610000000000046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5.42653279217074E-2</v>
      </c>
      <c r="C17" s="300">
        <v>8.1674855799171841E-3</v>
      </c>
      <c r="D17" s="300">
        <v>1.3843195898577063E-4</v>
      </c>
      <c r="E17" s="300">
        <f>SUM(B17:D17)</f>
        <v>6.2571245460610353E-2</v>
      </c>
      <c r="F17" s="300"/>
      <c r="G17" s="300">
        <v>5.4807825085490064E-2</v>
      </c>
      <c r="H17" s="300">
        <v>1.739930955121724E-2</v>
      </c>
      <c r="I17" s="300">
        <v>1.2428078250846508E-4</v>
      </c>
      <c r="J17" s="300">
        <f>SUM(G17:I17)</f>
        <v>7.2331415419215769E-2</v>
      </c>
      <c r="K17" s="300"/>
      <c r="L17" s="300">
        <v>5.0871663826697104E-2</v>
      </c>
      <c r="M17" s="300">
        <v>1.4144804088470686E-2</v>
      </c>
      <c r="N17" s="300">
        <v>0</v>
      </c>
      <c r="O17" s="300">
        <f>SUM(L17:N17)</f>
        <v>6.5016467915167797E-2</v>
      </c>
      <c r="P17" s="300"/>
      <c r="Q17" s="300">
        <v>3.8865377599350187E-2</v>
      </c>
      <c r="R17" s="300">
        <v>1.0999635169472022E-2</v>
      </c>
      <c r="S17" s="300">
        <v>0</v>
      </c>
      <c r="T17" s="300">
        <f>SUM(Q17:S17)</f>
        <v>4.9865012768822208E-2</v>
      </c>
      <c r="U17" s="300"/>
      <c r="V17" s="300">
        <v>2.51778364117103E-2</v>
      </c>
      <c r="W17" s="300">
        <v>7.6833773082518849E-3</v>
      </c>
      <c r="X17" s="300">
        <v>0</v>
      </c>
      <c r="Y17" s="300">
        <f>SUM(V17:X17)</f>
        <v>3.2861213719962187E-2</v>
      </c>
    </row>
    <row r="18" spans="1:25" x14ac:dyDescent="0.2">
      <c r="A18" s="260" t="s">
        <v>364</v>
      </c>
      <c r="B18" s="300">
        <v>0.37487374492721554</v>
      </c>
      <c r="C18" s="300">
        <v>1.1074556718741734E-2</v>
      </c>
      <c r="D18" s="300">
        <v>0.19948045289343119</v>
      </c>
      <c r="E18" s="300">
        <f t="shared" ref="E18:E19" si="14">SUM(B18:D18)</f>
        <v>0.58542875453938847</v>
      </c>
      <c r="F18" s="300"/>
      <c r="G18" s="300">
        <v>0.35022324511006936</v>
      </c>
      <c r="H18" s="300">
        <v>9.4453394707145408E-3</v>
      </c>
      <c r="I18" s="300">
        <v>0</v>
      </c>
      <c r="J18" s="300">
        <f t="shared" ref="J18:J19" si="15">SUM(G18:I18)</f>
        <v>0.35966858458078388</v>
      </c>
      <c r="K18" s="300"/>
      <c r="L18" s="300">
        <v>0.36764082907514739</v>
      </c>
      <c r="M18" s="300">
        <v>4.3427030096849263E-3</v>
      </c>
      <c r="N18" s="300">
        <v>0</v>
      </c>
      <c r="O18" s="300">
        <f t="shared" ref="O18:O19" si="16">SUM(L18:N18)</f>
        <v>0.37198353208483231</v>
      </c>
      <c r="P18" s="300"/>
      <c r="Q18" s="300">
        <v>0.2817128785117477</v>
      </c>
      <c r="R18" s="300">
        <v>3.4221087194303279E-3</v>
      </c>
      <c r="S18" s="300">
        <v>0</v>
      </c>
      <c r="T18" s="300">
        <f t="shared" ref="T18:T19" si="17">SUM(Q18:S18)</f>
        <v>0.28513498723117803</v>
      </c>
      <c r="U18" s="300"/>
      <c r="V18" s="300">
        <v>0.18865646438031738</v>
      </c>
      <c r="W18" s="300">
        <v>2.4823218997204644E-3</v>
      </c>
      <c r="X18" s="300">
        <v>0</v>
      </c>
      <c r="Y18" s="300">
        <f t="shared" ref="Y18:Y19" si="18">SUM(V18:X18)</f>
        <v>0.19113878628003786</v>
      </c>
    </row>
    <row r="19" spans="1:25" x14ac:dyDescent="0.2">
      <c r="A19" s="264" t="s">
        <v>363</v>
      </c>
      <c r="B19" s="301">
        <f>SUM(B17:B18)</f>
        <v>0.42913907284892294</v>
      </c>
      <c r="C19" s="301">
        <f t="shared" ref="C19" si="19">SUM(C17:C18)</f>
        <v>1.9242042298658918E-2</v>
      </c>
      <c r="D19" s="301">
        <f t="shared" ref="D19" si="20">SUM(D17:D18)</f>
        <v>0.19961888485241697</v>
      </c>
      <c r="E19" s="301">
        <f t="shared" si="14"/>
        <v>0.6479999999999988</v>
      </c>
      <c r="F19" s="301"/>
      <c r="G19" s="301">
        <f>SUM(G17:G18)</f>
        <v>0.4050310701955594</v>
      </c>
      <c r="H19" s="301">
        <f t="shared" ref="H19" si="21">SUM(H17:H18)</f>
        <v>2.6844649021931781E-2</v>
      </c>
      <c r="I19" s="301">
        <f t="shared" ref="I19" si="22">SUM(I17:I18)</f>
        <v>1.2428078250846508E-4</v>
      </c>
      <c r="J19" s="301">
        <f t="shared" si="15"/>
        <v>0.43199999999999966</v>
      </c>
      <c r="K19" s="301"/>
      <c r="L19" s="301">
        <f>SUM(L17:L18)</f>
        <v>0.4185124929018445</v>
      </c>
      <c r="M19" s="301">
        <f t="shared" ref="M19" si="23">SUM(M17:M18)</f>
        <v>1.8487507098155612E-2</v>
      </c>
      <c r="N19" s="301">
        <f t="shared" ref="N19" si="24">SUM(N17:N18)</f>
        <v>0</v>
      </c>
      <c r="O19" s="301">
        <f t="shared" si="16"/>
        <v>0.43700000000000011</v>
      </c>
      <c r="P19" s="301"/>
      <c r="Q19" s="301">
        <f>SUM(Q17:Q18)</f>
        <v>0.32057825611109791</v>
      </c>
      <c r="R19" s="301">
        <f t="shared" ref="R19" si="25">SUM(R17:R18)</f>
        <v>1.442174388890235E-2</v>
      </c>
      <c r="S19" s="301">
        <f t="shared" ref="S19" si="26">SUM(S17:S18)</f>
        <v>0</v>
      </c>
      <c r="T19" s="301">
        <f t="shared" si="17"/>
        <v>0.33500000000000024</v>
      </c>
      <c r="U19" s="301"/>
      <c r="V19" s="301">
        <f>SUM(V17:V18)</f>
        <v>0.2138343007920277</v>
      </c>
      <c r="W19" s="301">
        <f t="shared" ref="W19" si="27">SUM(W17:W18)</f>
        <v>1.016569920797235E-2</v>
      </c>
      <c r="X19" s="301">
        <f t="shared" ref="X19" si="28">SUM(X17:X18)</f>
        <v>0</v>
      </c>
      <c r="Y19" s="301">
        <f t="shared" si="18"/>
        <v>0.22400000000000006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0.86946191246781468</v>
      </c>
      <c r="C26" s="300">
        <v>0.32606124712342288</v>
      </c>
      <c r="D26" s="300">
        <v>4.1278853536562417E-2</v>
      </c>
      <c r="E26" s="300">
        <f>SUM(B26:D26)</f>
        <v>1.2368020131278001</v>
      </c>
      <c r="F26" s="300"/>
      <c r="G26" s="300">
        <v>0.91096493603024953</v>
      </c>
      <c r="H26" s="300">
        <v>0.34571217011211774</v>
      </c>
      <c r="I26" s="300">
        <v>0.19013141062784375</v>
      </c>
      <c r="J26" s="300">
        <f>SUM(G26:I26)</f>
        <v>1.4468085167702109</v>
      </c>
      <c r="K26" s="300"/>
      <c r="L26" s="300">
        <v>0.91397160517494624</v>
      </c>
      <c r="M26" s="300">
        <v>0.31166942335888431</v>
      </c>
      <c r="N26" s="300">
        <v>0.23364994777787576</v>
      </c>
      <c r="O26" s="300">
        <f>SUM(L26:N26)</f>
        <v>1.4592909763117063</v>
      </c>
      <c r="P26" s="300"/>
      <c r="Q26" s="300">
        <v>0.90153396621247306</v>
      </c>
      <c r="R26" s="300">
        <v>0.29573576806516388</v>
      </c>
      <c r="S26" s="300">
        <v>0.22828542491381748</v>
      </c>
      <c r="T26" s="300">
        <f>SUM(Q26:S26)</f>
        <v>1.4255551591914544</v>
      </c>
      <c r="U26" s="300"/>
      <c r="V26" s="300">
        <v>0.84375850031248012</v>
      </c>
      <c r="W26" s="300">
        <v>0.25729906542273062</v>
      </c>
      <c r="X26" s="300">
        <v>0.20824204516083575</v>
      </c>
      <c r="Y26" s="300">
        <f>SUM(V26:X26)</f>
        <v>1.3092996108960464</v>
      </c>
    </row>
    <row r="27" spans="1:25" x14ac:dyDescent="0.2">
      <c r="A27" s="260" t="s">
        <v>364</v>
      </c>
      <c r="B27" s="300">
        <v>2.1126225369018248</v>
      </c>
      <c r="C27" s="300">
        <v>0.16824260001770006</v>
      </c>
      <c r="D27" s="300">
        <v>0.14833284995267232</v>
      </c>
      <c r="E27" s="300">
        <f t="shared" ref="E27:E28" si="29">SUM(B27:D27)</f>
        <v>2.4291979868721971</v>
      </c>
      <c r="F27" s="300"/>
      <c r="G27" s="300">
        <v>1.9150932349876806</v>
      </c>
      <c r="H27" s="300">
        <v>0.14221294802329507</v>
      </c>
      <c r="I27" s="300">
        <v>6.4885300218817638E-2</v>
      </c>
      <c r="J27" s="300">
        <f t="shared" ref="J27:J28" si="30">SUM(G27:I27)</f>
        <v>2.1221914832297935</v>
      </c>
      <c r="K27" s="300"/>
      <c r="L27" s="300">
        <v>1.9220976036680597</v>
      </c>
      <c r="M27" s="300">
        <v>0.15542623274526177</v>
      </c>
      <c r="N27" s="300">
        <v>8.1185187274972426E-2</v>
      </c>
      <c r="O27" s="300">
        <f t="shared" ref="O27:O28" si="31">SUM(L27:N27)</f>
        <v>2.158709023688294</v>
      </c>
      <c r="P27" s="300"/>
      <c r="Q27" s="300">
        <v>1.8077737702798529</v>
      </c>
      <c r="R27" s="300">
        <v>0.14776330985109259</v>
      </c>
      <c r="S27" s="300">
        <v>7.7907760677595431E-2</v>
      </c>
      <c r="T27" s="300">
        <f t="shared" ref="T27:T28" si="32">SUM(Q27:S27)</f>
        <v>2.0334448408085408</v>
      </c>
      <c r="U27" s="300"/>
      <c r="V27" s="300">
        <v>1.5495788937795008</v>
      </c>
      <c r="W27" s="300">
        <v>0.12948383577442762</v>
      </c>
      <c r="X27" s="300">
        <v>7.0637659550027515E-2</v>
      </c>
      <c r="Y27" s="300">
        <f t="shared" ref="Y27:Y28" si="33">SUM(V27:X27)</f>
        <v>1.749700389103956</v>
      </c>
    </row>
    <row r="28" spans="1:25" x14ac:dyDescent="0.2">
      <c r="A28" s="264" t="s">
        <v>363</v>
      </c>
      <c r="B28" s="301">
        <f>SUM(B26:B27)</f>
        <v>2.9820844493696397</v>
      </c>
      <c r="C28" s="301">
        <f t="shared" ref="C28" si="34">SUM(C26:C27)</f>
        <v>0.49430384714112297</v>
      </c>
      <c r="D28" s="301">
        <f t="shared" ref="D28" si="35">SUM(D26:D27)</f>
        <v>0.18961170348923473</v>
      </c>
      <c r="E28" s="301">
        <f t="shared" si="29"/>
        <v>3.6659999999999973</v>
      </c>
      <c r="F28" s="301"/>
      <c r="G28" s="301">
        <f>SUM(G26:G27)</f>
        <v>2.8260581710179302</v>
      </c>
      <c r="H28" s="301">
        <f t="shared" ref="H28" si="36">SUM(H26:H27)</f>
        <v>0.48792511813541284</v>
      </c>
      <c r="I28" s="301">
        <f t="shared" ref="I28" si="37">SUM(I26:I27)</f>
        <v>0.25501671084666139</v>
      </c>
      <c r="J28" s="301">
        <f t="shared" si="30"/>
        <v>3.5690000000000044</v>
      </c>
      <c r="K28" s="301"/>
      <c r="L28" s="301">
        <f>SUM(L26:L27)</f>
        <v>2.8360692088430062</v>
      </c>
      <c r="M28" s="301">
        <f t="shared" ref="M28" si="38">SUM(M26:M27)</f>
        <v>0.46709565610414605</v>
      </c>
      <c r="N28" s="301">
        <f t="shared" ref="N28" si="39">SUM(N26:N27)</f>
        <v>0.31483513505284821</v>
      </c>
      <c r="O28" s="301">
        <f t="shared" si="31"/>
        <v>3.6180000000000003</v>
      </c>
      <c r="P28" s="301"/>
      <c r="Q28" s="301">
        <f>SUM(Q26:Q27)</f>
        <v>2.7093077364923257</v>
      </c>
      <c r="R28" s="301">
        <f t="shared" ref="R28" si="40">SUM(R26:R27)</f>
        <v>0.44349907791625648</v>
      </c>
      <c r="S28" s="301">
        <f t="shared" ref="S28" si="41">SUM(S26:S27)</f>
        <v>0.3061931855914129</v>
      </c>
      <c r="T28" s="301">
        <f t="shared" si="32"/>
        <v>3.4589999999999952</v>
      </c>
      <c r="U28" s="301"/>
      <c r="V28" s="301">
        <f>SUM(V26:V27)</f>
        <v>2.3933373940919811</v>
      </c>
      <c r="W28" s="301">
        <f t="shared" ref="W28" si="42">SUM(W26:W27)</f>
        <v>0.38678290119715825</v>
      </c>
      <c r="X28" s="301">
        <f t="shared" ref="X28" si="43">SUM(X26:X27)</f>
        <v>0.27887970471086326</v>
      </c>
      <c r="Y28" s="301">
        <f t="shared" si="33"/>
        <v>3.0590000000000028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1.2017733638360062</v>
      </c>
      <c r="C35" s="300">
        <v>0.29277089244782917</v>
      </c>
      <c r="D35" s="300">
        <v>3.7672128147155641E-2</v>
      </c>
      <c r="E35" s="300">
        <f>SUM(B35:D35)</f>
        <v>1.5322163844309911</v>
      </c>
      <c r="F35" s="300"/>
      <c r="G35" s="300">
        <v>1.165741483046369</v>
      </c>
      <c r="H35" s="300">
        <v>0.33575393446311258</v>
      </c>
      <c r="I35" s="300">
        <v>0.26853943714423673</v>
      </c>
      <c r="J35" s="300">
        <f>SUM(G35:I35)</f>
        <v>1.7700348546537183</v>
      </c>
      <c r="K35" s="300"/>
      <c r="L35" s="300">
        <v>1.2536261311461705</v>
      </c>
      <c r="M35" s="300">
        <v>0.28321544783450486</v>
      </c>
      <c r="N35" s="300">
        <v>0.35226910195974898</v>
      </c>
      <c r="O35" s="300">
        <f>SUM(L35:N35)</f>
        <v>1.8891106809404243</v>
      </c>
      <c r="P35" s="300"/>
      <c r="Q35" s="300">
        <v>1.1768133386055413</v>
      </c>
      <c r="R35" s="300">
        <v>0.27743690805734472</v>
      </c>
      <c r="S35" s="300">
        <v>0.3427627022466932</v>
      </c>
      <c r="T35" s="300">
        <f>SUM(Q35:S35)</f>
        <v>1.7970129489095792</v>
      </c>
      <c r="U35" s="300"/>
      <c r="V35" s="300">
        <v>0.9544349462363011</v>
      </c>
      <c r="W35" s="300">
        <v>0.25350431123832118</v>
      </c>
      <c r="X35" s="300">
        <v>0.30829446797947385</v>
      </c>
      <c r="Y35" s="300">
        <f>SUM(V35:X35)</f>
        <v>1.5162337254540961</v>
      </c>
    </row>
    <row r="36" spans="1:25" x14ac:dyDescent="0.2">
      <c r="A36" s="260" t="s">
        <v>364</v>
      </c>
      <c r="B36" s="300">
        <v>4.997240274603187</v>
      </c>
      <c r="C36" s="300">
        <v>0.17585739130433833</v>
      </c>
      <c r="D36" s="300">
        <v>0.39068594966149778</v>
      </c>
      <c r="E36" s="300">
        <f t="shared" ref="E36:E37" si="44">SUM(B36:D36)</f>
        <v>5.5637836155690223</v>
      </c>
      <c r="F36" s="300"/>
      <c r="G36" s="300">
        <v>4.4864880577673043</v>
      </c>
      <c r="H36" s="300">
        <v>0.12487243103086712</v>
      </c>
      <c r="I36" s="300">
        <v>0.50060465654809838</v>
      </c>
      <c r="J36" s="300">
        <f t="shared" ref="J36:J37" si="45">SUM(G36:I36)</f>
        <v>5.1119651453462698</v>
      </c>
      <c r="K36" s="300"/>
      <c r="L36" s="300">
        <v>4.4073415196125989</v>
      </c>
      <c r="M36" s="300">
        <v>0.15433650808661695</v>
      </c>
      <c r="N36" s="300">
        <v>0.24821129136035347</v>
      </c>
      <c r="O36" s="300">
        <f t="shared" ref="O36:O37" si="46">SUM(L36:N36)</f>
        <v>4.8098893190595691</v>
      </c>
      <c r="P36" s="300"/>
      <c r="Q36" s="300">
        <v>4.2158072464306366</v>
      </c>
      <c r="R36" s="300">
        <v>0.15327044691963321</v>
      </c>
      <c r="S36" s="300">
        <v>0.24690935774014394</v>
      </c>
      <c r="T36" s="300">
        <f t="shared" ref="T36:T37" si="47">SUM(Q36:S36)</f>
        <v>4.6159870510904133</v>
      </c>
      <c r="U36" s="300"/>
      <c r="V36" s="300">
        <v>3.5108829594822737</v>
      </c>
      <c r="W36" s="300">
        <v>0.14088897448545992</v>
      </c>
      <c r="X36" s="300">
        <v>0.22299434057816717</v>
      </c>
      <c r="Y36" s="300">
        <f t="shared" ref="Y36:Y37" si="48">SUM(V36:X36)</f>
        <v>3.8747662745459008</v>
      </c>
    </row>
    <row r="37" spans="1:25" x14ac:dyDescent="0.2">
      <c r="A37" s="264" t="s">
        <v>363</v>
      </c>
      <c r="B37" s="301">
        <f>SUM(B35:B36)</f>
        <v>6.199013638439193</v>
      </c>
      <c r="C37" s="301">
        <f t="shared" ref="C37" si="49">SUM(C35:C36)</f>
        <v>0.46862828375216747</v>
      </c>
      <c r="D37" s="301">
        <f t="shared" ref="D37" si="50">SUM(D35:D36)</f>
        <v>0.42835807780865343</v>
      </c>
      <c r="E37" s="301">
        <f t="shared" si="44"/>
        <v>7.0960000000000134</v>
      </c>
      <c r="F37" s="301"/>
      <c r="G37" s="301">
        <f>SUM(G35:G36)</f>
        <v>5.6522295408136731</v>
      </c>
      <c r="H37" s="301">
        <f t="shared" ref="H37" si="51">SUM(H35:H36)</f>
        <v>0.46062636549397973</v>
      </c>
      <c r="I37" s="301">
        <f t="shared" ref="I37" si="52">SUM(I35:I36)</f>
        <v>0.76914409369233505</v>
      </c>
      <c r="J37" s="301">
        <f t="shared" si="45"/>
        <v>6.8819999999999872</v>
      </c>
      <c r="K37" s="301"/>
      <c r="L37" s="301">
        <f>SUM(L35:L36)</f>
        <v>5.660967650758769</v>
      </c>
      <c r="M37" s="301">
        <f t="shared" ref="M37" si="53">SUM(M35:M36)</f>
        <v>0.43755195592112184</v>
      </c>
      <c r="N37" s="301">
        <f t="shared" ref="N37" si="54">SUM(N35:N36)</f>
        <v>0.60048039332010239</v>
      </c>
      <c r="O37" s="301">
        <f t="shared" si="46"/>
        <v>6.6989999999999927</v>
      </c>
      <c r="P37" s="301"/>
      <c r="Q37" s="301">
        <f>SUM(Q35:Q36)</f>
        <v>5.3926205850361777</v>
      </c>
      <c r="R37" s="301">
        <f t="shared" ref="R37" si="55">SUM(R35:R36)</f>
        <v>0.43070735497697793</v>
      </c>
      <c r="S37" s="301">
        <f t="shared" ref="S37" si="56">SUM(S35:S36)</f>
        <v>0.58967205998683714</v>
      </c>
      <c r="T37" s="301">
        <f t="shared" si="47"/>
        <v>6.4129999999999923</v>
      </c>
      <c r="U37" s="301"/>
      <c r="V37" s="301">
        <f>SUM(V35:V36)</f>
        <v>4.4653179057185746</v>
      </c>
      <c r="W37" s="301">
        <f t="shared" ref="W37" si="57">SUM(W35:W36)</f>
        <v>0.39439328572378107</v>
      </c>
      <c r="X37" s="301">
        <f t="shared" ref="X37" si="58">SUM(X35:X36)</f>
        <v>0.53128880855764105</v>
      </c>
      <c r="Y37" s="301">
        <f t="shared" si="48"/>
        <v>5.3909999999999973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2.4626098976912854</v>
      </c>
      <c r="C44" s="300">
        <v>0.85393408016843741</v>
      </c>
      <c r="D44" s="300">
        <v>0.14292230038356935</v>
      </c>
      <c r="E44" s="300">
        <f>SUM(B44:D44)</f>
        <v>3.4594662782432923</v>
      </c>
      <c r="F44" s="300"/>
      <c r="G44" s="300">
        <v>2.9860163077111013</v>
      </c>
      <c r="H44" s="300">
        <v>0.99462873224888748</v>
      </c>
      <c r="I44" s="300">
        <v>0.73195941238212847</v>
      </c>
      <c r="J44" s="300">
        <f>SUM(G44:I44)</f>
        <v>4.7126044523421173</v>
      </c>
      <c r="K44" s="300"/>
      <c r="L44" s="300">
        <v>3.1156089492003405</v>
      </c>
      <c r="M44" s="300">
        <v>0.9178538091876437</v>
      </c>
      <c r="N44" s="300">
        <v>0.96399319866880295</v>
      </c>
      <c r="O44" s="300">
        <f>SUM(L44:N44)</f>
        <v>4.9974559570567871</v>
      </c>
      <c r="P44" s="300"/>
      <c r="Q44" s="300">
        <v>3.0383795197469703</v>
      </c>
      <c r="R44" s="300">
        <v>0.87955543290704619</v>
      </c>
      <c r="S44" s="300">
        <v>0.90178390704961353</v>
      </c>
      <c r="T44" s="300">
        <f>SUM(Q44:S44)</f>
        <v>4.81971885970363</v>
      </c>
      <c r="U44" s="300"/>
      <c r="V44" s="300">
        <v>3.1307436975139975</v>
      </c>
      <c r="W44" s="300">
        <v>0.88431060091838465</v>
      </c>
      <c r="X44" s="300">
        <v>0.86333613370801165</v>
      </c>
      <c r="Y44" s="300">
        <f>SUM(V44:X44)</f>
        <v>4.8783904321403941</v>
      </c>
    </row>
    <row r="45" spans="1:25" x14ac:dyDescent="0.2">
      <c r="A45" s="260" t="s">
        <v>364</v>
      </c>
      <c r="B45" s="300">
        <v>14.258765954741271</v>
      </c>
      <c r="C45" s="300">
        <v>0.54422465500105588</v>
      </c>
      <c r="D45" s="300">
        <v>1.6005431120143725</v>
      </c>
      <c r="E45" s="300">
        <f t="shared" ref="E45:E46" si="59">SUM(B45:D45)</f>
        <v>16.403533721756698</v>
      </c>
      <c r="F45" s="300"/>
      <c r="G45" s="300">
        <v>14.675666399257018</v>
      </c>
      <c r="H45" s="300">
        <v>0.48340207826962001</v>
      </c>
      <c r="I45" s="300">
        <v>1.3703270701312313</v>
      </c>
      <c r="J45" s="300">
        <f t="shared" ref="J45:J46" si="60">SUM(G45:I45)</f>
        <v>16.52939554765787</v>
      </c>
      <c r="K45" s="300"/>
      <c r="L45" s="300">
        <v>14.502970300527831</v>
      </c>
      <c r="M45" s="300">
        <v>0.57807587720529485</v>
      </c>
      <c r="N45" s="300">
        <v>1.2534978652100619</v>
      </c>
      <c r="O45" s="300">
        <f t="shared" ref="O45:O46" si="61">SUM(L45:N45)</f>
        <v>16.33454404294319</v>
      </c>
      <c r="P45" s="300"/>
      <c r="Q45" s="300">
        <v>13.679163413631992</v>
      </c>
      <c r="R45" s="300">
        <v>0.55517943561282135</v>
      </c>
      <c r="S45" s="300">
        <v>1.1999382910515635</v>
      </c>
      <c r="T45" s="300">
        <f t="shared" ref="T45:T46" si="62">SUM(Q45:S45)</f>
        <v>15.434281140296376</v>
      </c>
      <c r="U45" s="300"/>
      <c r="V45" s="300">
        <v>13.480493047175965</v>
      </c>
      <c r="W45" s="300">
        <v>0.54614806201705812</v>
      </c>
      <c r="X45" s="300">
        <v>1.2289684586665597</v>
      </c>
      <c r="Y45" s="300">
        <f t="shared" ref="Y45:Y46" si="63">SUM(V45:X45)</f>
        <v>15.255609567859583</v>
      </c>
    </row>
    <row r="46" spans="1:25" x14ac:dyDescent="0.2">
      <c r="A46" s="264" t="s">
        <v>363</v>
      </c>
      <c r="B46" s="301">
        <f>SUM(B44:B45)</f>
        <v>16.721375852432558</v>
      </c>
      <c r="C46" s="301">
        <f t="shared" ref="C46" si="64">SUM(C44:C45)</f>
        <v>1.3981587351694933</v>
      </c>
      <c r="D46" s="301">
        <f t="shared" ref="D46" si="65">SUM(D44:D45)</f>
        <v>1.7434654123979418</v>
      </c>
      <c r="E46" s="301">
        <f t="shared" si="59"/>
        <v>19.862999999999992</v>
      </c>
      <c r="F46" s="301"/>
      <c r="G46" s="301">
        <f>SUM(G44:G45)</f>
        <v>17.661682706968119</v>
      </c>
      <c r="H46" s="301">
        <f t="shared" ref="H46" si="66">SUM(H44:H45)</f>
        <v>1.4780308105185074</v>
      </c>
      <c r="I46" s="301">
        <f t="shared" ref="I46" si="67">SUM(I44:I45)</f>
        <v>2.1022864825133598</v>
      </c>
      <c r="J46" s="301">
        <f t="shared" si="60"/>
        <v>21.241999999999987</v>
      </c>
      <c r="K46" s="301"/>
      <c r="L46" s="301">
        <f>SUM(L44:L45)</f>
        <v>17.618579249728171</v>
      </c>
      <c r="M46" s="301">
        <f t="shared" ref="M46" si="68">SUM(M44:M45)</f>
        <v>1.4959296863929386</v>
      </c>
      <c r="N46" s="301">
        <f t="shared" ref="N46" si="69">SUM(N44:N45)</f>
        <v>2.2174910638788647</v>
      </c>
      <c r="O46" s="301">
        <f t="shared" si="61"/>
        <v>21.331999999999972</v>
      </c>
      <c r="P46" s="301"/>
      <c r="Q46" s="301">
        <f>SUM(Q44:Q45)</f>
        <v>16.717542933378962</v>
      </c>
      <c r="R46" s="301">
        <f t="shared" ref="R46" si="70">SUM(R44:R45)</f>
        <v>1.4347348685198675</v>
      </c>
      <c r="S46" s="301">
        <f t="shared" ref="S46" si="71">SUM(S44:S45)</f>
        <v>2.1017221981011769</v>
      </c>
      <c r="T46" s="301">
        <f t="shared" si="62"/>
        <v>20.254000000000005</v>
      </c>
      <c r="U46" s="301"/>
      <c r="V46" s="301">
        <f>SUM(V44:V45)</f>
        <v>16.611236744689961</v>
      </c>
      <c r="W46" s="301">
        <f t="shared" ref="W46" si="72">SUM(W44:W45)</f>
        <v>1.4304586629354428</v>
      </c>
      <c r="X46" s="301">
        <f t="shared" ref="X46" si="73">SUM(X44:X45)</f>
        <v>2.0923045923745711</v>
      </c>
      <c r="Y46" s="301">
        <f t="shared" si="63"/>
        <v>20.133999999999975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0.11540730736354571</v>
      </c>
      <c r="C53" s="300">
        <v>2.1946971851129489E-2</v>
      </c>
      <c r="D53" s="300">
        <v>6.7529144157981393E-5</v>
      </c>
      <c r="E53" s="300">
        <f>SUM(B53:D53)</f>
        <v>0.13742180835883316</v>
      </c>
      <c r="F53" s="300"/>
      <c r="G53" s="300">
        <v>0.17438080244666906</v>
      </c>
      <c r="H53" s="300">
        <v>4.8497391149115346E-2</v>
      </c>
      <c r="I53" s="300">
        <v>8.0694494423276148E-5</v>
      </c>
      <c r="J53" s="300">
        <f>SUM(G53:I53)</f>
        <v>0.2229588880902077</v>
      </c>
      <c r="K53" s="300"/>
      <c r="L53" s="300">
        <v>0.22423391089131792</v>
      </c>
      <c r="M53" s="300">
        <v>6.8398189162654166E-2</v>
      </c>
      <c r="N53" s="300">
        <v>0</v>
      </c>
      <c r="O53" s="300">
        <f>SUM(L53:N53)</f>
        <v>0.29263210005397211</v>
      </c>
      <c r="P53" s="300"/>
      <c r="Q53" s="300">
        <v>0.21537275738968092</v>
      </c>
      <c r="R53" s="300">
        <v>6.5031810656259292E-2</v>
      </c>
      <c r="S53" s="300">
        <v>0</v>
      </c>
      <c r="T53" s="300">
        <f>SUM(Q53:S53)</f>
        <v>0.28040456804594022</v>
      </c>
      <c r="U53" s="300"/>
      <c r="V53" s="300">
        <v>0.21646964742941563</v>
      </c>
      <c r="W53" s="300">
        <v>6.4136693204615375E-2</v>
      </c>
      <c r="X53" s="300">
        <v>0</v>
      </c>
      <c r="Y53" s="300">
        <f>SUM(V53:X53)</f>
        <v>0.280606340634031</v>
      </c>
    </row>
    <row r="54" spans="1:25" x14ac:dyDescent="0.2">
      <c r="A54" s="260" t="s">
        <v>364</v>
      </c>
      <c r="B54" s="300">
        <v>0.31441569519513157</v>
      </c>
      <c r="C54" s="300">
        <v>3.2413989195710872E-3</v>
      </c>
      <c r="D54" s="300">
        <v>1.9921097526464187E-2</v>
      </c>
      <c r="E54" s="300">
        <f t="shared" ref="E54:E55" si="74">SUM(B54:D54)</f>
        <v>0.33757819164116687</v>
      </c>
      <c r="F54" s="300"/>
      <c r="G54" s="300">
        <v>0.53193810723125279</v>
      </c>
      <c r="H54" s="300">
        <v>8.6181720043797053E-2</v>
      </c>
      <c r="I54" s="300">
        <v>5.5921284634742219E-2</v>
      </c>
      <c r="J54" s="300">
        <f t="shared" ref="J54:J55" si="75">SUM(G54:I54)</f>
        <v>0.6740411119097921</v>
      </c>
      <c r="K54" s="300"/>
      <c r="L54" s="300">
        <v>0.66761588066502175</v>
      </c>
      <c r="M54" s="300">
        <v>4.0752019281008238E-2</v>
      </c>
      <c r="N54" s="300">
        <v>0</v>
      </c>
      <c r="O54" s="300">
        <f t="shared" ref="O54:O55" si="76">SUM(L54:N54)</f>
        <v>0.70836789994603</v>
      </c>
      <c r="P54" s="300"/>
      <c r="Q54" s="300">
        <v>0.63122198453479383</v>
      </c>
      <c r="R54" s="300">
        <v>3.9373447419266794E-2</v>
      </c>
      <c r="S54" s="300">
        <v>0</v>
      </c>
      <c r="T54" s="300">
        <f t="shared" ref="T54:T55" si="77">SUM(Q54:S54)</f>
        <v>0.67059543195406057</v>
      </c>
      <c r="U54" s="300"/>
      <c r="V54" s="300">
        <v>0.61444945976358989</v>
      </c>
      <c r="W54" s="300">
        <v>3.9944199602378903E-2</v>
      </c>
      <c r="X54" s="300">
        <v>0</v>
      </c>
      <c r="Y54" s="300">
        <f t="shared" ref="Y54:Y55" si="78">SUM(V54:X54)</f>
        <v>0.65439365936596883</v>
      </c>
    </row>
    <row r="55" spans="1:25" x14ac:dyDescent="0.2">
      <c r="A55" s="264" t="s">
        <v>363</v>
      </c>
      <c r="B55" s="301">
        <f>SUM(B53:B54)</f>
        <v>0.42982300255867728</v>
      </c>
      <c r="C55" s="301">
        <f t="shared" ref="C55" si="79">SUM(C53:C54)</f>
        <v>2.5188370770700574E-2</v>
      </c>
      <c r="D55" s="301">
        <f t="shared" ref="D55" si="80">SUM(D53:D54)</f>
        <v>1.9988626670622168E-2</v>
      </c>
      <c r="E55" s="301">
        <f t="shared" si="74"/>
        <v>0.47500000000000003</v>
      </c>
      <c r="F55" s="301"/>
      <c r="G55" s="301">
        <f>SUM(G53:G54)</f>
        <v>0.70631890967792188</v>
      </c>
      <c r="H55" s="301">
        <f t="shared" ref="H55" si="81">SUM(H53:H54)</f>
        <v>0.1346791111929124</v>
      </c>
      <c r="I55" s="301">
        <f t="shared" ref="I55" si="82">SUM(I53:I54)</f>
        <v>5.6001979129165498E-2</v>
      </c>
      <c r="J55" s="301">
        <f t="shared" si="75"/>
        <v>0.8969999999999998</v>
      </c>
      <c r="K55" s="301"/>
      <c r="L55" s="301">
        <f>SUM(L53:L54)</f>
        <v>0.8918497915563397</v>
      </c>
      <c r="M55" s="301">
        <f t="shared" ref="M55" si="83">SUM(M53:M54)</f>
        <v>0.10915020844366241</v>
      </c>
      <c r="N55" s="301">
        <f t="shared" ref="N55" si="84">SUM(N53:N54)</f>
        <v>0</v>
      </c>
      <c r="O55" s="301">
        <f t="shared" si="76"/>
        <v>1.0010000000000021</v>
      </c>
      <c r="P55" s="301"/>
      <c r="Q55" s="301">
        <f>SUM(Q53:Q54)</f>
        <v>0.84659474192447481</v>
      </c>
      <c r="R55" s="301">
        <f t="shared" ref="R55" si="85">SUM(R53:R54)</f>
        <v>0.10440525807552609</v>
      </c>
      <c r="S55" s="301">
        <f t="shared" ref="S55" si="86">SUM(S53:S54)</f>
        <v>0</v>
      </c>
      <c r="T55" s="301">
        <f t="shared" si="77"/>
        <v>0.95100000000000096</v>
      </c>
      <c r="U55" s="301"/>
      <c r="V55" s="301">
        <f>SUM(V53:V54)</f>
        <v>0.83091910719300555</v>
      </c>
      <c r="W55" s="301">
        <f t="shared" ref="W55" si="87">SUM(W53:W54)</f>
        <v>0.10408089280699429</v>
      </c>
      <c r="X55" s="301">
        <f t="shared" ref="X55" si="88">SUM(X53:X54)</f>
        <v>0</v>
      </c>
      <c r="Y55" s="301">
        <f t="shared" si="78"/>
        <v>0.93499999999999983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0.28567926780636094</v>
      </c>
      <c r="C62" s="300">
        <v>0.14917867091151527</v>
      </c>
      <c r="D62" s="300">
        <v>6.5820334262898031E-2</v>
      </c>
      <c r="E62" s="300">
        <f>SUM(B62:D62)</f>
        <v>0.50067827298077427</v>
      </c>
      <c r="F62" s="300"/>
      <c r="G62" s="300">
        <v>0.33782402487563168</v>
      </c>
      <c r="H62" s="300">
        <v>0.16965007991156503</v>
      </c>
      <c r="I62" s="300">
        <v>0</v>
      </c>
      <c r="J62" s="300">
        <f>SUM(G62:I62)</f>
        <v>0.50747410478719668</v>
      </c>
      <c r="K62" s="300"/>
      <c r="L62" s="300">
        <v>0.3187968618619359</v>
      </c>
      <c r="M62" s="300">
        <v>0.14672261137623605</v>
      </c>
      <c r="N62" s="300">
        <v>8.4505463714122288E-3</v>
      </c>
      <c r="O62" s="300">
        <f>SUM(L62:N62)</f>
        <v>0.47397001960958418</v>
      </c>
      <c r="P62" s="300"/>
      <c r="Q62" s="300">
        <v>0.34964526371673216</v>
      </c>
      <c r="R62" s="300">
        <v>0.15700295466740349</v>
      </c>
      <c r="S62" s="300">
        <v>8.7516757805028121E-3</v>
      </c>
      <c r="T62" s="300">
        <f>SUM(Q62:S62)</f>
        <v>0.51539989416463849</v>
      </c>
      <c r="U62" s="300"/>
      <c r="V62" s="300">
        <v>0.40896391294308693</v>
      </c>
      <c r="W62" s="300">
        <v>0.17400703940374218</v>
      </c>
      <c r="X62" s="300">
        <v>9.3688000646423367E-3</v>
      </c>
      <c r="Y62" s="300">
        <f>SUM(V62:X62)</f>
        <v>0.59233975241147152</v>
      </c>
    </row>
    <row r="63" spans="1:25" x14ac:dyDescent="0.2">
      <c r="A63" s="260" t="s">
        <v>364</v>
      </c>
      <c r="B63" s="300">
        <v>1.2641096299264714</v>
      </c>
      <c r="C63" s="300">
        <v>6.3284719459458336E-2</v>
      </c>
      <c r="D63" s="300">
        <v>0.29592737763329824</v>
      </c>
      <c r="E63" s="300">
        <f t="shared" ref="E63:E64" si="89">SUM(B63:D63)</f>
        <v>1.6233217270192279</v>
      </c>
      <c r="F63" s="300"/>
      <c r="G63" s="300">
        <v>1.7335096108180661</v>
      </c>
      <c r="H63" s="300">
        <v>4.6814565245843744E-2</v>
      </c>
      <c r="I63" s="300">
        <v>0.15320171914889141</v>
      </c>
      <c r="J63" s="300">
        <f t="shared" ref="J63:J64" si="90">SUM(G63:I63)</f>
        <v>1.9335258952128014</v>
      </c>
      <c r="K63" s="300"/>
      <c r="L63" s="300">
        <v>1.7098624264534046</v>
      </c>
      <c r="M63" s="300">
        <v>7.8167553937008943E-2</v>
      </c>
      <c r="N63" s="300">
        <v>0</v>
      </c>
      <c r="O63" s="300">
        <f t="shared" ref="O63:O64" si="91">SUM(L63:N63)</f>
        <v>1.7880299803904136</v>
      </c>
      <c r="P63" s="300"/>
      <c r="Q63" s="300">
        <v>1.7927227906120411</v>
      </c>
      <c r="R63" s="300">
        <v>8.2877315223323048E-2</v>
      </c>
      <c r="S63" s="300">
        <v>0</v>
      </c>
      <c r="T63" s="300">
        <f t="shared" ref="T63:T64" si="92">SUM(Q63:S63)</f>
        <v>1.8756001058353642</v>
      </c>
      <c r="U63" s="300"/>
      <c r="V63" s="300">
        <v>1.9195513391006027</v>
      </c>
      <c r="W63" s="300">
        <v>9.0108908487926312E-2</v>
      </c>
      <c r="X63" s="300">
        <v>0</v>
      </c>
      <c r="Y63" s="300">
        <f t="shared" ref="Y63:Y64" si="93">SUM(V63:X63)</f>
        <v>2.009660247588529</v>
      </c>
    </row>
    <row r="64" spans="1:25" x14ac:dyDescent="0.2">
      <c r="A64" s="264" t="s">
        <v>363</v>
      </c>
      <c r="B64" s="301">
        <f>SUM(B62:B63)</f>
        <v>1.5497888977328322</v>
      </c>
      <c r="C64" s="301">
        <f t="shared" ref="C64" si="94">SUM(C62:C63)</f>
        <v>0.21246339037097361</v>
      </c>
      <c r="D64" s="301">
        <f t="shared" ref="D64" si="95">SUM(D62:D63)</f>
        <v>0.36174771189619626</v>
      </c>
      <c r="E64" s="301">
        <f t="shared" si="89"/>
        <v>2.1240000000000023</v>
      </c>
      <c r="F64" s="301"/>
      <c r="G64" s="301">
        <f>SUM(G62:G63)</f>
        <v>2.0713336356936978</v>
      </c>
      <c r="H64" s="301">
        <f t="shared" ref="H64" si="96">SUM(H62:H63)</f>
        <v>0.21646464515740876</v>
      </c>
      <c r="I64" s="301">
        <f t="shared" ref="I64" si="97">SUM(I62:I63)</f>
        <v>0.15320171914889141</v>
      </c>
      <c r="J64" s="301">
        <f t="shared" si="90"/>
        <v>2.4409999999999976</v>
      </c>
      <c r="K64" s="301"/>
      <c r="L64" s="301">
        <f>SUM(L62:L63)</f>
        <v>2.0286592883153407</v>
      </c>
      <c r="M64" s="301">
        <f t="shared" ref="M64" si="98">SUM(M62:M63)</f>
        <v>0.22489016531324499</v>
      </c>
      <c r="N64" s="301">
        <f t="shared" ref="N64" si="99">SUM(N62:N63)</f>
        <v>8.4505463714122288E-3</v>
      </c>
      <c r="O64" s="301">
        <f t="shared" si="91"/>
        <v>2.2619999999999982</v>
      </c>
      <c r="P64" s="301"/>
      <c r="Q64" s="301">
        <f>SUM(Q62:Q63)</f>
        <v>2.1423680543287733</v>
      </c>
      <c r="R64" s="301">
        <f t="shared" ref="R64" si="100">SUM(R62:R63)</f>
        <v>0.23988026989072653</v>
      </c>
      <c r="S64" s="301">
        <f t="shared" ref="S64" si="101">SUM(S62:S63)</f>
        <v>8.7516757805028121E-3</v>
      </c>
      <c r="T64" s="301">
        <f t="shared" si="92"/>
        <v>2.3910000000000027</v>
      </c>
      <c r="U64" s="301"/>
      <c r="V64" s="301">
        <f>SUM(V62:V63)</f>
        <v>2.3285152520436898</v>
      </c>
      <c r="W64" s="301">
        <f t="shared" ref="W64" si="102">SUM(W62:W63)</f>
        <v>0.26411594789166848</v>
      </c>
      <c r="X64" s="301">
        <f t="shared" ref="X64" si="103">SUM(X62:X63)</f>
        <v>9.3688000646423367E-3</v>
      </c>
      <c r="Y64" s="301">
        <f t="shared" si="93"/>
        <v>2.6020000000000008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1.705830057568368</v>
      </c>
      <c r="C71" s="300">
        <v>1.33702346561778</v>
      </c>
      <c r="D71" s="300">
        <v>0.35712373374401069</v>
      </c>
      <c r="E71" s="300">
        <f>SUM(B71:D71)</f>
        <v>3.3999772569301583</v>
      </c>
      <c r="F71" s="300"/>
      <c r="G71" s="300">
        <v>2.0511139623862831</v>
      </c>
      <c r="H71" s="300">
        <v>1.6187501260370354</v>
      </c>
      <c r="I71" s="300">
        <v>0.55729063340135487</v>
      </c>
      <c r="J71" s="300">
        <f>SUM(G71:I71)</f>
        <v>4.2271547218246734</v>
      </c>
      <c r="K71" s="300"/>
      <c r="L71" s="300">
        <v>2.200322655044249</v>
      </c>
      <c r="M71" s="300">
        <v>1.6393661623972597</v>
      </c>
      <c r="N71" s="300">
        <v>1.0243432485540276</v>
      </c>
      <c r="O71" s="300">
        <f>SUM(L71:N71)</f>
        <v>4.8640320659955361</v>
      </c>
      <c r="P71" s="300"/>
      <c r="Q71" s="300">
        <v>2.4374390163656403</v>
      </c>
      <c r="R71" s="300">
        <v>1.8281145650087103</v>
      </c>
      <c r="S71" s="300">
        <v>1.139994506648387</v>
      </c>
      <c r="T71" s="300">
        <f>SUM(Q71:S71)</f>
        <v>5.4055480880227371</v>
      </c>
      <c r="U71" s="300"/>
      <c r="V71" s="300">
        <v>2.7949814170267877</v>
      </c>
      <c r="W71" s="300">
        <v>2.1193680846803629</v>
      </c>
      <c r="X71" s="300">
        <v>1.3440316343687269</v>
      </c>
      <c r="Y71" s="300">
        <f>SUM(V71:X71)</f>
        <v>6.2583811360758768</v>
      </c>
    </row>
    <row r="72" spans="1:25" x14ac:dyDescent="0.2">
      <c r="A72" s="260" t="s">
        <v>364</v>
      </c>
      <c r="B72" s="300">
        <v>11.739015579491989</v>
      </c>
      <c r="C72" s="300">
        <v>0.46797812693414581</v>
      </c>
      <c r="D72" s="300">
        <v>10.486029036643719</v>
      </c>
      <c r="E72" s="300">
        <f t="shared" ref="E72:E73" si="104">SUM(B72:D72)</f>
        <v>22.693022743069854</v>
      </c>
      <c r="F72" s="300"/>
      <c r="G72" s="300">
        <v>14.732578127959801</v>
      </c>
      <c r="H72" s="300">
        <v>0.47293715998864455</v>
      </c>
      <c r="I72" s="300">
        <v>12.373329990226898</v>
      </c>
      <c r="J72" s="300">
        <f t="shared" ref="J72:J73" si="105">SUM(G72:I72)</f>
        <v>27.578845278175343</v>
      </c>
      <c r="K72" s="300"/>
      <c r="L72" s="300">
        <v>14.79223924806996</v>
      </c>
      <c r="M72" s="300">
        <v>0.93163809974542111</v>
      </c>
      <c r="N72" s="300">
        <v>10.620090586189066</v>
      </c>
      <c r="O72" s="300">
        <f t="shared" ref="O72:O73" si="106">SUM(L72:N72)</f>
        <v>26.343967934004446</v>
      </c>
      <c r="P72" s="300"/>
      <c r="Q72" s="300">
        <v>16.110312557897117</v>
      </c>
      <c r="R72" s="300">
        <v>1.0463717693903327</v>
      </c>
      <c r="S72" s="300">
        <v>11.831767584689763</v>
      </c>
      <c r="T72" s="300">
        <f t="shared" ref="T72:T73" si="107">SUM(Q72:S72)</f>
        <v>28.988451911977215</v>
      </c>
      <c r="U72" s="300"/>
      <c r="V72" s="300">
        <v>17.647106579248</v>
      </c>
      <c r="W72" s="300">
        <v>1.2267526427300819</v>
      </c>
      <c r="X72" s="300">
        <v>13.678759641946071</v>
      </c>
      <c r="Y72" s="300">
        <f t="shared" ref="Y72:Y73" si="108">SUM(V72:X72)</f>
        <v>32.552618863924152</v>
      </c>
    </row>
    <row r="73" spans="1:25" x14ac:dyDescent="0.2">
      <c r="A73" s="264" t="s">
        <v>363</v>
      </c>
      <c r="B73" s="301">
        <f>SUM(B71:B72)</f>
        <v>13.444845637060357</v>
      </c>
      <c r="C73" s="301">
        <f t="shared" ref="C73" si="109">SUM(C71:C72)</f>
        <v>1.8050015925519258</v>
      </c>
      <c r="D73" s="301">
        <f t="shared" ref="D73" si="110">SUM(D71:D72)</f>
        <v>10.84315277038773</v>
      </c>
      <c r="E73" s="301">
        <f t="shared" si="104"/>
        <v>26.093000000000014</v>
      </c>
      <c r="F73" s="301"/>
      <c r="G73" s="301">
        <f>SUM(G71:G72)</f>
        <v>16.783692090346083</v>
      </c>
      <c r="H73" s="301">
        <f t="shared" ref="H73" si="111">SUM(H71:H72)</f>
        <v>2.0916872860256799</v>
      </c>
      <c r="I73" s="301">
        <f t="shared" ref="I73" si="112">SUM(I71:I72)</f>
        <v>12.930620623628252</v>
      </c>
      <c r="J73" s="301">
        <f t="shared" si="105"/>
        <v>31.806000000000012</v>
      </c>
      <c r="K73" s="301"/>
      <c r="L73" s="301">
        <f>SUM(L71:L72)</f>
        <v>16.992561903114208</v>
      </c>
      <c r="M73" s="301">
        <f t="shared" ref="M73" si="113">SUM(M71:M72)</f>
        <v>2.5710042621426807</v>
      </c>
      <c r="N73" s="301">
        <f t="shared" ref="N73" si="114">SUM(N71:N72)</f>
        <v>11.644433834743094</v>
      </c>
      <c r="O73" s="301">
        <f t="shared" si="106"/>
        <v>31.207999999999981</v>
      </c>
      <c r="P73" s="301"/>
      <c r="Q73" s="301">
        <f>SUM(Q71:Q72)</f>
        <v>18.547751574262758</v>
      </c>
      <c r="R73" s="301">
        <f t="shared" ref="R73" si="115">SUM(R71:R72)</f>
        <v>2.8744863343990428</v>
      </c>
      <c r="S73" s="301">
        <f t="shared" ref="S73" si="116">SUM(S71:S72)</f>
        <v>12.97176209133815</v>
      </c>
      <c r="T73" s="301">
        <f t="shared" si="107"/>
        <v>34.393999999999949</v>
      </c>
      <c r="U73" s="301"/>
      <c r="V73" s="301">
        <f>SUM(V71:V72)</f>
        <v>20.442087996274786</v>
      </c>
      <c r="W73" s="301">
        <f t="shared" ref="W73" si="117">SUM(W71:W72)</f>
        <v>3.3461207274104448</v>
      </c>
      <c r="X73" s="301">
        <f t="shared" ref="X73" si="118">SUM(X71:X72)</f>
        <v>15.022791276314798</v>
      </c>
      <c r="Y73" s="301">
        <f t="shared" si="108"/>
        <v>38.811000000000028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8.7629903017090651</v>
      </c>
      <c r="C80" s="300">
        <v>15.558656656512705</v>
      </c>
      <c r="D80" s="300">
        <v>1.9558952892012675</v>
      </c>
      <c r="E80" s="300">
        <f>SUM(B80:D80)</f>
        <v>26.277542247423039</v>
      </c>
      <c r="F80" s="300"/>
      <c r="G80" s="300">
        <v>10.552338816997786</v>
      </c>
      <c r="H80" s="300">
        <v>13.879608703868454</v>
      </c>
      <c r="I80" s="300">
        <v>1.9691005199220069</v>
      </c>
      <c r="J80" s="300">
        <f>SUM(G80:I80)</f>
        <v>26.401048040788247</v>
      </c>
      <c r="K80" s="300"/>
      <c r="L80" s="300">
        <v>10.31044767708487</v>
      </c>
      <c r="M80" s="300">
        <v>14.529465769042005</v>
      </c>
      <c r="N80" s="300">
        <v>2.3027958164031275</v>
      </c>
      <c r="O80" s="300">
        <f>SUM(L80:N80)</f>
        <v>27.142709262530001</v>
      </c>
      <c r="P80" s="300"/>
      <c r="Q80" s="300">
        <v>10.676942914210928</v>
      </c>
      <c r="R80" s="300">
        <v>14.031678588381158</v>
      </c>
      <c r="S80" s="300">
        <v>2.3826398982493773</v>
      </c>
      <c r="T80" s="300">
        <f>SUM(Q80:S80)</f>
        <v>27.091261400841464</v>
      </c>
      <c r="U80" s="300"/>
      <c r="V80" s="300">
        <v>11.395656903309581</v>
      </c>
      <c r="W80" s="300">
        <v>13.048166306306861</v>
      </c>
      <c r="X80" s="300">
        <v>2.547474406354914</v>
      </c>
      <c r="Y80" s="300">
        <f>SUM(V80:X80)</f>
        <v>26.991297615971355</v>
      </c>
    </row>
    <row r="81" spans="1:25" x14ac:dyDescent="0.2">
      <c r="A81" s="260" t="s">
        <v>364</v>
      </c>
      <c r="B81" s="300">
        <v>20.768397315385137</v>
      </c>
      <c r="C81" s="300">
        <v>6.9969967908068673</v>
      </c>
      <c r="D81" s="300">
        <v>2.6870636463848889</v>
      </c>
      <c r="E81" s="300">
        <f t="shared" ref="E81:E82" si="119">SUM(B81:D81)</f>
        <v>30.452457752576894</v>
      </c>
      <c r="F81" s="300"/>
      <c r="G81" s="300">
        <v>21.317814716838807</v>
      </c>
      <c r="H81" s="300">
        <v>5.9944638969105277</v>
      </c>
      <c r="I81" s="300">
        <v>2.7466733454623635</v>
      </c>
      <c r="J81" s="300">
        <f t="shared" ref="J81:J82" si="120">SUM(G81:I81)</f>
        <v>30.058951959211697</v>
      </c>
      <c r="K81" s="300"/>
      <c r="L81" s="300">
        <v>20.797336946692617</v>
      </c>
      <c r="M81" s="300">
        <v>6.7592443675164997</v>
      </c>
      <c r="N81" s="300">
        <v>3.2067094232607412</v>
      </c>
      <c r="O81" s="300">
        <f t="shared" ref="O81:O82" si="121">SUM(L81:N81)</f>
        <v>30.763290737469859</v>
      </c>
      <c r="P81" s="300"/>
      <c r="Q81" s="300">
        <v>21.039262855731096</v>
      </c>
      <c r="R81" s="300">
        <v>6.7804379335449765</v>
      </c>
      <c r="S81" s="300">
        <v>3.2350378098824342</v>
      </c>
      <c r="T81" s="300">
        <f t="shared" ref="T81:T82" si="122">SUM(Q81:S81)</f>
        <v>31.054738599158508</v>
      </c>
      <c r="U81" s="300"/>
      <c r="V81" s="300">
        <v>21.416441962621413</v>
      </c>
      <c r="W81" s="300">
        <v>6.8298839462023819</v>
      </c>
      <c r="X81" s="300">
        <v>3.2863764752048157</v>
      </c>
      <c r="Y81" s="300">
        <f t="shared" ref="Y81:Y82" si="123">SUM(V81:X81)</f>
        <v>31.53270238402861</v>
      </c>
    </row>
    <row r="82" spans="1:25" x14ac:dyDescent="0.2">
      <c r="A82" s="264" t="s">
        <v>363</v>
      </c>
      <c r="B82" s="301">
        <f>SUM(B80:B81)</f>
        <v>29.531387617094204</v>
      </c>
      <c r="C82" s="301">
        <f t="shared" ref="C82" si="124">SUM(C80:C81)</f>
        <v>22.555653447319571</v>
      </c>
      <c r="D82" s="301">
        <f t="shared" ref="D82" si="125">SUM(D80:D81)</f>
        <v>4.6429589355861562</v>
      </c>
      <c r="E82" s="301">
        <f t="shared" si="119"/>
        <v>56.729999999999933</v>
      </c>
      <c r="F82" s="301"/>
      <c r="G82" s="301">
        <f>SUM(G80:G81)</f>
        <v>31.870153533836593</v>
      </c>
      <c r="H82" s="301">
        <f t="shared" ref="H82" si="126">SUM(H80:H81)</f>
        <v>19.87407260077898</v>
      </c>
      <c r="I82" s="301">
        <f t="shared" ref="I82" si="127">SUM(I80:I81)</f>
        <v>4.7157738653843708</v>
      </c>
      <c r="J82" s="301">
        <f t="shared" si="120"/>
        <v>56.459999999999944</v>
      </c>
      <c r="K82" s="301"/>
      <c r="L82" s="301">
        <f>SUM(L80:L81)</f>
        <v>31.107784623777487</v>
      </c>
      <c r="M82" s="301">
        <f t="shared" ref="M82" si="128">SUM(M80:M81)</f>
        <v>21.288710136558507</v>
      </c>
      <c r="N82" s="301">
        <f t="shared" ref="N82" si="129">SUM(N80:N81)</f>
        <v>5.5095052396638682</v>
      </c>
      <c r="O82" s="301">
        <f t="shared" si="121"/>
        <v>57.905999999999864</v>
      </c>
      <c r="P82" s="301"/>
      <c r="Q82" s="301">
        <f>SUM(Q80:Q81)</f>
        <v>31.716205769942022</v>
      </c>
      <c r="R82" s="301">
        <f t="shared" ref="R82" si="130">SUM(R80:R81)</f>
        <v>20.812116521926136</v>
      </c>
      <c r="S82" s="301">
        <f t="shared" ref="S82" si="131">SUM(S80:S81)</f>
        <v>5.6176777081318114</v>
      </c>
      <c r="T82" s="301">
        <f t="shared" si="122"/>
        <v>58.145999999999972</v>
      </c>
      <c r="U82" s="301"/>
      <c r="V82" s="301">
        <f>SUM(V80:V81)</f>
        <v>32.812098865930992</v>
      </c>
      <c r="W82" s="301">
        <f t="shared" ref="W82" si="132">SUM(W80:W81)</f>
        <v>19.878050252509244</v>
      </c>
      <c r="X82" s="301">
        <f t="shared" ref="X82" si="133">SUM(X80:X81)</f>
        <v>5.8338508815597301</v>
      </c>
      <c r="Y82" s="301">
        <f t="shared" si="123"/>
        <v>58.523999999999958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1.2823767278964044</v>
      </c>
      <c r="C89" s="300">
        <v>0.89289284037438232</v>
      </c>
      <c r="D89" s="300">
        <v>0.22003577595816445</v>
      </c>
      <c r="E89" s="300">
        <f>SUM(B89:D89)</f>
        <v>2.3953053442289516</v>
      </c>
      <c r="F89" s="300"/>
      <c r="G89" s="300">
        <v>1.3118005861876385</v>
      </c>
      <c r="H89" s="300">
        <v>0.83675341277237214</v>
      </c>
      <c r="I89" s="300">
        <v>0.28936499144830696</v>
      </c>
      <c r="J89" s="300">
        <f>SUM(G89:I89)</f>
        <v>2.4379189904083174</v>
      </c>
      <c r="K89" s="300"/>
      <c r="L89" s="300">
        <v>1.266976511419269</v>
      </c>
      <c r="M89" s="300">
        <v>1.0822863350163272</v>
      </c>
      <c r="N89" s="300">
        <v>0.13564224486475807</v>
      </c>
      <c r="O89" s="300">
        <f>SUM(L89:N89)</f>
        <v>2.4849050913003543</v>
      </c>
      <c r="P89" s="300"/>
      <c r="Q89" s="300">
        <v>1.3155099937502661</v>
      </c>
      <c r="R89" s="300">
        <v>1.1489709401543151</v>
      </c>
      <c r="S89" s="300">
        <v>0.13089189832515927</v>
      </c>
      <c r="T89" s="300">
        <f>SUM(Q89:S89)</f>
        <v>2.5953728322297405</v>
      </c>
      <c r="U89" s="300"/>
      <c r="V89" s="300">
        <v>1.3579666044311829</v>
      </c>
      <c r="W89" s="300">
        <v>1.2361808574168722</v>
      </c>
      <c r="X89" s="300">
        <v>0.12724574628715893</v>
      </c>
      <c r="Y89" s="300">
        <f>SUM(V89:X89)</f>
        <v>2.7213932081352143</v>
      </c>
    </row>
    <row r="90" spans="1:25" x14ac:dyDescent="0.2">
      <c r="A90" s="260" t="s">
        <v>364</v>
      </c>
      <c r="B90" s="300">
        <v>7.0487535443976439</v>
      </c>
      <c r="C90" s="300">
        <v>0.93021666593977148</v>
      </c>
      <c r="D90" s="300">
        <v>1.2367244454336408</v>
      </c>
      <c r="E90" s="300">
        <f t="shared" ref="E90:E91" si="134">SUM(B90:D90)</f>
        <v>9.2156946557710562</v>
      </c>
      <c r="F90" s="300"/>
      <c r="G90" s="300">
        <v>6.1287429437208871</v>
      </c>
      <c r="H90" s="300">
        <v>0.78334966433692044</v>
      </c>
      <c r="I90" s="300">
        <v>1.2139884015338576</v>
      </c>
      <c r="J90" s="300">
        <f t="shared" ref="J90:J91" si="135">SUM(G90:I90)</f>
        <v>8.1260810095916653</v>
      </c>
      <c r="K90" s="300"/>
      <c r="L90" s="300">
        <v>5.9068538055177129</v>
      </c>
      <c r="M90" s="300">
        <v>0.92354593631585646</v>
      </c>
      <c r="N90" s="300">
        <v>1.141695166866098</v>
      </c>
      <c r="O90" s="300">
        <f t="shared" ref="O90:O91" si="136">SUM(L90:N90)</f>
        <v>7.9720949086996677</v>
      </c>
      <c r="P90" s="300"/>
      <c r="Q90" s="300">
        <v>5.8744469629861431</v>
      </c>
      <c r="R90" s="300">
        <v>0.92543357049633168</v>
      </c>
      <c r="S90" s="300">
        <v>1.1337466342877691</v>
      </c>
      <c r="T90" s="300">
        <f t="shared" ref="T90:T91" si="137">SUM(Q90:S90)</f>
        <v>7.9336271677702443</v>
      </c>
      <c r="U90" s="300"/>
      <c r="V90" s="300">
        <v>5.6809904533179862</v>
      </c>
      <c r="W90" s="300">
        <v>0.9444873357532203</v>
      </c>
      <c r="X90" s="300">
        <v>1.1611290027935646</v>
      </c>
      <c r="Y90" s="300">
        <f t="shared" ref="Y90:Y91" si="138">SUM(V90:X90)</f>
        <v>7.786606791864771</v>
      </c>
    </row>
    <row r="91" spans="1:25" x14ac:dyDescent="0.2">
      <c r="A91" s="264" t="s">
        <v>363</v>
      </c>
      <c r="B91" s="301">
        <f>SUM(B89:B90)</f>
        <v>8.3311302722940486</v>
      </c>
      <c r="C91" s="301">
        <f t="shared" ref="C91" si="139">SUM(C89:C90)</f>
        <v>1.8231095063141538</v>
      </c>
      <c r="D91" s="301">
        <f t="shared" ref="D91" si="140">SUM(D89:D90)</f>
        <v>1.4567602213918052</v>
      </c>
      <c r="E91" s="301">
        <f t="shared" si="134"/>
        <v>11.611000000000008</v>
      </c>
      <c r="F91" s="301"/>
      <c r="G91" s="301">
        <f>SUM(G89:G90)</f>
        <v>7.4405435299085259</v>
      </c>
      <c r="H91" s="301">
        <f t="shared" ref="H91" si="141">SUM(H89:H90)</f>
        <v>1.6201030771092926</v>
      </c>
      <c r="I91" s="301">
        <f t="shared" ref="I91" si="142">SUM(I89:I90)</f>
        <v>1.5033533929821645</v>
      </c>
      <c r="J91" s="301">
        <f t="shared" si="135"/>
        <v>10.563999999999984</v>
      </c>
      <c r="K91" s="301"/>
      <c r="L91" s="301">
        <f>SUM(L89:L90)</f>
        <v>7.1738303169369821</v>
      </c>
      <c r="M91" s="301">
        <f t="shared" ref="M91" si="143">SUM(M89:M90)</f>
        <v>2.0058322713321837</v>
      </c>
      <c r="N91" s="301">
        <f t="shared" ref="N91" si="144">SUM(N89:N90)</f>
        <v>1.277337411730856</v>
      </c>
      <c r="O91" s="301">
        <f t="shared" si="136"/>
        <v>10.457000000000022</v>
      </c>
      <c r="P91" s="301"/>
      <c r="Q91" s="301">
        <f>SUM(Q89:Q90)</f>
        <v>7.1899569567364097</v>
      </c>
      <c r="R91" s="301">
        <f t="shared" ref="R91" si="145">SUM(R89:R90)</f>
        <v>2.0744045106506466</v>
      </c>
      <c r="S91" s="301">
        <f t="shared" ref="S91" si="146">SUM(S89:S90)</f>
        <v>1.2646385326129284</v>
      </c>
      <c r="T91" s="301">
        <f t="shared" si="137"/>
        <v>10.528999999999984</v>
      </c>
      <c r="U91" s="301"/>
      <c r="V91" s="301">
        <f>SUM(V89:V90)</f>
        <v>7.0389570577491689</v>
      </c>
      <c r="W91" s="301">
        <f t="shared" ref="W91" si="147">SUM(W89:W90)</f>
        <v>2.1806681931700926</v>
      </c>
      <c r="X91" s="301">
        <f t="shared" ref="X91" si="148">SUM(X89:X90)</f>
        <v>1.2883747490807236</v>
      </c>
      <c r="Y91" s="301">
        <f t="shared" si="138"/>
        <v>10.507999999999985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5.9306836900244013</v>
      </c>
      <c r="C98" s="300">
        <v>8.9638534356568567</v>
      </c>
      <c r="D98" s="300">
        <v>2.2629854045138571</v>
      </c>
      <c r="E98" s="300">
        <f>SUM(B98:D98)</f>
        <v>17.157522530195113</v>
      </c>
      <c r="F98" s="300"/>
      <c r="G98" s="300">
        <v>7.240842232855865</v>
      </c>
      <c r="H98" s="300">
        <v>10.999654630994621</v>
      </c>
      <c r="I98" s="300">
        <v>1.8681045996826329</v>
      </c>
      <c r="J98" s="300">
        <f>SUM(G98:I98)</f>
        <v>20.10860146353312</v>
      </c>
      <c r="K98" s="300"/>
      <c r="L98" s="300">
        <v>5.5530830351909755</v>
      </c>
      <c r="M98" s="300">
        <v>11.352019878750648</v>
      </c>
      <c r="N98" s="300">
        <v>2.6217712382044533</v>
      </c>
      <c r="O98" s="300">
        <f>SUM(L98:N98)</f>
        <v>19.526874152146075</v>
      </c>
      <c r="P98" s="300"/>
      <c r="Q98" s="300">
        <v>5.9054671181817895</v>
      </c>
      <c r="R98" s="300">
        <v>11.940320038521142</v>
      </c>
      <c r="S98" s="300">
        <v>2.8432424116303676</v>
      </c>
      <c r="T98" s="300">
        <f>SUM(Q98:S98)</f>
        <v>20.6890295683333</v>
      </c>
      <c r="U98" s="300"/>
      <c r="V98" s="300">
        <v>6.4467411333555038</v>
      </c>
      <c r="W98" s="300">
        <v>13.103113534512493</v>
      </c>
      <c r="X98" s="300">
        <v>3.1196460519815541</v>
      </c>
      <c r="Y98" s="300">
        <f>SUM(V98:X98)</f>
        <v>22.669500719849552</v>
      </c>
    </row>
    <row r="99" spans="1:25" x14ac:dyDescent="0.2">
      <c r="A99" s="260" t="s">
        <v>364</v>
      </c>
      <c r="B99" s="300">
        <v>7.6840789597298755</v>
      </c>
      <c r="C99" s="300">
        <v>5.3813070596413981</v>
      </c>
      <c r="D99" s="300">
        <v>1.5830914504335587</v>
      </c>
      <c r="E99" s="300">
        <f t="shared" ref="E99:E100" si="149">SUM(B99:D99)</f>
        <v>14.648477469804833</v>
      </c>
      <c r="F99" s="300"/>
      <c r="G99" s="300">
        <v>9.150457108918113</v>
      </c>
      <c r="H99" s="300">
        <v>6.1017263241868989</v>
      </c>
      <c r="I99" s="300">
        <v>1.6712151033618554</v>
      </c>
      <c r="J99" s="300">
        <f t="shared" ref="J99:J100" si="150">SUM(G99:I99)</f>
        <v>16.923398536466866</v>
      </c>
      <c r="K99" s="300"/>
      <c r="L99" s="300">
        <v>7.5622278942465755</v>
      </c>
      <c r="M99" s="300">
        <v>7.8224255650454513</v>
      </c>
      <c r="N99" s="300">
        <v>1.1384723885618639</v>
      </c>
      <c r="O99" s="300">
        <f t="shared" ref="O99:O100" si="151">SUM(L99:N99)</f>
        <v>16.52312584785389</v>
      </c>
      <c r="P99" s="300"/>
      <c r="Q99" s="300">
        <v>8.0375814587346586</v>
      </c>
      <c r="R99" s="300">
        <v>8.1318341476510998</v>
      </c>
      <c r="S99" s="300">
        <v>1.2265548252809115</v>
      </c>
      <c r="T99" s="300">
        <f t="shared" ref="T99:T100" si="152">SUM(Q99:S99)</f>
        <v>17.395970431666669</v>
      </c>
      <c r="U99" s="300"/>
      <c r="V99" s="300">
        <v>8.8467941029717458</v>
      </c>
      <c r="W99" s="300">
        <v>8.9250819024601249</v>
      </c>
      <c r="X99" s="300">
        <v>1.3486232747185791</v>
      </c>
      <c r="Y99" s="300">
        <f t="shared" ref="Y99:Y100" si="153">SUM(V99:X99)</f>
        <v>19.120499280150451</v>
      </c>
    </row>
    <row r="100" spans="1:25" x14ac:dyDescent="0.2">
      <c r="A100" s="264" t="s">
        <v>363</v>
      </c>
      <c r="B100" s="301">
        <f>SUM(B98:B99)</f>
        <v>13.614762649754276</v>
      </c>
      <c r="C100" s="301">
        <f t="shared" ref="C100" si="154">SUM(C98:C99)</f>
        <v>14.345160495298256</v>
      </c>
      <c r="D100" s="301">
        <f t="shared" ref="D100" si="155">SUM(D98:D99)</f>
        <v>3.846076854947416</v>
      </c>
      <c r="E100" s="301">
        <f t="shared" si="149"/>
        <v>31.805999999999948</v>
      </c>
      <c r="F100" s="301"/>
      <c r="G100" s="301">
        <f>SUM(G98:G99)</f>
        <v>16.39129934177398</v>
      </c>
      <c r="H100" s="301">
        <f t="shared" ref="H100" si="156">SUM(H98:H99)</f>
        <v>17.101380955181519</v>
      </c>
      <c r="I100" s="301">
        <f t="shared" ref="I100" si="157">SUM(I98:I99)</f>
        <v>3.5393197030444883</v>
      </c>
      <c r="J100" s="301">
        <f t="shared" si="150"/>
        <v>37.031999999999989</v>
      </c>
      <c r="K100" s="301"/>
      <c r="L100" s="301">
        <f>SUM(L98:L99)</f>
        <v>13.115310929437552</v>
      </c>
      <c r="M100" s="301">
        <f t="shared" ref="M100" si="158">SUM(M98:M99)</f>
        <v>19.174445443796099</v>
      </c>
      <c r="N100" s="301">
        <f t="shared" ref="N100" si="159">SUM(N98:N99)</f>
        <v>3.7602436267663171</v>
      </c>
      <c r="O100" s="301">
        <f t="shared" si="151"/>
        <v>36.049999999999969</v>
      </c>
      <c r="P100" s="301"/>
      <c r="Q100" s="301">
        <f>SUM(Q98:Q99)</f>
        <v>13.943048576916448</v>
      </c>
      <c r="R100" s="301">
        <f t="shared" ref="R100" si="160">SUM(R98:R99)</f>
        <v>20.072154186172241</v>
      </c>
      <c r="S100" s="301">
        <f t="shared" ref="S100" si="161">SUM(S98:S99)</f>
        <v>4.0697972369112794</v>
      </c>
      <c r="T100" s="301">
        <f t="shared" si="152"/>
        <v>38.084999999999965</v>
      </c>
      <c r="U100" s="301"/>
      <c r="V100" s="301">
        <f>SUM(V98:V99)</f>
        <v>15.29353523632725</v>
      </c>
      <c r="W100" s="301">
        <f t="shared" ref="W100" si="162">SUM(W98:W99)</f>
        <v>22.028195436972617</v>
      </c>
      <c r="X100" s="301">
        <f t="shared" ref="X100" si="163">SUM(X98:X99)</f>
        <v>4.468269326700133</v>
      </c>
      <c r="Y100" s="301">
        <f t="shared" si="153"/>
        <v>41.79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0.36892733046662463</v>
      </c>
      <c r="C107" s="300">
        <v>0.16827112522397777</v>
      </c>
      <c r="D107" s="300">
        <v>0.20361024970970287</v>
      </c>
      <c r="E107" s="300">
        <f>SUM(B107:D107)</f>
        <v>0.7408087054003053</v>
      </c>
      <c r="F107" s="300"/>
      <c r="G107" s="300">
        <v>0.57856749369521399</v>
      </c>
      <c r="H107" s="300">
        <v>0.26298522441243738</v>
      </c>
      <c r="I107" s="300">
        <v>0.26700794294635716</v>
      </c>
      <c r="J107" s="300">
        <f>SUM(G107:I107)</f>
        <v>1.1085606610540086</v>
      </c>
      <c r="K107" s="300"/>
      <c r="L107" s="300">
        <v>0.45639222614756381</v>
      </c>
      <c r="M107" s="300">
        <v>0.19914752650408873</v>
      </c>
      <c r="N107" s="300">
        <v>0.31184805652835784</v>
      </c>
      <c r="O107" s="300">
        <f>SUM(L107:N107)</f>
        <v>0.96738780918001033</v>
      </c>
      <c r="P107" s="300"/>
      <c r="Q107" s="300">
        <v>0.43770606875328427</v>
      </c>
      <c r="R107" s="300">
        <v>0.19379580372742899</v>
      </c>
      <c r="S107" s="300">
        <v>0.2962122623290771</v>
      </c>
      <c r="T107" s="300">
        <f>SUM(Q107:S107)</f>
        <v>0.92771413480979037</v>
      </c>
      <c r="U107" s="300"/>
      <c r="V107" s="300">
        <v>0.42798793935793134</v>
      </c>
      <c r="W107" s="300">
        <v>0.18847720783551239</v>
      </c>
      <c r="X107" s="300">
        <v>0.27488736831988453</v>
      </c>
      <c r="Y107" s="300">
        <f>SUM(V107:X107)</f>
        <v>0.89135251551332817</v>
      </c>
    </row>
    <row r="108" spans="1:25" x14ac:dyDescent="0.2">
      <c r="A108" s="260" t="s">
        <v>364</v>
      </c>
      <c r="B108" s="300">
        <v>0.4844632916064216</v>
      </c>
      <c r="C108" s="300">
        <v>0.17297571455249525</v>
      </c>
      <c r="D108" s="300">
        <v>0.35875228844077761</v>
      </c>
      <c r="E108" s="300">
        <f t="shared" ref="E108:E109" si="164">SUM(B108:D108)</f>
        <v>1.0161912945996945</v>
      </c>
      <c r="F108" s="300"/>
      <c r="G108" s="300">
        <v>0.6811468164156731</v>
      </c>
      <c r="H108" s="300">
        <v>7.7638467780363332E-2</v>
      </c>
      <c r="I108" s="300">
        <v>0.48765405474995321</v>
      </c>
      <c r="J108" s="300">
        <f t="shared" ref="J108:J109" si="165">SUM(G108:I108)</f>
        <v>1.2464393389459896</v>
      </c>
      <c r="K108" s="300"/>
      <c r="L108" s="300">
        <v>0.6885812720849056</v>
      </c>
      <c r="M108" s="300">
        <v>0.2791060070701108</v>
      </c>
      <c r="N108" s="300">
        <v>0.21192491166497573</v>
      </c>
      <c r="O108" s="300">
        <f t="shared" ref="O108:O109" si="166">SUM(L108:N108)</f>
        <v>1.1796121908199921</v>
      </c>
      <c r="P108" s="300"/>
      <c r="Q108" s="300">
        <v>0.65765287113357052</v>
      </c>
      <c r="R108" s="300">
        <v>0.28080007682093139</v>
      </c>
      <c r="S108" s="300">
        <v>0.20483291723570399</v>
      </c>
      <c r="T108" s="300">
        <f t="shared" ref="T108:T109" si="167">SUM(Q108:S108)</f>
        <v>1.1432858651902058</v>
      </c>
      <c r="U108" s="300"/>
      <c r="V108" s="300">
        <v>0.63083380918524878</v>
      </c>
      <c r="W108" s="300">
        <v>0.29024697252921977</v>
      </c>
      <c r="X108" s="300">
        <v>0.20056670277220592</v>
      </c>
      <c r="Y108" s="300">
        <f t="shared" ref="Y108:Y109" si="168">SUM(V108:X108)</f>
        <v>1.1216474844866746</v>
      </c>
    </row>
    <row r="109" spans="1:25" x14ac:dyDescent="0.2">
      <c r="A109" s="264" t="s">
        <v>363</v>
      </c>
      <c r="B109" s="301">
        <f>SUM(B107:B108)</f>
        <v>0.85339062207304628</v>
      </c>
      <c r="C109" s="301">
        <f t="shared" ref="C109" si="169">SUM(C107:C108)</f>
        <v>0.34124683977647302</v>
      </c>
      <c r="D109" s="301">
        <f t="shared" ref="D109" si="170">SUM(D107:D108)</f>
        <v>0.56236253815048043</v>
      </c>
      <c r="E109" s="301">
        <f t="shared" si="164"/>
        <v>1.7569999999999997</v>
      </c>
      <c r="F109" s="301"/>
      <c r="G109" s="301">
        <f>SUM(G107:G108)</f>
        <v>1.259714310110887</v>
      </c>
      <c r="H109" s="301">
        <f t="shared" ref="H109" si="171">SUM(H107:H108)</f>
        <v>0.3406236921928007</v>
      </c>
      <c r="I109" s="301">
        <f t="shared" ref="I109" si="172">SUM(I107:I108)</f>
        <v>0.75466199769631037</v>
      </c>
      <c r="J109" s="301">
        <f t="shared" si="165"/>
        <v>2.3549999999999982</v>
      </c>
      <c r="K109" s="301"/>
      <c r="L109" s="301">
        <f>SUM(L107:L108)</f>
        <v>1.1449734982324693</v>
      </c>
      <c r="M109" s="301">
        <f t="shared" ref="M109" si="173">SUM(M107:M108)</f>
        <v>0.47825353357419953</v>
      </c>
      <c r="N109" s="301">
        <f t="shared" ref="N109" si="174">SUM(N107:N108)</f>
        <v>0.52377296819333363</v>
      </c>
      <c r="O109" s="301">
        <f t="shared" si="166"/>
        <v>2.1470000000000025</v>
      </c>
      <c r="P109" s="301"/>
      <c r="Q109" s="301">
        <f>SUM(Q107:Q108)</f>
        <v>1.0953589398868548</v>
      </c>
      <c r="R109" s="301">
        <f t="shared" ref="R109" si="175">SUM(R107:R108)</f>
        <v>0.47459588054836038</v>
      </c>
      <c r="S109" s="301">
        <f t="shared" ref="S109" si="176">SUM(S107:S108)</f>
        <v>0.50104517956478112</v>
      </c>
      <c r="T109" s="301">
        <f t="shared" si="167"/>
        <v>2.0709999999999962</v>
      </c>
      <c r="U109" s="301"/>
      <c r="V109" s="301">
        <f>SUM(V107:V108)</f>
        <v>1.0588217485431801</v>
      </c>
      <c r="W109" s="301">
        <f t="shared" ref="W109" si="177">SUM(W107:W108)</f>
        <v>0.47872418036473219</v>
      </c>
      <c r="X109" s="301">
        <f t="shared" ref="X109" si="178">SUM(X107:X108)</f>
        <v>0.47545407109209048</v>
      </c>
      <c r="Y109" s="301">
        <f t="shared" si="168"/>
        <v>2.0130000000000026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1.5446703978653273</v>
      </c>
      <c r="C116" s="300">
        <v>0.49604361000153907</v>
      </c>
      <c r="D116" s="300">
        <v>0.39166286932562305</v>
      </c>
      <c r="E116" s="300">
        <f>SUM(B116:D116)</f>
        <v>2.4323768771924899</v>
      </c>
      <c r="F116" s="300"/>
      <c r="G116" s="300">
        <v>1.6627315242429093</v>
      </c>
      <c r="H116" s="300">
        <v>0.65967193995159068</v>
      </c>
      <c r="I116" s="300">
        <v>0.14140877598288459</v>
      </c>
      <c r="J116" s="300">
        <f>SUM(G116:I116)</f>
        <v>2.4638122401773845</v>
      </c>
      <c r="K116" s="300"/>
      <c r="L116" s="300">
        <v>1.3758461469750518</v>
      </c>
      <c r="M116" s="300">
        <v>0.41751674941009065</v>
      </c>
      <c r="N116" s="300">
        <v>0.32413565007270417</v>
      </c>
      <c r="O116" s="300">
        <f>SUM(L116:N116)</f>
        <v>2.1174985464578464</v>
      </c>
      <c r="P116" s="300"/>
      <c r="Q116" s="300">
        <v>1.4920712784402073</v>
      </c>
      <c r="R116" s="300">
        <v>0.43644499625409267</v>
      </c>
      <c r="S116" s="300">
        <v>0.34896736599726674</v>
      </c>
      <c r="T116" s="300">
        <f>SUM(Q116:S116)</f>
        <v>2.2774836406915666</v>
      </c>
      <c r="U116" s="300"/>
      <c r="V116" s="300">
        <v>1.6492059836668842</v>
      </c>
      <c r="W116" s="300">
        <v>0.44655387120650603</v>
      </c>
      <c r="X116" s="300">
        <v>0.37112167392172568</v>
      </c>
      <c r="Y116" s="300">
        <f>SUM(V116:X116)</f>
        <v>2.4668815287951156</v>
      </c>
    </row>
    <row r="117" spans="1:25" x14ac:dyDescent="0.2">
      <c r="A117" s="260" t="s">
        <v>364</v>
      </c>
      <c r="B117" s="300">
        <v>4.8155020309521452</v>
      </c>
      <c r="C117" s="300">
        <v>0.34311642122865826</v>
      </c>
      <c r="D117" s="300">
        <v>1.2930046706266864</v>
      </c>
      <c r="E117" s="300">
        <f t="shared" ref="E117:E118" si="179">SUM(B117:D117)</f>
        <v>6.4516231228074901</v>
      </c>
      <c r="F117" s="300"/>
      <c r="G117" s="300">
        <v>4.6966568129331581</v>
      </c>
      <c r="H117" s="300">
        <v>0.15118954965437698</v>
      </c>
      <c r="I117" s="300">
        <v>0.85234139723506464</v>
      </c>
      <c r="J117" s="300">
        <f t="shared" ref="J117:J118" si="180">SUM(G117:I117)</f>
        <v>5.7001877598225992</v>
      </c>
      <c r="K117" s="300"/>
      <c r="L117" s="300">
        <v>4.5905726105551752</v>
      </c>
      <c r="M117" s="300">
        <v>0.5663868688300514</v>
      </c>
      <c r="N117" s="300">
        <v>0.5945419741569159</v>
      </c>
      <c r="O117" s="300">
        <f t="shared" ref="O117:O118" si="181">SUM(L117:N117)</f>
        <v>5.7515014535421418</v>
      </c>
      <c r="P117" s="300"/>
      <c r="Q117" s="300">
        <v>4.8291896101319773</v>
      </c>
      <c r="R117" s="300">
        <v>0.60479817148083737</v>
      </c>
      <c r="S117" s="300">
        <v>0.64452857769561023</v>
      </c>
      <c r="T117" s="300">
        <f t="shared" ref="T117:T118" si="182">SUM(Q117:S117)</f>
        <v>6.0785163593084253</v>
      </c>
      <c r="U117" s="300"/>
      <c r="V117" s="300">
        <v>5.062601724016357</v>
      </c>
      <c r="W117" s="300">
        <v>0.64608801943064598</v>
      </c>
      <c r="X117" s="300">
        <v>0.69842872775786902</v>
      </c>
      <c r="Y117" s="300">
        <f t="shared" ref="Y117:Y118" si="183">SUM(V117:X117)</f>
        <v>6.4071184712048721</v>
      </c>
    </row>
    <row r="118" spans="1:25" x14ac:dyDescent="0.2">
      <c r="A118" s="264" t="s">
        <v>363</v>
      </c>
      <c r="B118" s="301">
        <f>SUM(B116:B117)</f>
        <v>6.3601724288174726</v>
      </c>
      <c r="C118" s="301">
        <f t="shared" ref="C118" si="184">SUM(C116:C117)</f>
        <v>0.83916003123019733</v>
      </c>
      <c r="D118" s="301">
        <f t="shared" ref="D118" si="185">SUM(D116:D117)</f>
        <v>1.6846675399523094</v>
      </c>
      <c r="E118" s="301">
        <f t="shared" si="179"/>
        <v>8.883999999999979</v>
      </c>
      <c r="F118" s="301"/>
      <c r="G118" s="301">
        <f>SUM(G116:G117)</f>
        <v>6.3593883371760676</v>
      </c>
      <c r="H118" s="301">
        <f t="shared" ref="H118" si="186">SUM(H116:H117)</f>
        <v>0.8108614896059676</v>
      </c>
      <c r="I118" s="301">
        <f t="shared" ref="I118" si="187">SUM(I116:I117)</f>
        <v>0.99375017321794923</v>
      </c>
      <c r="J118" s="301">
        <f t="shared" si="180"/>
        <v>8.1639999999999837</v>
      </c>
      <c r="K118" s="301"/>
      <c r="L118" s="301">
        <f>SUM(L116:L117)</f>
        <v>5.966418757530227</v>
      </c>
      <c r="M118" s="301">
        <f t="shared" ref="M118" si="188">SUM(M116:M117)</f>
        <v>0.98390361824014205</v>
      </c>
      <c r="N118" s="301">
        <f t="shared" ref="N118" si="189">SUM(N116:N117)</f>
        <v>0.91867762422962007</v>
      </c>
      <c r="O118" s="301">
        <f t="shared" si="181"/>
        <v>7.8689999999999891</v>
      </c>
      <c r="P118" s="301"/>
      <c r="Q118" s="301">
        <f>SUM(Q116:Q117)</f>
        <v>6.3212608885721844</v>
      </c>
      <c r="R118" s="301">
        <f t="shared" ref="R118" si="190">SUM(R116:R117)</f>
        <v>1.0412431677349301</v>
      </c>
      <c r="S118" s="301">
        <f t="shared" ref="S118" si="191">SUM(S116:S117)</f>
        <v>0.99349594369287697</v>
      </c>
      <c r="T118" s="301">
        <f t="shared" si="182"/>
        <v>8.355999999999991</v>
      </c>
      <c r="U118" s="301"/>
      <c r="V118" s="301">
        <f>SUM(V116:V117)</f>
        <v>6.7118077076832412</v>
      </c>
      <c r="W118" s="301">
        <f t="shared" ref="W118" si="192">SUM(W116:W117)</f>
        <v>1.092641890637152</v>
      </c>
      <c r="X118" s="301">
        <f t="shared" ref="X118" si="193">SUM(X116:X117)</f>
        <v>1.0695504016795947</v>
      </c>
      <c r="Y118" s="301">
        <f t="shared" si="183"/>
        <v>8.8739999999999881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5.3029116781081056</v>
      </c>
      <c r="C125" s="300">
        <v>2.0192612536275099</v>
      </c>
      <c r="D125" s="300">
        <v>0</v>
      </c>
      <c r="E125" s="300">
        <f>SUM(B125:D125)</f>
        <v>7.322172931735615</v>
      </c>
      <c r="F125" s="300"/>
      <c r="G125" s="300">
        <v>5.1427618911674493</v>
      </c>
      <c r="H125" s="300">
        <v>2.1210216298363007</v>
      </c>
      <c r="I125" s="300">
        <v>0.23549360673805403</v>
      </c>
      <c r="J125" s="300">
        <f>SUM(G125:I125)</f>
        <v>7.4992771277418049</v>
      </c>
      <c r="K125" s="300"/>
      <c r="L125" s="300">
        <v>5.9781695201999199</v>
      </c>
      <c r="M125" s="300">
        <v>2.2414787926296946</v>
      </c>
      <c r="N125" s="300">
        <v>0.13582401149920359</v>
      </c>
      <c r="O125" s="300">
        <f>SUM(L125:N125)</f>
        <v>8.3554723243288169</v>
      </c>
      <c r="P125" s="300"/>
      <c r="Q125" s="300">
        <v>5.9569959986405312</v>
      </c>
      <c r="R125" s="300">
        <v>2.2095109255644583</v>
      </c>
      <c r="S125" s="300">
        <v>0.14153723034103885</v>
      </c>
      <c r="T125" s="300">
        <f>SUM(Q125:S125)</f>
        <v>8.3080441545460282</v>
      </c>
      <c r="U125" s="300"/>
      <c r="V125" s="300">
        <v>5.7799336996368309</v>
      </c>
      <c r="W125" s="300">
        <v>2.1240273627182047</v>
      </c>
      <c r="X125" s="300">
        <v>0.14000107422959432</v>
      </c>
      <c r="Y125" s="300">
        <f>SUM(V125:X125)</f>
        <v>8.0439621365846303</v>
      </c>
    </row>
    <row r="126" spans="1:25" x14ac:dyDescent="0.2">
      <c r="A126" s="260" t="s">
        <v>364</v>
      </c>
      <c r="B126" s="300">
        <v>6.4049386478200132</v>
      </c>
      <c r="C126" s="300">
        <v>0.40047042379638453</v>
      </c>
      <c r="D126" s="300">
        <v>0.93241799664797864</v>
      </c>
      <c r="E126" s="300">
        <f t="shared" ref="E126:E127" si="194">SUM(B126:D126)</f>
        <v>7.7378270682643757</v>
      </c>
      <c r="F126" s="300"/>
      <c r="G126" s="300">
        <v>6.3952404618125973</v>
      </c>
      <c r="H126" s="300">
        <v>0.29490984783208335</v>
      </c>
      <c r="I126" s="300">
        <v>1.0785725626135281</v>
      </c>
      <c r="J126" s="300">
        <f t="shared" ref="J126:J127" si="195">SUM(G126:I126)</f>
        <v>7.7687228722582091</v>
      </c>
      <c r="K126" s="300"/>
      <c r="L126" s="300">
        <v>7.5081983144908993</v>
      </c>
      <c r="M126" s="300">
        <v>0.24582233067528303</v>
      </c>
      <c r="N126" s="300">
        <v>0.39350703050500857</v>
      </c>
      <c r="O126" s="300">
        <f t="shared" ref="O126:O127" si="196">SUM(L126:N126)</f>
        <v>8.1475276756711903</v>
      </c>
      <c r="P126" s="300"/>
      <c r="Q126" s="300">
        <v>7.5131404661721142</v>
      </c>
      <c r="R126" s="300">
        <v>0.25610588030884152</v>
      </c>
      <c r="S126" s="300">
        <v>0.41370949897303261</v>
      </c>
      <c r="T126" s="300">
        <f t="shared" ref="T126:T127" si="197">SUM(Q126:S126)</f>
        <v>8.1829558454539892</v>
      </c>
      <c r="U126" s="300"/>
      <c r="V126" s="300">
        <v>7.3135554252619182</v>
      </c>
      <c r="W126" s="300">
        <v>0.26664105009302846</v>
      </c>
      <c r="X126" s="300">
        <v>0.4188413880604302</v>
      </c>
      <c r="Y126" s="300">
        <f t="shared" ref="Y126:Y127" si="198">SUM(V126:X126)</f>
        <v>7.9990378634153769</v>
      </c>
    </row>
    <row r="127" spans="1:25" x14ac:dyDescent="0.2">
      <c r="A127" s="264" t="s">
        <v>363</v>
      </c>
      <c r="B127" s="301">
        <f>SUM(B125:B126)</f>
        <v>11.707850325928119</v>
      </c>
      <c r="C127" s="301">
        <f t="shared" ref="C127" si="199">SUM(C125:C126)</f>
        <v>2.4197316774238944</v>
      </c>
      <c r="D127" s="301">
        <f t="shared" ref="D127" si="200">SUM(D125:D126)</f>
        <v>0.93241799664797864</v>
      </c>
      <c r="E127" s="301">
        <f t="shared" si="194"/>
        <v>15.059999999999993</v>
      </c>
      <c r="F127" s="301"/>
      <c r="G127" s="301">
        <f>SUM(G125:G126)</f>
        <v>11.538002352980048</v>
      </c>
      <c r="H127" s="301">
        <f t="shared" ref="H127" si="201">SUM(H125:H126)</f>
        <v>2.415931477668384</v>
      </c>
      <c r="I127" s="301">
        <f t="shared" ref="I127" si="202">SUM(I125:I126)</f>
        <v>1.314066169351582</v>
      </c>
      <c r="J127" s="301">
        <f t="shared" si="195"/>
        <v>15.268000000000013</v>
      </c>
      <c r="K127" s="301"/>
      <c r="L127" s="301">
        <f>SUM(L125:L126)</f>
        <v>13.486367834690819</v>
      </c>
      <c r="M127" s="301">
        <f t="shared" ref="M127" si="203">SUM(M125:M126)</f>
        <v>2.4873011233049778</v>
      </c>
      <c r="N127" s="301">
        <f t="shared" ref="N127" si="204">SUM(N125:N126)</f>
        <v>0.5293310420042121</v>
      </c>
      <c r="O127" s="301">
        <f t="shared" si="196"/>
        <v>16.503000000000007</v>
      </c>
      <c r="P127" s="301"/>
      <c r="Q127" s="301">
        <f>SUM(Q125:Q126)</f>
        <v>13.470136464812645</v>
      </c>
      <c r="R127" s="301">
        <f t="shared" ref="R127" si="205">SUM(R125:R126)</f>
        <v>2.4656168058732999</v>
      </c>
      <c r="S127" s="301">
        <f t="shared" ref="S127" si="206">SUM(S125:S126)</f>
        <v>0.55524672931407149</v>
      </c>
      <c r="T127" s="301">
        <f t="shared" si="197"/>
        <v>16.491000000000017</v>
      </c>
      <c r="U127" s="301"/>
      <c r="V127" s="301">
        <f>SUM(V125:V126)</f>
        <v>13.093489124898749</v>
      </c>
      <c r="W127" s="301">
        <f t="shared" ref="W127" si="207">SUM(W125:W126)</f>
        <v>2.390668412811233</v>
      </c>
      <c r="X127" s="301">
        <f t="shared" ref="X127" si="208">SUM(X125:X126)</f>
        <v>0.55884246229002454</v>
      </c>
      <c r="Y127" s="301">
        <f t="shared" si="198"/>
        <v>16.043000000000006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1.8538856886136152</v>
      </c>
      <c r="C134" s="300">
        <v>1.7065228173667428</v>
      </c>
      <c r="D134" s="300">
        <v>0.76264083889794276</v>
      </c>
      <c r="E134" s="300">
        <f>SUM(B134:D134)</f>
        <v>4.3230493448783003</v>
      </c>
      <c r="F134" s="300"/>
      <c r="G134" s="300">
        <v>2.0901423479672068</v>
      </c>
      <c r="H134" s="300">
        <v>2.0008402635482296</v>
      </c>
      <c r="I134" s="300">
        <v>1.0415193865499797</v>
      </c>
      <c r="J134" s="300">
        <f>SUM(G134:I134)</f>
        <v>5.1325019980654156</v>
      </c>
      <c r="K134" s="300"/>
      <c r="L134" s="300">
        <v>3.8218831042577657</v>
      </c>
      <c r="M134" s="300">
        <v>1.1705878106517902</v>
      </c>
      <c r="N134" s="300">
        <v>0.44112286546734791</v>
      </c>
      <c r="O134" s="300">
        <f>SUM(L134:N134)</f>
        <v>5.4335937803769037</v>
      </c>
      <c r="P134" s="300"/>
      <c r="Q134" s="300">
        <v>3.525925765740527</v>
      </c>
      <c r="R134" s="300">
        <v>0.99739438416436588</v>
      </c>
      <c r="S134" s="300">
        <v>0.39848256150386357</v>
      </c>
      <c r="T134" s="300">
        <f>SUM(Q134:S134)</f>
        <v>4.9218027114087564</v>
      </c>
      <c r="U134" s="300"/>
      <c r="V134" s="300">
        <v>3.6956251367406203</v>
      </c>
      <c r="W134" s="300">
        <v>0.8937498609081721</v>
      </c>
      <c r="X134" s="300">
        <v>0.39292419852778981</v>
      </c>
      <c r="Y134" s="300">
        <f>SUM(V134:X134)</f>
        <v>4.9822991961765819</v>
      </c>
    </row>
    <row r="135" spans="1:25" x14ac:dyDescent="0.2">
      <c r="A135" s="260" t="s">
        <v>364</v>
      </c>
      <c r="B135" s="300">
        <v>1.9105520298280425</v>
      </c>
      <c r="C135" s="300">
        <v>0.38451074964263726</v>
      </c>
      <c r="D135" s="300">
        <v>1.1618878756510211</v>
      </c>
      <c r="E135" s="300">
        <f t="shared" ref="E135:E136" si="209">SUM(B135:D135)</f>
        <v>3.4569506551217009</v>
      </c>
      <c r="F135" s="300"/>
      <c r="G135" s="300">
        <v>2.5652362025949729</v>
      </c>
      <c r="H135" s="300">
        <v>0.45158440436120156</v>
      </c>
      <c r="I135" s="300">
        <v>1.2466773949784116</v>
      </c>
      <c r="J135" s="300">
        <f t="shared" ref="J135:J136" si="210">SUM(G135:I135)</f>
        <v>4.2634980019345861</v>
      </c>
      <c r="K135" s="300"/>
      <c r="L135" s="300">
        <v>3.0799255865459081</v>
      </c>
      <c r="M135" s="300">
        <v>0.29745828127087326</v>
      </c>
      <c r="N135" s="300">
        <v>0.91702235180631331</v>
      </c>
      <c r="O135" s="300">
        <f t="shared" ref="O135:O136" si="211">SUM(L135:N135)</f>
        <v>4.2944062196230943</v>
      </c>
      <c r="P135" s="300"/>
      <c r="Q135" s="300">
        <v>2.7416890038717701</v>
      </c>
      <c r="R135" s="300">
        <v>0.26542875902577395</v>
      </c>
      <c r="S135" s="300">
        <v>0.85907952569369217</v>
      </c>
      <c r="T135" s="300">
        <f t="shared" ref="T135:T136" si="212">SUM(Q135:S135)</f>
        <v>3.8661972885912359</v>
      </c>
      <c r="U135" s="300"/>
      <c r="V135" s="300">
        <v>2.6827764901920075</v>
      </c>
      <c r="W135" s="300">
        <v>0.26449431152902408</v>
      </c>
      <c r="X135" s="300">
        <v>0.91343000210237613</v>
      </c>
      <c r="Y135" s="300">
        <f t="shared" ref="Y135:Y136" si="213">SUM(V135:X135)</f>
        <v>3.8607008038234074</v>
      </c>
    </row>
    <row r="136" spans="1:25" x14ac:dyDescent="0.2">
      <c r="A136" s="264" t="s">
        <v>363</v>
      </c>
      <c r="B136" s="301">
        <f>SUM(B134:B135)</f>
        <v>3.7644377184416578</v>
      </c>
      <c r="C136" s="301">
        <f t="shared" ref="C136" si="214">SUM(C134:C135)</f>
        <v>2.0910335670093803</v>
      </c>
      <c r="D136" s="301">
        <f t="shared" ref="D136" si="215">SUM(D134:D135)</f>
        <v>1.924528714548964</v>
      </c>
      <c r="E136" s="301">
        <f t="shared" si="209"/>
        <v>7.7800000000000029</v>
      </c>
      <c r="F136" s="301"/>
      <c r="G136" s="301">
        <f>SUM(G134:G135)</f>
        <v>4.6553785505621796</v>
      </c>
      <c r="H136" s="301">
        <f t="shared" ref="H136" si="216">SUM(H134:H135)</f>
        <v>2.452424667909431</v>
      </c>
      <c r="I136" s="301">
        <f t="shared" ref="I136" si="217">SUM(I134:I135)</f>
        <v>2.2881967815283915</v>
      </c>
      <c r="J136" s="301">
        <f t="shared" si="210"/>
        <v>9.3960000000000026</v>
      </c>
      <c r="K136" s="301"/>
      <c r="L136" s="301">
        <f>SUM(L134:L135)</f>
        <v>6.9018086908036738</v>
      </c>
      <c r="M136" s="301">
        <f t="shared" ref="M136" si="218">SUM(M134:M135)</f>
        <v>1.4680460919226634</v>
      </c>
      <c r="N136" s="301">
        <f t="shared" ref="N136" si="219">SUM(N134:N135)</f>
        <v>1.3581452172736612</v>
      </c>
      <c r="O136" s="301">
        <f t="shared" si="211"/>
        <v>9.727999999999998</v>
      </c>
      <c r="P136" s="301"/>
      <c r="Q136" s="301">
        <f>SUM(Q134:Q135)</f>
        <v>6.2676147696122975</v>
      </c>
      <c r="R136" s="301">
        <f t="shared" ref="R136" si="220">SUM(R134:R135)</f>
        <v>1.2628231431901398</v>
      </c>
      <c r="S136" s="301">
        <f t="shared" ref="S136" si="221">SUM(S134:S135)</f>
        <v>1.2575620871975557</v>
      </c>
      <c r="T136" s="301">
        <f t="shared" si="212"/>
        <v>8.7879999999999932</v>
      </c>
      <c r="U136" s="301"/>
      <c r="V136" s="301">
        <f>SUM(V134:V135)</f>
        <v>6.3784016269326278</v>
      </c>
      <c r="W136" s="301">
        <f t="shared" ref="W136" si="222">SUM(W134:W135)</f>
        <v>1.1582441724371961</v>
      </c>
      <c r="X136" s="301">
        <f t="shared" ref="X136" si="223">SUM(X134:X135)</f>
        <v>1.3063542006301661</v>
      </c>
      <c r="Y136" s="301">
        <f t="shared" si="213"/>
        <v>8.8429999999999893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6.2093977186157785</v>
      </c>
      <c r="C143" s="300">
        <v>3.61642438332199</v>
      </c>
      <c r="D143" s="300">
        <v>2.7424028271661811</v>
      </c>
      <c r="E143" s="300">
        <f>SUM(B143:D143)</f>
        <v>12.56822492910395</v>
      </c>
      <c r="F143" s="300"/>
      <c r="G143" s="300">
        <v>7.6203633579272303</v>
      </c>
      <c r="H143" s="300">
        <v>4.384435329005643</v>
      </c>
      <c r="I143" s="300">
        <v>2.6327003495608925</v>
      </c>
      <c r="J143" s="300">
        <f>SUM(G143:I143)</f>
        <v>14.637499036493764</v>
      </c>
      <c r="K143" s="300"/>
      <c r="L143" s="300">
        <v>8.1299562849379985</v>
      </c>
      <c r="M143" s="300">
        <v>4.9735606292539796</v>
      </c>
      <c r="N143" s="300">
        <v>3.6044102715973971</v>
      </c>
      <c r="O143" s="300">
        <f>SUM(L143:N143)</f>
        <v>16.707927185789377</v>
      </c>
      <c r="P143" s="300"/>
      <c r="Q143" s="300">
        <v>8.5522077335762532</v>
      </c>
      <c r="R143" s="300">
        <v>5.289564204949988</v>
      </c>
      <c r="S143" s="300">
        <v>3.8921724474200601</v>
      </c>
      <c r="T143" s="300">
        <f>SUM(Q143:S143)</f>
        <v>17.733944385946302</v>
      </c>
      <c r="U143" s="300"/>
      <c r="V143" s="300">
        <v>9.0554130074853028</v>
      </c>
      <c r="W143" s="300">
        <v>5.6834646639131217</v>
      </c>
      <c r="X143" s="300">
        <v>4.3127951517377632</v>
      </c>
      <c r="Y143" s="300">
        <f>SUM(V143:X143)</f>
        <v>19.051672823136187</v>
      </c>
    </row>
    <row r="144" spans="1:25" x14ac:dyDescent="0.2">
      <c r="A144" s="260" t="s">
        <v>364</v>
      </c>
      <c r="B144" s="300">
        <v>11.453527055594778</v>
      </c>
      <c r="C144" s="300">
        <v>1.3105197116705982</v>
      </c>
      <c r="D144" s="300">
        <v>4.8217283036307075</v>
      </c>
      <c r="E144" s="300">
        <f t="shared" ref="E144:E145" si="224">SUM(B144:D144)</f>
        <v>17.585775070896084</v>
      </c>
      <c r="F144" s="300"/>
      <c r="G144" s="300">
        <v>12.423857368090706</v>
      </c>
      <c r="H144" s="300">
        <v>1.379783295138971</v>
      </c>
      <c r="I144" s="300">
        <v>5.4508603002765925</v>
      </c>
      <c r="J144" s="300">
        <f t="shared" ref="J144:J145" si="225">SUM(G144:I144)</f>
        <v>19.25450096350627</v>
      </c>
      <c r="K144" s="300"/>
      <c r="L144" s="300">
        <v>11.736447925155462</v>
      </c>
      <c r="M144" s="300">
        <v>1.8299133568332062</v>
      </c>
      <c r="N144" s="300">
        <v>3.119711532221928</v>
      </c>
      <c r="O144" s="300">
        <f t="shared" ref="O144:O145" si="226">SUM(L144:N144)</f>
        <v>16.686072814210597</v>
      </c>
      <c r="P144" s="300"/>
      <c r="Q144" s="300">
        <v>11.999597307736515</v>
      </c>
      <c r="R144" s="300">
        <v>1.9583338680908522</v>
      </c>
      <c r="S144" s="300">
        <v>3.2661244382262917</v>
      </c>
      <c r="T144" s="300">
        <f t="shared" ref="T144:T145" si="227">SUM(Q144:S144)</f>
        <v>17.224055614053658</v>
      </c>
      <c r="U144" s="300"/>
      <c r="V144" s="300">
        <v>12.342992967945143</v>
      </c>
      <c r="W144" s="300">
        <v>2.1707756709924872</v>
      </c>
      <c r="X144" s="300">
        <v>3.4745585379262249</v>
      </c>
      <c r="Y144" s="300">
        <f t="shared" ref="Y144:Y145" si="228">SUM(V144:X144)</f>
        <v>17.988327176863855</v>
      </c>
    </row>
    <row r="145" spans="1:25" x14ac:dyDescent="0.2">
      <c r="A145" s="264" t="s">
        <v>363</v>
      </c>
      <c r="B145" s="301">
        <f>SUM(B143:B144)</f>
        <v>17.662924774210556</v>
      </c>
      <c r="C145" s="301">
        <f t="shared" ref="C145" si="229">SUM(C143:C144)</f>
        <v>4.9269440949925887</v>
      </c>
      <c r="D145" s="301">
        <f t="shared" ref="D145" si="230">SUM(D143:D144)</f>
        <v>7.5641311307968886</v>
      </c>
      <c r="E145" s="301">
        <f t="shared" si="224"/>
        <v>30.154000000000032</v>
      </c>
      <c r="F145" s="301"/>
      <c r="G145" s="301">
        <f>SUM(G143:G144)</f>
        <v>20.044220726017937</v>
      </c>
      <c r="H145" s="301">
        <f t="shared" ref="H145" si="231">SUM(H143:H144)</f>
        <v>5.7642186241446138</v>
      </c>
      <c r="I145" s="301">
        <f t="shared" ref="I145" si="232">SUM(I143:I144)</f>
        <v>8.0835606498374855</v>
      </c>
      <c r="J145" s="301">
        <f t="shared" si="225"/>
        <v>33.892000000000039</v>
      </c>
      <c r="K145" s="301"/>
      <c r="L145" s="301">
        <f>SUM(L143:L144)</f>
        <v>19.86640421009346</v>
      </c>
      <c r="M145" s="301">
        <f t="shared" ref="M145" si="233">SUM(M143:M144)</f>
        <v>6.8034739860871856</v>
      </c>
      <c r="N145" s="301">
        <f t="shared" ref="N145" si="234">SUM(N143:N144)</f>
        <v>6.7241218038193251</v>
      </c>
      <c r="O145" s="301">
        <f t="shared" si="226"/>
        <v>33.39399999999997</v>
      </c>
      <c r="P145" s="301"/>
      <c r="Q145" s="301">
        <f>SUM(Q143:Q144)</f>
        <v>20.551805041312768</v>
      </c>
      <c r="R145" s="301">
        <f t="shared" ref="R145" si="235">SUM(R143:R144)</f>
        <v>7.2478980730408402</v>
      </c>
      <c r="S145" s="301">
        <f t="shared" ref="S145" si="236">SUM(S143:S144)</f>
        <v>7.1582968856463518</v>
      </c>
      <c r="T145" s="301">
        <f t="shared" si="227"/>
        <v>34.957999999999963</v>
      </c>
      <c r="U145" s="301"/>
      <c r="V145" s="301">
        <f>SUM(V143:V144)</f>
        <v>21.398405975430446</v>
      </c>
      <c r="W145" s="301">
        <f t="shared" ref="W145" si="237">SUM(W143:W144)</f>
        <v>7.8542403349056089</v>
      </c>
      <c r="X145" s="301">
        <f t="shared" ref="X145" si="238">SUM(X143:X144)</f>
        <v>7.7873536896639877</v>
      </c>
      <c r="Y145" s="301">
        <f t="shared" si="228"/>
        <v>37.040000000000042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3.9862037692089096</v>
      </c>
      <c r="C152" s="300">
        <v>4.1316089045923983</v>
      </c>
      <c r="D152" s="300">
        <v>1.8841611008902972</v>
      </c>
      <c r="E152" s="300">
        <f>SUM(B152:D152)</f>
        <v>10.001973774691605</v>
      </c>
      <c r="F152" s="300"/>
      <c r="G152" s="300">
        <v>4.1162634250170758</v>
      </c>
      <c r="H152" s="300">
        <v>5.1263063469249781</v>
      </c>
      <c r="I152" s="300">
        <v>2.4568643999807902</v>
      </c>
      <c r="J152" s="300">
        <f>SUM(G152:I152)</f>
        <v>11.699434171922846</v>
      </c>
      <c r="K152" s="300"/>
      <c r="L152" s="300">
        <v>4.5250540266818726</v>
      </c>
      <c r="M152" s="300">
        <v>4.1812602008879018</v>
      </c>
      <c r="N152" s="300">
        <v>2.4813049024505331</v>
      </c>
      <c r="O152" s="300">
        <f>SUM(L152:N152)</f>
        <v>11.187619130020307</v>
      </c>
      <c r="P152" s="300"/>
      <c r="Q152" s="300">
        <v>5.2444808027398295</v>
      </c>
      <c r="R152" s="300">
        <v>4.6708466729357454</v>
      </c>
      <c r="S152" s="300">
        <v>2.778109968295345</v>
      </c>
      <c r="T152" s="300">
        <f>SUM(Q152:S152)</f>
        <v>12.69343744397092</v>
      </c>
      <c r="U152" s="300"/>
      <c r="V152" s="300">
        <v>6.0008810360632818</v>
      </c>
      <c r="W152" s="300">
        <v>5.0494034455369103</v>
      </c>
      <c r="X152" s="300">
        <v>3.1373616783567022</v>
      </c>
      <c r="Y152" s="300">
        <f>SUM(V152:X152)</f>
        <v>14.187646159956895</v>
      </c>
    </row>
    <row r="153" spans="1:25" x14ac:dyDescent="0.2">
      <c r="A153" s="260" t="s">
        <v>364</v>
      </c>
      <c r="B153" s="300">
        <v>7.8922424988772439</v>
      </c>
      <c r="C153" s="300">
        <v>3.1535728075335712</v>
      </c>
      <c r="D153" s="300">
        <v>1.6302109188975857</v>
      </c>
      <c r="E153" s="300">
        <f t="shared" ref="E153:E154" si="239">SUM(B153:D153)</f>
        <v>12.676026225308402</v>
      </c>
      <c r="F153" s="300"/>
      <c r="G153" s="300">
        <v>7.8816660509718446</v>
      </c>
      <c r="H153" s="300">
        <v>2.7028743796579171</v>
      </c>
      <c r="I153" s="300">
        <v>2.1750253974474139</v>
      </c>
      <c r="J153" s="300">
        <f t="shared" ref="J153:J154" si="240">SUM(G153:I153)</f>
        <v>12.759565828077175</v>
      </c>
      <c r="K153" s="300"/>
      <c r="L153" s="300">
        <v>7.6912133426606504</v>
      </c>
      <c r="M153" s="300">
        <v>2.4122609298894475</v>
      </c>
      <c r="N153" s="300">
        <v>2.1829065974296129</v>
      </c>
      <c r="O153" s="300">
        <f t="shared" ref="O153:O154" si="241">SUM(L153:N153)</f>
        <v>12.286380869979711</v>
      </c>
      <c r="P153" s="300"/>
      <c r="Q153" s="300">
        <v>8.7563598584735729</v>
      </c>
      <c r="R153" s="300">
        <v>2.7409401341590911</v>
      </c>
      <c r="S153" s="300">
        <v>2.4462625633964179</v>
      </c>
      <c r="T153" s="300">
        <f t="shared" ref="T153:T154" si="242">SUM(Q153:S153)</f>
        <v>13.943562556029082</v>
      </c>
      <c r="U153" s="300"/>
      <c r="V153" s="300">
        <v>9.8008166566905626</v>
      </c>
      <c r="W153" s="300">
        <v>3.0396497594543574</v>
      </c>
      <c r="X153" s="300">
        <v>2.7468874238981753</v>
      </c>
      <c r="Y153" s="300">
        <f t="shared" ref="Y153:Y154" si="243">SUM(V153:X153)</f>
        <v>15.587353840043097</v>
      </c>
    </row>
    <row r="154" spans="1:25" x14ac:dyDescent="0.2">
      <c r="A154" s="264" t="s">
        <v>363</v>
      </c>
      <c r="B154" s="301">
        <f>SUM(B152:B153)</f>
        <v>11.878446268086154</v>
      </c>
      <c r="C154" s="301">
        <f t="shared" ref="C154" si="244">SUM(C152:C153)</f>
        <v>7.2851817121259694</v>
      </c>
      <c r="D154" s="301">
        <f t="shared" ref="D154" si="245">SUM(D152:D153)</f>
        <v>3.5143720197878832</v>
      </c>
      <c r="E154" s="301">
        <f t="shared" si="239"/>
        <v>22.678000000000004</v>
      </c>
      <c r="F154" s="301"/>
      <c r="G154" s="301">
        <f>SUM(G152:G153)</f>
        <v>11.99792947598892</v>
      </c>
      <c r="H154" s="301">
        <f t="shared" ref="H154" si="246">SUM(H152:H153)</f>
        <v>7.8291807265828952</v>
      </c>
      <c r="I154" s="301">
        <f t="shared" ref="I154" si="247">SUM(I152:I153)</f>
        <v>4.6318897974282045</v>
      </c>
      <c r="J154" s="301">
        <f t="shared" si="240"/>
        <v>24.459000000000021</v>
      </c>
      <c r="K154" s="301"/>
      <c r="L154" s="301">
        <f>SUM(L152:L153)</f>
        <v>12.216267369342523</v>
      </c>
      <c r="M154" s="301">
        <f t="shared" ref="M154" si="248">SUM(M152:M153)</f>
        <v>6.5935211307773489</v>
      </c>
      <c r="N154" s="301">
        <f t="shared" ref="N154" si="249">SUM(N152:N153)</f>
        <v>4.6642114998801461</v>
      </c>
      <c r="O154" s="301">
        <f t="shared" si="241"/>
        <v>23.474000000000018</v>
      </c>
      <c r="P154" s="301"/>
      <c r="Q154" s="301">
        <f>SUM(Q152:Q153)</f>
        <v>14.000840661213402</v>
      </c>
      <c r="R154" s="301">
        <f t="shared" ref="R154" si="250">SUM(R152:R153)</f>
        <v>7.4117868070948365</v>
      </c>
      <c r="S154" s="301">
        <f t="shared" ref="S154" si="251">SUM(S152:S153)</f>
        <v>5.2243725316917633</v>
      </c>
      <c r="T154" s="301">
        <f t="shared" si="242"/>
        <v>26.637</v>
      </c>
      <c r="U154" s="301"/>
      <c r="V154" s="301">
        <f>SUM(V152:V153)</f>
        <v>15.801697692753844</v>
      </c>
      <c r="W154" s="301">
        <f t="shared" ref="W154" si="252">SUM(W152:W153)</f>
        <v>8.0890532049912682</v>
      </c>
      <c r="X154" s="301">
        <f t="shared" ref="X154" si="253">SUM(X152:X153)</f>
        <v>5.8842491022548771</v>
      </c>
      <c r="Y154" s="301">
        <f t="shared" si="243"/>
        <v>29.774999999999991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4.791032843591708</v>
      </c>
      <c r="C161" s="300">
        <v>4.8007205601620191</v>
      </c>
      <c r="D161" s="300">
        <v>0.48603091569202617</v>
      </c>
      <c r="E161" s="300">
        <f>SUM(B161:D161)</f>
        <v>10.077784319445755</v>
      </c>
      <c r="F161" s="300"/>
      <c r="G161" s="300">
        <v>5.0047351810216352</v>
      </c>
      <c r="H161" s="300">
        <v>4.4305908219119283</v>
      </c>
      <c r="I161" s="300">
        <v>0.19273756607093059</v>
      </c>
      <c r="J161" s="300">
        <f>SUM(G161:I161)</f>
        <v>9.6280635690044942</v>
      </c>
      <c r="K161" s="300"/>
      <c r="L161" s="300">
        <v>4.9901262121900363</v>
      </c>
      <c r="M161" s="300">
        <v>4.4269526888037358</v>
      </c>
      <c r="N161" s="300">
        <v>0.48158066411808514</v>
      </c>
      <c r="O161" s="300">
        <f>SUM(L161:N161)</f>
        <v>9.8986595651118581</v>
      </c>
      <c r="P161" s="300"/>
      <c r="Q161" s="300">
        <v>4.8526229443642341</v>
      </c>
      <c r="R161" s="300">
        <v>4.3139519987188093</v>
      </c>
      <c r="S161" s="300">
        <v>0.46898755522250635</v>
      </c>
      <c r="T161" s="300">
        <f>SUM(Q161:S161)</f>
        <v>9.6355624983055499</v>
      </c>
      <c r="U161" s="300"/>
      <c r="V161" s="300">
        <v>4.8146524825502404</v>
      </c>
      <c r="W161" s="300">
        <v>4.2820346859867815</v>
      </c>
      <c r="X161" s="300">
        <v>0.46904585793157877</v>
      </c>
      <c r="Y161" s="300">
        <f>SUM(V161:X161)</f>
        <v>9.5657330264686014</v>
      </c>
    </row>
    <row r="162" spans="1:25" x14ac:dyDescent="0.2">
      <c r="A162" s="260" t="s">
        <v>364</v>
      </c>
      <c r="B162" s="300">
        <v>6.6042809381228542</v>
      </c>
      <c r="C162" s="300">
        <v>1.1157324969203251</v>
      </c>
      <c r="D162" s="300">
        <v>0.50120224551104009</v>
      </c>
      <c r="E162" s="300">
        <f t="shared" ref="E162:E163" si="254">SUM(B162:D162)</f>
        <v>8.22121568055422</v>
      </c>
      <c r="F162" s="300"/>
      <c r="G162" s="300">
        <v>6.6451234193030908</v>
      </c>
      <c r="H162" s="300">
        <v>1.0394606465935987</v>
      </c>
      <c r="I162" s="300">
        <v>0.10035236509880067</v>
      </c>
      <c r="J162" s="300">
        <f t="shared" ref="J162:J163" si="255">SUM(G162:I162)</f>
        <v>7.7849364309954909</v>
      </c>
      <c r="K162" s="300"/>
      <c r="L162" s="300">
        <v>6.5377317072855163</v>
      </c>
      <c r="M162" s="300">
        <v>1.0600424625363747</v>
      </c>
      <c r="N162" s="300">
        <v>0.59956626506621091</v>
      </c>
      <c r="O162" s="300">
        <f t="shared" ref="O162:O163" si="256">SUM(L162:N162)</f>
        <v>8.1973404348881012</v>
      </c>
      <c r="P162" s="300"/>
      <c r="Q162" s="300">
        <v>6.2294811629361631</v>
      </c>
      <c r="R162" s="300">
        <v>1.0863579440029085</v>
      </c>
      <c r="S162" s="300">
        <v>0.58359839475534736</v>
      </c>
      <c r="T162" s="300">
        <f t="shared" ref="T162:T163" si="257">SUM(Q162:S162)</f>
        <v>7.8994375016944183</v>
      </c>
      <c r="U162" s="300"/>
      <c r="V162" s="300">
        <v>5.9288576430688504</v>
      </c>
      <c r="W162" s="300">
        <v>1.1891344989223294</v>
      </c>
      <c r="X162" s="300">
        <v>0.58527483154023385</v>
      </c>
      <c r="Y162" s="300">
        <f t="shared" ref="Y162:Y163" si="258">SUM(V162:X162)</f>
        <v>7.7032669735314139</v>
      </c>
    </row>
    <row r="163" spans="1:25" x14ac:dyDescent="0.2">
      <c r="A163" s="264" t="s">
        <v>363</v>
      </c>
      <c r="B163" s="301">
        <f>SUM(B161:B162)</f>
        <v>11.395313781714563</v>
      </c>
      <c r="C163" s="301">
        <f t="shared" ref="C163" si="259">SUM(C161:C162)</f>
        <v>5.9164530570823439</v>
      </c>
      <c r="D163" s="301">
        <f t="shared" ref="D163" si="260">SUM(D161:D162)</f>
        <v>0.98723316120306626</v>
      </c>
      <c r="E163" s="301">
        <f t="shared" si="254"/>
        <v>18.298999999999971</v>
      </c>
      <c r="F163" s="301"/>
      <c r="G163" s="301">
        <f>SUM(G161:G162)</f>
        <v>11.649858600324727</v>
      </c>
      <c r="H163" s="301">
        <f t="shared" ref="H163" si="261">SUM(H161:H162)</f>
        <v>5.4700514685055275</v>
      </c>
      <c r="I163" s="301">
        <f t="shared" ref="I163" si="262">SUM(I161:I162)</f>
        <v>0.29308993116973125</v>
      </c>
      <c r="J163" s="301">
        <f t="shared" si="255"/>
        <v>17.412999999999986</v>
      </c>
      <c r="K163" s="301"/>
      <c r="L163" s="301">
        <f>SUM(L161:L162)</f>
        <v>11.527857919475553</v>
      </c>
      <c r="M163" s="301">
        <f t="shared" ref="M163" si="263">SUM(M161:M162)</f>
        <v>5.4869951513401105</v>
      </c>
      <c r="N163" s="301">
        <f t="shared" ref="N163" si="264">SUM(N161:N162)</f>
        <v>1.0811469291842961</v>
      </c>
      <c r="O163" s="301">
        <f t="shared" si="256"/>
        <v>18.095999999999957</v>
      </c>
      <c r="P163" s="301"/>
      <c r="Q163" s="301">
        <f>SUM(Q161:Q162)</f>
        <v>11.082104107300397</v>
      </c>
      <c r="R163" s="301">
        <f t="shared" ref="R163" si="265">SUM(R161:R162)</f>
        <v>5.4003099427217176</v>
      </c>
      <c r="S163" s="301">
        <f t="shared" ref="S163" si="266">SUM(S161:S162)</f>
        <v>1.0525859499778538</v>
      </c>
      <c r="T163" s="301">
        <f t="shared" si="257"/>
        <v>17.534999999999968</v>
      </c>
      <c r="U163" s="301"/>
      <c r="V163" s="301">
        <f>SUM(V161:V162)</f>
        <v>10.743510125619091</v>
      </c>
      <c r="W163" s="301">
        <f t="shared" ref="W163" si="267">SUM(W161:W162)</f>
        <v>5.4711691849091109</v>
      </c>
      <c r="X163" s="301">
        <f t="shared" ref="X163" si="268">SUM(X161:X162)</f>
        <v>1.0543206894718127</v>
      </c>
      <c r="Y163" s="301">
        <f t="shared" si="258"/>
        <v>17.269000000000013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7.4763010423686405</v>
      </c>
      <c r="C170" s="300">
        <v>12.176878200887526</v>
      </c>
      <c r="D170" s="300">
        <v>1.7415278248957078</v>
      </c>
      <c r="E170" s="300">
        <f>SUM(B170:D170)</f>
        <v>21.394707068151874</v>
      </c>
      <c r="F170" s="300"/>
      <c r="G170" s="300">
        <v>7.5143560461591221</v>
      </c>
      <c r="H170" s="300">
        <v>13.052560409993044</v>
      </c>
      <c r="I170" s="300">
        <v>2.5070044471768673</v>
      </c>
      <c r="J170" s="300">
        <f>SUM(G170:I170)</f>
        <v>23.073920903329032</v>
      </c>
      <c r="K170" s="300"/>
      <c r="L170" s="300">
        <v>8.2942313737801658</v>
      </c>
      <c r="M170" s="300">
        <v>13.028041465314077</v>
      </c>
      <c r="N170" s="300">
        <v>2.266934398838067</v>
      </c>
      <c r="O170" s="300">
        <f>SUM(L170:N170)</f>
        <v>23.58920723793231</v>
      </c>
      <c r="P170" s="300"/>
      <c r="Q170" s="300">
        <v>8.6794688334703878</v>
      </c>
      <c r="R170" s="300">
        <v>13.049643270605413</v>
      </c>
      <c r="S170" s="300">
        <v>2.346479272583109</v>
      </c>
      <c r="T170" s="300">
        <f>SUM(Q170:S170)</f>
        <v>24.075591376658913</v>
      </c>
      <c r="U170" s="300"/>
      <c r="V170" s="300">
        <v>9.6557542293957574</v>
      </c>
      <c r="W170" s="300">
        <v>13.270926072611259</v>
      </c>
      <c r="X170" s="300">
        <v>2.4981662091581112</v>
      </c>
      <c r="Y170" s="300">
        <f>SUM(V170:X170)</f>
        <v>25.424846511165125</v>
      </c>
    </row>
    <row r="171" spans="1:25" x14ac:dyDescent="0.2">
      <c r="A171" s="260" t="s">
        <v>364</v>
      </c>
      <c r="B171" s="300">
        <v>5.7890160585835764</v>
      </c>
      <c r="C171" s="300">
        <v>2.3678791235002343</v>
      </c>
      <c r="D171" s="300">
        <v>1.2393977497643389</v>
      </c>
      <c r="E171" s="300">
        <f t="shared" ref="E171" si="269">SUM(B171:D171)</f>
        <v>9.3962929318481514</v>
      </c>
      <c r="F171" s="300"/>
      <c r="G171" s="300">
        <v>5.9264578551173841</v>
      </c>
      <c r="H171" s="300">
        <v>2.8073816329334633</v>
      </c>
      <c r="I171" s="300">
        <v>1.7242396086201148</v>
      </c>
      <c r="J171" s="300">
        <f t="shared" ref="J171:J172" si="270">SUM(G171:I171)</f>
        <v>10.458079096670962</v>
      </c>
      <c r="K171" s="300"/>
      <c r="L171" s="300">
        <v>5.7539105778213235</v>
      </c>
      <c r="M171" s="300">
        <v>2.295859239528423</v>
      </c>
      <c r="N171" s="300">
        <v>0.60302294471793794</v>
      </c>
      <c r="O171" s="300">
        <f t="shared" ref="O171:O172" si="271">SUM(L171:N171)</f>
        <v>8.6527927620676852</v>
      </c>
      <c r="P171" s="300"/>
      <c r="Q171" s="300">
        <v>5.8133111442941896</v>
      </c>
      <c r="R171" s="300">
        <v>2.3817817026570021</v>
      </c>
      <c r="S171" s="300">
        <v>0.62931577638988379</v>
      </c>
      <c r="T171" s="300">
        <f t="shared" ref="T171:T172" si="272">SUM(Q171:S171)</f>
        <v>8.8244086233410748</v>
      </c>
      <c r="U171" s="300"/>
      <c r="V171" s="300">
        <v>6.0244883543027861</v>
      </c>
      <c r="W171" s="300">
        <v>2.587015906776311</v>
      </c>
      <c r="X171" s="300">
        <v>0.68964922775580328</v>
      </c>
      <c r="Y171" s="300">
        <f t="shared" ref="Y171:Y172" si="273">SUM(V171:X171)</f>
        <v>9.3011534888349008</v>
      </c>
    </row>
    <row r="172" spans="1:25" x14ac:dyDescent="0.2">
      <c r="A172" s="264" t="s">
        <v>363</v>
      </c>
      <c r="B172" s="301">
        <f>SUM(B170:B171)</f>
        <v>13.265317100952217</v>
      </c>
      <c r="C172" s="301">
        <f t="shared" ref="C172" si="274">SUM(C170:C171)</f>
        <v>14.54475732438776</v>
      </c>
      <c r="D172" s="301">
        <f t="shared" ref="D172" si="275">SUM(D170:D171)</f>
        <v>2.9809255746600467</v>
      </c>
      <c r="E172" s="301">
        <f>SUM(B172:D172)</f>
        <v>30.791000000000025</v>
      </c>
      <c r="F172" s="301"/>
      <c r="G172" s="301">
        <f>SUM(G170:G171)</f>
        <v>13.440813901276506</v>
      </c>
      <c r="H172" s="301">
        <f t="shared" ref="H172" si="276">SUM(H170:H171)</f>
        <v>15.859942042926507</v>
      </c>
      <c r="I172" s="301">
        <f t="shared" ref="I172" si="277">SUM(I170:I171)</f>
        <v>4.2312440557969824</v>
      </c>
      <c r="J172" s="301">
        <f t="shared" si="270"/>
        <v>33.531999999999996</v>
      </c>
      <c r="K172" s="301"/>
      <c r="L172" s="301">
        <f>SUM(L170:L171)</f>
        <v>14.04814195160149</v>
      </c>
      <c r="M172" s="301">
        <f t="shared" ref="M172" si="278">SUM(M170:M171)</f>
        <v>15.323900704842501</v>
      </c>
      <c r="N172" s="301">
        <f t="shared" ref="N172" si="279">SUM(N170:N171)</f>
        <v>2.8699573435560048</v>
      </c>
      <c r="O172" s="301">
        <f t="shared" si="271"/>
        <v>32.241999999999997</v>
      </c>
      <c r="P172" s="301"/>
      <c r="Q172" s="301">
        <f>SUM(Q170:Q171)</f>
        <v>14.492779977764577</v>
      </c>
      <c r="R172" s="301">
        <f t="shared" ref="R172" si="280">SUM(R170:R171)</f>
        <v>15.431424973262416</v>
      </c>
      <c r="S172" s="301">
        <f t="shared" ref="S172" si="281">SUM(S170:S171)</f>
        <v>2.9757950489729925</v>
      </c>
      <c r="T172" s="301">
        <f t="shared" si="272"/>
        <v>32.899999999999984</v>
      </c>
      <c r="U172" s="301"/>
      <c r="V172" s="301">
        <f>SUM(V170:V171)</f>
        <v>15.680242583698544</v>
      </c>
      <c r="W172" s="301">
        <f t="shared" ref="W172" si="282">SUM(W170:W171)</f>
        <v>15.857941979387569</v>
      </c>
      <c r="X172" s="301">
        <f t="shared" ref="X172" si="283">SUM(X170:X171)</f>
        <v>3.1878154369139144</v>
      </c>
      <c r="Y172" s="301">
        <f t="shared" si="273"/>
        <v>34.726000000000028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17.160048944165442</v>
      </c>
      <c r="C179" s="300">
        <v>20.938098533586913</v>
      </c>
      <c r="D179" s="300">
        <v>4.0495771708379253</v>
      </c>
      <c r="E179" s="300">
        <f>SUM(B179:D179)</f>
        <v>42.147724648590284</v>
      </c>
      <c r="F179" s="300"/>
      <c r="G179" s="300">
        <v>19.914282592702278</v>
      </c>
      <c r="H179" s="300">
        <v>21.584861835790228</v>
      </c>
      <c r="I179" s="300">
        <v>4.3258265670704272</v>
      </c>
      <c r="J179" s="300">
        <f>SUM(G179:I179)</f>
        <v>45.824970995562936</v>
      </c>
      <c r="K179" s="300"/>
      <c r="L179" s="300">
        <v>18.413685101468875</v>
      </c>
      <c r="M179" s="300">
        <v>20.434401531059219</v>
      </c>
      <c r="N179" s="300">
        <v>3.2831614614768929</v>
      </c>
      <c r="O179" s="300">
        <f>SUM(L179:N179)</f>
        <v>42.131248094004988</v>
      </c>
      <c r="P179" s="300"/>
      <c r="Q179" s="300">
        <v>20.586204499141353</v>
      </c>
      <c r="R179" s="300">
        <v>21.576370137288727</v>
      </c>
      <c r="S179" s="300">
        <v>3.7661197532326907</v>
      </c>
      <c r="T179" s="300">
        <f>SUM(Q179:S179)</f>
        <v>45.928694389662773</v>
      </c>
      <c r="U179" s="300"/>
      <c r="V179" s="300">
        <v>24.157219801890569</v>
      </c>
      <c r="W179" s="300">
        <v>22.610170840300963</v>
      </c>
      <c r="X179" s="300">
        <v>4.5721719813387445</v>
      </c>
      <c r="Y179" s="300">
        <f>SUM(V179:X179)</f>
        <v>51.33956262353027</v>
      </c>
    </row>
    <row r="180" spans="1:25" x14ac:dyDescent="0.2">
      <c r="A180" s="260" t="s">
        <v>364</v>
      </c>
      <c r="B180" s="300">
        <v>7.0701499192510662</v>
      </c>
      <c r="C180" s="300">
        <v>3.0036880705244196</v>
      </c>
      <c r="D180" s="300">
        <v>1.752437361634172</v>
      </c>
      <c r="E180" s="300">
        <f t="shared" ref="E180:E181" si="284">SUM(B180:D180)</f>
        <v>11.826275351409658</v>
      </c>
      <c r="F180" s="300"/>
      <c r="G180" s="300">
        <v>7.1843443371928295</v>
      </c>
      <c r="H180" s="300">
        <v>2.162334577802369</v>
      </c>
      <c r="I180" s="300">
        <v>1.3683500894418832</v>
      </c>
      <c r="J180" s="300">
        <f t="shared" ref="J180:J181" si="285">SUM(G180:I180)</f>
        <v>10.715029004437081</v>
      </c>
      <c r="K180" s="300"/>
      <c r="L180" s="300">
        <v>6.9999697024011196</v>
      </c>
      <c r="M180" s="300">
        <v>2.8391726579838261</v>
      </c>
      <c r="N180" s="300">
        <v>1.9486095456100663</v>
      </c>
      <c r="O180" s="300">
        <f t="shared" ref="O180:O181" si="286">SUM(L180:N180)</f>
        <v>11.787751905995012</v>
      </c>
      <c r="P180" s="300"/>
      <c r="Q180" s="300">
        <v>7.6629837124449391</v>
      </c>
      <c r="R180" s="300">
        <v>3.1545973457707928</v>
      </c>
      <c r="S180" s="300">
        <v>2.0617245521214973</v>
      </c>
      <c r="T180" s="300">
        <f t="shared" ref="T180:T181" si="287">SUM(Q180:S180)</f>
        <v>12.879305610337228</v>
      </c>
      <c r="U180" s="300"/>
      <c r="V180" s="300">
        <v>8.6694510607271358</v>
      </c>
      <c r="W180" s="300">
        <v>3.6668587013332825</v>
      </c>
      <c r="X180" s="300">
        <v>2.1491276144093416</v>
      </c>
      <c r="Y180" s="300">
        <f t="shared" ref="Y180:Y181" si="288">SUM(V180:X180)</f>
        <v>14.485437376469759</v>
      </c>
    </row>
    <row r="181" spans="1:25" x14ac:dyDescent="0.2">
      <c r="A181" s="264" t="s">
        <v>363</v>
      </c>
      <c r="B181" s="301">
        <f>SUM(B179:B180)</f>
        <v>24.230198863416508</v>
      </c>
      <c r="C181" s="301">
        <f t="shared" ref="C181" si="289">SUM(C179:C180)</f>
        <v>23.941786604111332</v>
      </c>
      <c r="D181" s="301">
        <f t="shared" ref="D181" si="290">SUM(D179:D180)</f>
        <v>5.8020145324720973</v>
      </c>
      <c r="E181" s="301">
        <f t="shared" si="284"/>
        <v>53.97399999999994</v>
      </c>
      <c r="F181" s="301"/>
      <c r="G181" s="301">
        <f>SUM(G179:G180)</f>
        <v>27.098626929895108</v>
      </c>
      <c r="H181" s="301">
        <f t="shared" ref="H181" si="291">SUM(H179:H180)</f>
        <v>23.747196413592597</v>
      </c>
      <c r="I181" s="301">
        <f t="shared" ref="I181" si="292">SUM(I179:I180)</f>
        <v>5.69417665651231</v>
      </c>
      <c r="J181" s="301">
        <f t="shared" si="285"/>
        <v>56.54000000000002</v>
      </c>
      <c r="K181" s="301"/>
      <c r="L181" s="301">
        <f>SUM(L179:L180)</f>
        <v>25.413654803869996</v>
      </c>
      <c r="M181" s="301">
        <f t="shared" ref="M181" si="293">SUM(M179:M180)</f>
        <v>23.273574189043046</v>
      </c>
      <c r="N181" s="301">
        <f t="shared" ref="N181" si="294">SUM(N179:N180)</f>
        <v>5.2317710070869587</v>
      </c>
      <c r="O181" s="301">
        <f t="shared" si="286"/>
        <v>53.918999999999997</v>
      </c>
      <c r="P181" s="301"/>
      <c r="Q181" s="301">
        <f>SUM(Q179:Q180)</f>
        <v>28.249188211586294</v>
      </c>
      <c r="R181" s="301">
        <f t="shared" ref="R181" si="295">SUM(R179:R180)</f>
        <v>24.730967483059519</v>
      </c>
      <c r="S181" s="301">
        <f t="shared" ref="S181" si="296">SUM(S179:S180)</f>
        <v>5.827844305354188</v>
      </c>
      <c r="T181" s="301">
        <f t="shared" si="287"/>
        <v>58.808000000000007</v>
      </c>
      <c r="U181" s="301"/>
      <c r="V181" s="301">
        <f>SUM(V179:V180)</f>
        <v>32.826670862617704</v>
      </c>
      <c r="W181" s="301">
        <f t="shared" ref="W181" si="297">SUM(W179:W180)</f>
        <v>26.277029541634246</v>
      </c>
      <c r="X181" s="301">
        <f t="shared" ref="X181" si="298">SUM(X179:X180)</f>
        <v>6.7212995957480857</v>
      </c>
      <c r="Y181" s="301">
        <f t="shared" si="288"/>
        <v>65.825000000000045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1.7998997165128969</v>
      </c>
      <c r="C188" s="300">
        <v>2.8735039911343794</v>
      </c>
      <c r="D188" s="300">
        <v>1.6078263216311415</v>
      </c>
      <c r="E188" s="300">
        <f>SUM(B188:D188)</f>
        <v>6.2812300292784178</v>
      </c>
      <c r="F188" s="300"/>
      <c r="G188" s="300">
        <v>1.6768507183681909</v>
      </c>
      <c r="H188" s="300">
        <v>3.1204108704504172</v>
      </c>
      <c r="I188" s="300">
        <v>1.9515653148061631</v>
      </c>
      <c r="J188" s="300">
        <f>SUM(G188:I188)</f>
        <v>6.7488269036247708</v>
      </c>
      <c r="K188" s="300"/>
      <c r="L188" s="300">
        <v>1.4206769146469838</v>
      </c>
      <c r="M188" s="300">
        <v>3.0170281181822811</v>
      </c>
      <c r="N188" s="300">
        <v>2.12867002180842</v>
      </c>
      <c r="O188" s="300">
        <f>SUM(L188:N188)</f>
        <v>6.5663750546376853</v>
      </c>
      <c r="P188" s="300"/>
      <c r="Q188" s="300">
        <v>1.5795821625730249</v>
      </c>
      <c r="R188" s="300">
        <v>3.5007558398174567</v>
      </c>
      <c r="S188" s="300">
        <v>2.3801454859930797</v>
      </c>
      <c r="T188" s="300">
        <f>SUM(Q188:S188)</f>
        <v>7.4604834883835611</v>
      </c>
      <c r="U188" s="300"/>
      <c r="V188" s="300">
        <v>1.6623048414320178</v>
      </c>
      <c r="W188" s="300">
        <v>3.92175398787729</v>
      </c>
      <c r="X188" s="300">
        <v>2.7043859256744138</v>
      </c>
      <c r="Y188" s="300">
        <f>SUM(V188:X188)</f>
        <v>8.2884447549837219</v>
      </c>
    </row>
    <row r="189" spans="1:25" x14ac:dyDescent="0.2">
      <c r="A189" s="260" t="s">
        <v>364</v>
      </c>
      <c r="B189" s="300">
        <v>1.7894360166291561</v>
      </c>
      <c r="C189" s="300">
        <v>1.3267398085611513</v>
      </c>
      <c r="D189" s="300">
        <v>2.6875941455312793</v>
      </c>
      <c r="E189" s="300">
        <f t="shared" ref="E189:E190" si="299">SUM(B189:D189)</f>
        <v>5.8037699707215866</v>
      </c>
      <c r="F189" s="300"/>
      <c r="G189" s="300">
        <v>2.4058837382975575</v>
      </c>
      <c r="H189" s="300">
        <v>1.8823258710971595</v>
      </c>
      <c r="I189" s="300">
        <v>2.576963486980536</v>
      </c>
      <c r="J189" s="300">
        <f t="shared" ref="J189:J190" si="300">SUM(G189:I189)</f>
        <v>6.8651730963752531</v>
      </c>
      <c r="K189" s="300"/>
      <c r="L189" s="300">
        <v>2.2728712253829482</v>
      </c>
      <c r="M189" s="300">
        <v>1.5937788840421194</v>
      </c>
      <c r="N189" s="300">
        <v>2.0139748359372649</v>
      </c>
      <c r="O189" s="300">
        <f t="shared" ref="O189:O190" si="301">SUM(L189:N189)</f>
        <v>5.8806249453623325</v>
      </c>
      <c r="P189" s="300"/>
      <c r="Q189" s="300">
        <v>2.6149060746276018</v>
      </c>
      <c r="R189" s="300">
        <v>1.8878911633927242</v>
      </c>
      <c r="S189" s="300">
        <v>2.3357192735961116</v>
      </c>
      <c r="T189" s="300">
        <f t="shared" ref="T189:T190" si="302">SUM(Q189:S189)</f>
        <v>6.8385165116164384</v>
      </c>
      <c r="U189" s="300"/>
      <c r="V189" s="300">
        <v>2.9559227390624501</v>
      </c>
      <c r="W189" s="300">
        <v>2.2213242287810666</v>
      </c>
      <c r="X189" s="300">
        <v>2.7333082771727604</v>
      </c>
      <c r="Y189" s="300">
        <f t="shared" ref="Y189:Y190" si="303">SUM(V189:X189)</f>
        <v>7.910555245016277</v>
      </c>
    </row>
    <row r="190" spans="1:25" x14ac:dyDescent="0.2">
      <c r="A190" s="264" t="s">
        <v>363</v>
      </c>
      <c r="B190" s="301">
        <f>SUM(B188:B189)</f>
        <v>3.589335733142053</v>
      </c>
      <c r="C190" s="301">
        <f t="shared" ref="C190" si="304">SUM(C188:C189)</f>
        <v>4.2002437996955306</v>
      </c>
      <c r="D190" s="301">
        <f t="shared" ref="D190" si="305">SUM(D188:D189)</f>
        <v>4.2954204671624208</v>
      </c>
      <c r="E190" s="301">
        <f t="shared" si="299"/>
        <v>12.085000000000004</v>
      </c>
      <c r="F190" s="301"/>
      <c r="G190" s="301">
        <f>SUM(G188:G189)</f>
        <v>4.0827344566657482</v>
      </c>
      <c r="H190" s="301">
        <f t="shared" ref="H190" si="306">SUM(H188:H189)</f>
        <v>5.0027367415475767</v>
      </c>
      <c r="I190" s="301">
        <f t="shared" ref="I190" si="307">SUM(I188:I189)</f>
        <v>4.5285288017866989</v>
      </c>
      <c r="J190" s="301">
        <f t="shared" si="300"/>
        <v>13.614000000000024</v>
      </c>
      <c r="K190" s="301"/>
      <c r="L190" s="301">
        <f>SUM(L188:L189)</f>
        <v>3.6935481400299319</v>
      </c>
      <c r="M190" s="301">
        <f t="shared" ref="M190" si="308">SUM(M188:M189)</f>
        <v>4.6108070022244005</v>
      </c>
      <c r="N190" s="301">
        <f t="shared" ref="N190" si="309">SUM(N188:N189)</f>
        <v>4.1426448577456849</v>
      </c>
      <c r="O190" s="301">
        <f t="shared" si="301"/>
        <v>12.447000000000017</v>
      </c>
      <c r="P190" s="301"/>
      <c r="Q190" s="301">
        <f>SUM(Q188:Q189)</f>
        <v>4.1944882372006269</v>
      </c>
      <c r="R190" s="301">
        <f t="shared" ref="R190" si="310">SUM(R188:R189)</f>
        <v>5.3886470032101812</v>
      </c>
      <c r="S190" s="301">
        <f t="shared" ref="S190" si="311">SUM(S188:S189)</f>
        <v>4.7158647595891914</v>
      </c>
      <c r="T190" s="301">
        <f t="shared" si="302"/>
        <v>14.298999999999999</v>
      </c>
      <c r="U190" s="301"/>
      <c r="V190" s="301">
        <f>SUM(V188:V189)</f>
        <v>4.6182275804944677</v>
      </c>
      <c r="W190" s="301">
        <f t="shared" ref="W190" si="312">SUM(W188:W189)</f>
        <v>6.1430782166583562</v>
      </c>
      <c r="X190" s="301">
        <f t="shared" ref="X190" si="313">SUM(X188:X189)</f>
        <v>5.4376942028471742</v>
      </c>
      <c r="Y190" s="301">
        <f t="shared" si="303"/>
        <v>16.198999999999998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1.9268152927014459</v>
      </c>
      <c r="C197" s="300">
        <v>2.62018562307414</v>
      </c>
      <c r="D197" s="300">
        <v>2.3184953321250337</v>
      </c>
      <c r="E197" s="300">
        <f>SUM(B197:D197)</f>
        <v>6.8654962479006194</v>
      </c>
      <c r="F197" s="300"/>
      <c r="G197" s="300">
        <v>1.5443551621789289</v>
      </c>
      <c r="H197" s="300">
        <v>2.3972763284821839</v>
      </c>
      <c r="I197" s="300">
        <v>4.2975040148726151</v>
      </c>
      <c r="J197" s="300">
        <f>SUM(G197:I197)</f>
        <v>8.2391355055337279</v>
      </c>
      <c r="K197" s="300"/>
      <c r="L197" s="300">
        <v>1.9330615273594465</v>
      </c>
      <c r="M197" s="300">
        <v>2.1657341544119846</v>
      </c>
      <c r="N197" s="300">
        <v>2.8136045810059516</v>
      </c>
      <c r="O197" s="300">
        <f>SUM(L197:N197)</f>
        <v>6.9124002627773828</v>
      </c>
      <c r="P197" s="300"/>
      <c r="Q197" s="300">
        <v>1.9297777087544346</v>
      </c>
      <c r="R197" s="300">
        <v>2.199825670994326</v>
      </c>
      <c r="S197" s="300">
        <v>2.9080538021494804</v>
      </c>
      <c r="T197" s="300">
        <f>SUM(Q197:S197)</f>
        <v>7.0376571818982416</v>
      </c>
      <c r="U197" s="300"/>
      <c r="V197" s="300">
        <v>1.8881453928777803</v>
      </c>
      <c r="W197" s="300">
        <v>2.182657054577859</v>
      </c>
      <c r="X197" s="300">
        <v>2.9340706366833076</v>
      </c>
      <c r="Y197" s="300">
        <f>SUM(V197:X197)</f>
        <v>7.0048730841389464</v>
      </c>
    </row>
    <row r="198" spans="1:25" x14ac:dyDescent="0.2">
      <c r="A198" s="260" t="s">
        <v>364</v>
      </c>
      <c r="B198" s="300">
        <v>1.7590885605157023</v>
      </c>
      <c r="C198" s="300">
        <v>0.29733375251098648</v>
      </c>
      <c r="D198" s="300">
        <v>1.0380814390726827</v>
      </c>
      <c r="E198" s="300">
        <f t="shared" ref="E198:E199" si="314">SUM(B198:D198)</f>
        <v>3.0945037520993712</v>
      </c>
      <c r="F198" s="300"/>
      <c r="G198" s="300">
        <v>2.2353600513708978</v>
      </c>
      <c r="H198" s="300">
        <v>0.46729724135428574</v>
      </c>
      <c r="I198" s="300">
        <v>1.082207201741094</v>
      </c>
      <c r="J198" s="300">
        <f t="shared" ref="J198:J199" si="315">SUM(G198:I198)</f>
        <v>3.7848644944662775</v>
      </c>
      <c r="K198" s="300"/>
      <c r="L198" s="300">
        <v>2.0213615118961203</v>
      </c>
      <c r="M198" s="300">
        <v>0.88675729156895378</v>
      </c>
      <c r="N198" s="300">
        <v>1.3974809337575627</v>
      </c>
      <c r="O198" s="300">
        <f t="shared" ref="O198:O199" si="316">SUM(L198:N198)</f>
        <v>4.3055997372226367</v>
      </c>
      <c r="P198" s="300"/>
      <c r="Q198" s="300">
        <v>2.1511709741303573</v>
      </c>
      <c r="R198" s="300">
        <v>0.91062015407121144</v>
      </c>
      <c r="S198" s="300">
        <v>1.4855516899001795</v>
      </c>
      <c r="T198" s="300">
        <f t="shared" ref="T198:T199" si="317">SUM(Q198:S198)</f>
        <v>4.5473428181017486</v>
      </c>
      <c r="U198" s="300"/>
      <c r="V198" s="300">
        <v>2.3101879202509035</v>
      </c>
      <c r="W198" s="300">
        <v>0.93632616465613872</v>
      </c>
      <c r="X198" s="300">
        <v>1.5886128309540064</v>
      </c>
      <c r="Y198" s="300">
        <f t="shared" ref="Y198:Y199" si="318">SUM(V198:X198)</f>
        <v>4.8351269158610481</v>
      </c>
    </row>
    <row r="199" spans="1:25" x14ac:dyDescent="0.2">
      <c r="A199" s="264" t="s">
        <v>363</v>
      </c>
      <c r="B199" s="301">
        <f>SUM(B197:B198)</f>
        <v>3.6859038532171482</v>
      </c>
      <c r="C199" s="301">
        <f t="shared" ref="C199" si="319">SUM(C197:C198)</f>
        <v>2.9175193755851265</v>
      </c>
      <c r="D199" s="301">
        <f t="shared" ref="D199" si="320">SUM(D197:D198)</f>
        <v>3.3565767711977164</v>
      </c>
      <c r="E199" s="301">
        <f t="shared" si="314"/>
        <v>9.9599999999999902</v>
      </c>
      <c r="F199" s="301"/>
      <c r="G199" s="301">
        <f>SUM(G197:G198)</f>
        <v>3.7797152135498266</v>
      </c>
      <c r="H199" s="301">
        <f t="shared" ref="H199" si="321">SUM(H197:H198)</f>
        <v>2.8645735698364696</v>
      </c>
      <c r="I199" s="301">
        <f t="shared" ref="I199" si="322">SUM(I197:I198)</f>
        <v>5.3797112166137087</v>
      </c>
      <c r="J199" s="301">
        <f t="shared" si="315"/>
        <v>12.024000000000004</v>
      </c>
      <c r="K199" s="301"/>
      <c r="L199" s="301">
        <f>SUM(L197:L198)</f>
        <v>3.954423039255567</v>
      </c>
      <c r="M199" s="301">
        <f t="shared" ref="M199" si="323">SUM(M197:M198)</f>
        <v>3.0524914459809382</v>
      </c>
      <c r="N199" s="301">
        <f t="shared" ref="N199" si="324">SUM(N197:N198)</f>
        <v>4.2110855147635142</v>
      </c>
      <c r="O199" s="301">
        <f t="shared" si="316"/>
        <v>11.21800000000002</v>
      </c>
      <c r="P199" s="301"/>
      <c r="Q199" s="301">
        <f>SUM(Q197:Q198)</f>
        <v>4.0809486828847916</v>
      </c>
      <c r="R199" s="301">
        <f t="shared" ref="R199" si="325">SUM(R197:R198)</f>
        <v>3.1104458250655376</v>
      </c>
      <c r="S199" s="301">
        <f t="shared" ref="S199" si="326">SUM(S197:S198)</f>
        <v>4.3936054920496597</v>
      </c>
      <c r="T199" s="301">
        <f t="shared" si="317"/>
        <v>11.58499999999999</v>
      </c>
      <c r="U199" s="301"/>
      <c r="V199" s="301">
        <f>SUM(V197:V198)</f>
        <v>4.1983333131286837</v>
      </c>
      <c r="W199" s="301">
        <f t="shared" ref="W199" si="327">SUM(W197:W198)</f>
        <v>3.1189832192339977</v>
      </c>
      <c r="X199" s="301">
        <f t="shared" ref="X199" si="328">SUM(X197:X198)</f>
        <v>4.5226834676373144</v>
      </c>
      <c r="Y199" s="301">
        <f t="shared" si="318"/>
        <v>11.839999999999996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Dorset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1.1569428294504469</v>
      </c>
      <c r="N7">
        <f>'Ind T4'!C122</f>
        <v>0.62244341201385112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-2.0388495170853282E-2</v>
      </c>
      <c r="N9">
        <f>'Ind T4'!C120</f>
        <v>1.3389972392381377</v>
      </c>
    </row>
    <row r="10" spans="1:16" x14ac:dyDescent="0.2">
      <c r="L10" s="13" t="str">
        <f>'Ind T4'!A80</f>
        <v>Education</v>
      </c>
      <c r="M10">
        <f>'Ind T4'!B119</f>
        <v>0.92520401429931898</v>
      </c>
      <c r="N10">
        <f>'Ind T4'!C119</f>
        <v>0.4960176846788622</v>
      </c>
    </row>
    <row r="11" spans="1:16" x14ac:dyDescent="0.2">
      <c r="L11" s="13" t="str">
        <f>'Ind T4'!A79</f>
        <v>Public admin. and defence</v>
      </c>
      <c r="M11">
        <f>'Ind T4'!B118</f>
        <v>-0.22286117833155705</v>
      </c>
      <c r="N11">
        <f>'Ind T4'!C118</f>
        <v>-0.31136712911092879</v>
      </c>
    </row>
    <row r="12" spans="1:16" x14ac:dyDescent="0.2">
      <c r="L12" s="1" t="str">
        <f>CONCATENATE("[",'Ind T4'!A78,"]")</f>
        <v>[Non-marketed services]</v>
      </c>
      <c r="M12">
        <f>'Ind T4'!B117</f>
        <v>0.23044211500462541</v>
      </c>
      <c r="N12">
        <f>'Ind T4'!C117</f>
        <v>0.81865971717125507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2.4073715580533284</v>
      </c>
      <c r="N14" s="13">
        <f>'Ind T4'!C115</f>
        <v>0.36040790212457097</v>
      </c>
    </row>
    <row r="15" spans="1:16" x14ac:dyDescent="0.2">
      <c r="L15" s="13" t="str">
        <f>'Ind T4'!A75</f>
        <v>Arts and entertainment</v>
      </c>
      <c r="M15" s="13">
        <f>'Ind T4'!B114</f>
        <v>0.59203797550548831</v>
      </c>
      <c r="N15" s="13">
        <f>'Ind T4'!C114</f>
        <v>1.7719824560494146</v>
      </c>
    </row>
    <row r="16" spans="1:16" x14ac:dyDescent="0.2">
      <c r="L16" s="13" t="str">
        <f>'Ind T4'!A74</f>
        <v>Support services</v>
      </c>
      <c r="M16" s="13">
        <f>'Ind T4'!B113</f>
        <v>0.69234840879972559</v>
      </c>
      <c r="N16" s="13">
        <f>'Ind T4'!C113</f>
        <v>1.5978017534785227</v>
      </c>
    </row>
    <row r="17" spans="12:14" x14ac:dyDescent="0.2">
      <c r="L17" s="13" t="str">
        <f>'Ind T4'!A73</f>
        <v>Professional services</v>
      </c>
      <c r="M17" s="13">
        <f>'Ind T4'!B112</f>
        <v>2.062147579960949</v>
      </c>
      <c r="N17" s="13">
        <f>'Ind T4'!C112</f>
        <v>0.69320607138716461</v>
      </c>
    </row>
    <row r="18" spans="12:14" x14ac:dyDescent="0.2">
      <c r="L18" s="13" t="str">
        <f>'Ind T4'!A72</f>
        <v>Real estate</v>
      </c>
      <c r="M18" s="13">
        <f>'Ind T4'!B111</f>
        <v>4.5704057098308715</v>
      </c>
      <c r="N18" s="13">
        <f>'Ind T4'!C111</f>
        <v>-0.63386348652316737</v>
      </c>
    </row>
    <row r="19" spans="12:14" x14ac:dyDescent="0.2">
      <c r="L19" t="str">
        <f>'Ind T4'!A71</f>
        <v>Finance and insurance</v>
      </c>
      <c r="M19">
        <f>'Ind T4'!B110</f>
        <v>1.8468462995516965</v>
      </c>
      <c r="N19">
        <f>'Ind T4'!C110</f>
        <v>-0.18828628650437995</v>
      </c>
    </row>
    <row r="20" spans="12:14" x14ac:dyDescent="0.2">
      <c r="L20" t="str">
        <f>'Ind T4'!A70</f>
        <v>Information technology</v>
      </c>
      <c r="M20">
        <f>'Ind T4'!B109</f>
        <v>-2.3972174552738812</v>
      </c>
      <c r="N20">
        <f>'Ind T4'!C109</f>
        <v>0.80451673862904638</v>
      </c>
    </row>
    <row r="21" spans="12:14" x14ac:dyDescent="0.2">
      <c r="L21" t="str">
        <f>'Ind T4'!A69</f>
        <v>Media</v>
      </c>
      <c r="M21">
        <f>'Ind T4'!B108</f>
        <v>4.090730547720911</v>
      </c>
      <c r="N21">
        <f>'Ind T4'!C108</f>
        <v>-0.42871420059341636</v>
      </c>
    </row>
    <row r="22" spans="12:14" x14ac:dyDescent="0.2">
      <c r="L22" s="1" t="str">
        <f>CONCATENATE("[",'Ind T4'!A68,"]")</f>
        <v>[Business and other services]</v>
      </c>
      <c r="M22">
        <f>'Ind T4'!B107</f>
        <v>1.5082868050691811</v>
      </c>
      <c r="N22">
        <f>'Ind T4'!C107</f>
        <v>0.74982461569947922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2.5366779764271152</v>
      </c>
      <c r="N24">
        <f>'Ind T4'!C105</f>
        <v>0.98986852439084672</v>
      </c>
    </row>
    <row r="25" spans="12:14" x14ac:dyDescent="0.2">
      <c r="L25" s="13" t="str">
        <f>'Ind T4'!A65</f>
        <v>Transport and storage</v>
      </c>
      <c r="M25">
        <f>'Ind T4'!B104</f>
        <v>-2.0718620772070762</v>
      </c>
      <c r="N25">
        <f>'Ind T4'!C104</f>
        <v>3.2440335451378033E-2</v>
      </c>
    </row>
    <row r="26" spans="12:14" x14ac:dyDescent="0.2">
      <c r="L26" s="13" t="str">
        <f>'Ind T4'!A64</f>
        <v>Wholesale and retail trade</v>
      </c>
      <c r="M26">
        <f>'Ind T4'!B103</f>
        <v>0.41119981224893021</v>
      </c>
      <c r="N26">
        <f>'Ind T4'!C103</f>
        <v>7.0797852276061057E-2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0.83779163857458094</v>
      </c>
      <c r="N27">
        <f>'Ind T4'!C102</f>
        <v>0.39793046105618401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3.64500685641449</v>
      </c>
      <c r="N29">
        <f>'Ind T4'!C100</f>
        <v>1.4641433534728465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1.4372218931220981</v>
      </c>
      <c r="N31">
        <f>'Ind T4'!C98</f>
        <v>-0.38458101525150612</v>
      </c>
    </row>
    <row r="32" spans="12:14" x14ac:dyDescent="0.2">
      <c r="L32" s="13" t="str">
        <f>'Ind T4'!A58</f>
        <v>Engineering</v>
      </c>
      <c r="M32">
        <f>'Ind T4'!B97</f>
        <v>-1.1448557442514606</v>
      </c>
      <c r="N32">
        <f>'Ind T4'!C97</f>
        <v>-1.4377467087520746</v>
      </c>
    </row>
    <row r="33" spans="12:14" x14ac:dyDescent="0.2">
      <c r="L33" s="13" t="str">
        <f>'Ind T4'!A57</f>
        <v>Food drink and tobacco</v>
      </c>
      <c r="M33">
        <f>'Ind T4'!B96</f>
        <v>-0.26324814166502897</v>
      </c>
      <c r="N33">
        <f>'Ind T4'!C96</f>
        <v>-1.1126525318449265</v>
      </c>
    </row>
    <row r="34" spans="12:14" x14ac:dyDescent="0.2">
      <c r="L34" s="1" t="str">
        <f>CONCATENATE("[",'Ind T4'!A56,"]")</f>
        <v>[Manufacturing]</v>
      </c>
      <c r="M34">
        <f>'Ind T4'!B95</f>
        <v>0.65996591348802536</v>
      </c>
      <c r="N34">
        <f>'Ind T4'!C95</f>
        <v>-0.67676245670548196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1.2669238192500654</v>
      </c>
      <c r="N36">
        <f>'Ind T4'!C93</f>
        <v>0.93791109210981105</v>
      </c>
    </row>
    <row r="37" spans="12:14" x14ac:dyDescent="0.2">
      <c r="L37" s="13" t="str">
        <f>'Ind T4'!A53</f>
        <v>Electricity and gas</v>
      </c>
      <c r="M37">
        <f>'Ind T4'!B92</f>
        <v>16.077512718765629</v>
      </c>
      <c r="N37">
        <f>'Ind T4'!C92</f>
        <v>-0.45368937315251046</v>
      </c>
    </row>
    <row r="38" spans="12:14" x14ac:dyDescent="0.2">
      <c r="L38" s="13" t="str">
        <f>'Ind T4'!A52</f>
        <v>Mining and quarrying</v>
      </c>
      <c r="M38">
        <f>'Ind T4'!B91</f>
        <v>-7.5767393376516612</v>
      </c>
      <c r="N38">
        <f>'Ind T4'!C91</f>
        <v>-4.3574590809677733</v>
      </c>
    </row>
    <row r="39" spans="12:14" x14ac:dyDescent="0.2">
      <c r="L39" s="45" t="str">
        <f>'Ind T4'!A51</f>
        <v>Agriculture</v>
      </c>
      <c r="M39">
        <f>'Ind T4'!B90</f>
        <v>5.7196970475652087</v>
      </c>
      <c r="N39">
        <f>'Ind T4'!C90</f>
        <v>0.47864092398519631</v>
      </c>
    </row>
    <row r="40" spans="12:14" x14ac:dyDescent="0.2">
      <c r="L40" s="1" t="str">
        <f>CONCATENATE("[",'Ind T4'!A50,"]")</f>
        <v>[Primary sector and utilities]</v>
      </c>
      <c r="M40">
        <f>'Ind T4'!B89</f>
        <v>4.6606162095885528</v>
      </c>
      <c r="N40">
        <f>'Ind T4'!C89</f>
        <v>0.3606656867820579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Dorset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11.712000000000023</v>
      </c>
      <c r="N5" s="11">
        <f t="shared" ref="N5:AL5" si="1">SUM(N6:N9)</f>
        <v>10.759999999999984</v>
      </c>
      <c r="O5" s="11">
        <f t="shared" si="1"/>
        <v>11.085999999999995</v>
      </c>
      <c r="P5" s="11">
        <f t="shared" si="1"/>
        <v>10.321</v>
      </c>
      <c r="Q5" s="11">
        <f t="shared" si="1"/>
        <v>9.927000000000028</v>
      </c>
      <c r="R5" s="11">
        <f t="shared" si="1"/>
        <v>9.07</v>
      </c>
      <c r="S5" s="11">
        <f t="shared" si="1"/>
        <v>10.248000000000006</v>
      </c>
      <c r="T5" s="11">
        <f t="shared" si="1"/>
        <v>11.186000000000005</v>
      </c>
      <c r="U5" s="11">
        <f t="shared" si="1"/>
        <v>11.356000000000007</v>
      </c>
      <c r="V5" s="11">
        <f t="shared" si="1"/>
        <v>9.8249999999999904</v>
      </c>
      <c r="W5" s="11">
        <f t="shared" si="1"/>
        <v>11.390000000000004</v>
      </c>
      <c r="X5" s="11">
        <f t="shared" si="1"/>
        <v>11.372999999999998</v>
      </c>
      <c r="Y5" s="11">
        <f t="shared" si="1"/>
        <v>11.388999999999967</v>
      </c>
      <c r="Z5" s="11">
        <f t="shared" si="1"/>
        <v>11.494999999999996</v>
      </c>
      <c r="AA5" s="11">
        <f t="shared" si="1"/>
        <v>11.627999999999997</v>
      </c>
      <c r="AB5" s="11">
        <f t="shared" si="1"/>
        <v>11.680000000000009</v>
      </c>
      <c r="AC5" s="11">
        <f t="shared" si="1"/>
        <v>11.727999999999994</v>
      </c>
      <c r="AD5" s="11">
        <f t="shared" si="1"/>
        <v>11.765000000000008</v>
      </c>
      <c r="AE5" s="11">
        <f t="shared" si="1"/>
        <v>11.795000000000011</v>
      </c>
      <c r="AF5" s="11">
        <f t="shared" si="1"/>
        <v>11.820000000000007</v>
      </c>
      <c r="AG5" s="11">
        <f t="shared" si="1"/>
        <v>11.856999999999974</v>
      </c>
      <c r="AH5" s="11">
        <f t="shared" si="1"/>
        <v>11.891999999999983</v>
      </c>
      <c r="AI5" s="11">
        <f t="shared" si="1"/>
        <v>11.926</v>
      </c>
      <c r="AJ5" s="11">
        <f t="shared" si="1"/>
        <v>11.959000000000005</v>
      </c>
      <c r="AK5" s="11">
        <f t="shared" si="1"/>
        <v>11.990000000000004</v>
      </c>
      <c r="AL5" s="11">
        <f t="shared" si="1"/>
        <v>12.022000000000011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8.572000000000024</v>
      </c>
      <c r="N6" s="11">
        <v>7.4139999999999873</v>
      </c>
      <c r="O6" s="11">
        <v>8.0569999999999968</v>
      </c>
      <c r="P6" s="11">
        <v>7.2659999999999991</v>
      </c>
      <c r="Q6" s="11">
        <v>6.9750000000000236</v>
      </c>
      <c r="R6" s="11">
        <v>5.8230000000000013</v>
      </c>
      <c r="S6" s="11">
        <v>6.6820000000000084</v>
      </c>
      <c r="T6" s="11">
        <v>7.8110000000000079</v>
      </c>
      <c r="U6" s="11">
        <v>7.509000000000011</v>
      </c>
      <c r="V6" s="11">
        <v>6.0549999999999935</v>
      </c>
      <c r="W6" s="11">
        <v>7.6900000000000048</v>
      </c>
      <c r="X6" s="11">
        <v>7.7589999999999968</v>
      </c>
      <c r="Y6" s="11">
        <v>7.819999999999971</v>
      </c>
      <c r="Z6" s="11">
        <v>7.9199999999999893</v>
      </c>
      <c r="AA6" s="11">
        <v>7.9830000000000005</v>
      </c>
      <c r="AB6" s="11">
        <v>8.0030000000000072</v>
      </c>
      <c r="AC6" s="11">
        <v>8.0279999999999898</v>
      </c>
      <c r="AD6" s="11">
        <v>8.052000000000012</v>
      </c>
      <c r="AE6" s="11">
        <v>8.0730000000000164</v>
      </c>
      <c r="AF6" s="11">
        <v>8.0920000000000094</v>
      </c>
      <c r="AG6" s="11">
        <v>8.1229999999999798</v>
      </c>
      <c r="AH6" s="11">
        <v>8.1529999999999898</v>
      </c>
      <c r="AI6" s="11">
        <v>8.1820000000000022</v>
      </c>
      <c r="AJ6" s="11">
        <v>8.2100000000000026</v>
      </c>
      <c r="AK6" s="172">
        <v>8.2360000000000024</v>
      </c>
      <c r="AL6" s="11">
        <v>8.2610000000000099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0.64000000000000112</v>
      </c>
      <c r="N7" s="11">
        <v>0.41899999999999987</v>
      </c>
      <c r="O7" s="11">
        <v>0.78199999999999736</v>
      </c>
      <c r="P7" s="11">
        <v>0.63800000000000079</v>
      </c>
      <c r="Q7" s="11">
        <v>0.44000000000000089</v>
      </c>
      <c r="R7" s="11">
        <v>0.64799999999999924</v>
      </c>
      <c r="S7" s="11">
        <v>0.31399999999999961</v>
      </c>
      <c r="T7" s="11">
        <v>0.46300000000000069</v>
      </c>
      <c r="U7" s="11">
        <v>0.52700000000000091</v>
      </c>
      <c r="V7" s="11">
        <v>0.4319999999999995</v>
      </c>
      <c r="W7" s="11">
        <v>0.437</v>
      </c>
      <c r="X7" s="11">
        <v>0.40999999999999986</v>
      </c>
      <c r="Y7" s="11">
        <v>0.39899999999999913</v>
      </c>
      <c r="Z7" s="11">
        <v>0.3760000000000005</v>
      </c>
      <c r="AA7" s="11">
        <v>0.35399999999999943</v>
      </c>
      <c r="AB7" s="11">
        <v>0.33500000000000074</v>
      </c>
      <c r="AC7" s="11">
        <v>0.32099999999999984</v>
      </c>
      <c r="AD7" s="11">
        <v>0.30599999999999961</v>
      </c>
      <c r="AE7" s="11">
        <v>0.29299999999999993</v>
      </c>
      <c r="AF7" s="11">
        <v>0.28099999999999942</v>
      </c>
      <c r="AG7" s="11">
        <v>0.27</v>
      </c>
      <c r="AH7" s="11">
        <v>0.25899999999999967</v>
      </c>
      <c r="AI7" s="11">
        <v>0.24900000000000003</v>
      </c>
      <c r="AJ7" s="11">
        <v>0.23999999999999994</v>
      </c>
      <c r="AK7" s="172">
        <v>0.23099999999999965</v>
      </c>
      <c r="AL7" s="11">
        <v>0.22399999999999978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0.78399999999999859</v>
      </c>
      <c r="N8" s="11">
        <v>0.65700000000000025</v>
      </c>
      <c r="O8" s="11">
        <v>0.49599999999999972</v>
      </c>
      <c r="P8" s="11">
        <v>0.51399999999999968</v>
      </c>
      <c r="Q8" s="11">
        <v>0.6010000000000012</v>
      </c>
      <c r="R8" s="11">
        <v>0.47500000000000003</v>
      </c>
      <c r="S8" s="11">
        <v>0.77099999999999991</v>
      </c>
      <c r="T8" s="11">
        <v>0.64799999999999969</v>
      </c>
      <c r="U8" s="11">
        <v>1.1189999999999978</v>
      </c>
      <c r="V8" s="11">
        <v>0.89700000000000013</v>
      </c>
      <c r="W8" s="11">
        <v>1.0010000000000019</v>
      </c>
      <c r="X8" s="11">
        <v>0.98399999999999987</v>
      </c>
      <c r="Y8" s="11">
        <v>0.96200000000000074</v>
      </c>
      <c r="Z8" s="11">
        <v>0.95599999999999963</v>
      </c>
      <c r="AA8" s="11">
        <v>0.95299999999999996</v>
      </c>
      <c r="AB8" s="11">
        <v>0.95099999999999951</v>
      </c>
      <c r="AC8" s="11">
        <v>0.94800000000000162</v>
      </c>
      <c r="AD8" s="11">
        <v>0.94599999999999873</v>
      </c>
      <c r="AE8" s="11">
        <v>0.94399999999999873</v>
      </c>
      <c r="AF8" s="11">
        <v>0.94199999999999851</v>
      </c>
      <c r="AG8" s="11">
        <v>0.93999999999999828</v>
      </c>
      <c r="AH8" s="11">
        <v>0.93900000000000117</v>
      </c>
      <c r="AI8" s="11">
        <v>0.93800000000000117</v>
      </c>
      <c r="AJ8" s="11">
        <v>0.93700000000000028</v>
      </c>
      <c r="AK8" s="172">
        <v>0.93599999999999872</v>
      </c>
      <c r="AL8" s="11">
        <v>0.93499999999999983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1.7159999999999986</v>
      </c>
      <c r="N9" s="11">
        <v>2.2699999999999956</v>
      </c>
      <c r="O9" s="11">
        <v>1.750999999999999</v>
      </c>
      <c r="P9" s="11">
        <v>1.9030000000000007</v>
      </c>
      <c r="Q9" s="11">
        <v>1.9110000000000007</v>
      </c>
      <c r="R9" s="11">
        <v>2.1240000000000014</v>
      </c>
      <c r="S9" s="11">
        <v>2.4809999999999994</v>
      </c>
      <c r="T9" s="11">
        <v>2.263999999999998</v>
      </c>
      <c r="U9" s="11">
        <v>2.2009999999999974</v>
      </c>
      <c r="V9" s="11">
        <v>2.4409999999999972</v>
      </c>
      <c r="W9" s="11">
        <v>2.2619999999999982</v>
      </c>
      <c r="X9" s="11">
        <v>2.2200000000000006</v>
      </c>
      <c r="Y9" s="11">
        <v>2.2079999999999971</v>
      </c>
      <c r="Z9" s="11">
        <v>2.2430000000000057</v>
      </c>
      <c r="AA9" s="11">
        <v>2.3379999999999983</v>
      </c>
      <c r="AB9" s="11">
        <v>2.3910000000000022</v>
      </c>
      <c r="AC9" s="11">
        <v>2.4310000000000032</v>
      </c>
      <c r="AD9" s="11">
        <v>2.4609999999999985</v>
      </c>
      <c r="AE9" s="11">
        <v>2.4849999999999954</v>
      </c>
      <c r="AF9" s="11">
        <v>2.5050000000000008</v>
      </c>
      <c r="AG9" s="11">
        <v>2.5239999999999982</v>
      </c>
      <c r="AH9" s="11">
        <v>2.540999999999991</v>
      </c>
      <c r="AI9" s="11">
        <v>2.5569999999999973</v>
      </c>
      <c r="AJ9" s="11">
        <v>2.572000000000001</v>
      </c>
      <c r="AK9" s="172">
        <v>2.5870000000000037</v>
      </c>
      <c r="AL9" s="11">
        <v>2.6020000000000008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31.439999999999976</v>
      </c>
      <c r="N11" s="11">
        <f t="shared" si="2"/>
        <v>30.859000000000002</v>
      </c>
      <c r="O11" s="11">
        <f t="shared" si="2"/>
        <v>33.298999999999999</v>
      </c>
      <c r="P11" s="11">
        <f t="shared" si="2"/>
        <v>34.09599999999989</v>
      </c>
      <c r="Q11" s="11">
        <f t="shared" si="2"/>
        <v>30.991999999999933</v>
      </c>
      <c r="R11" s="11">
        <f t="shared" ref="R11" si="3">SUM(R12:R14)</f>
        <v>30.625000000000014</v>
      </c>
      <c r="S11" s="11">
        <f t="shared" ref="S11" si="4">SUM(S12:S14)</f>
        <v>31.262999999999973</v>
      </c>
      <c r="T11" s="11">
        <f t="shared" ref="T11" si="5">SUM(T12:T14)</f>
        <v>31.748999999999999</v>
      </c>
      <c r="U11" s="11">
        <f t="shared" ref="U11" si="6">SUM(U12:U14)</f>
        <v>31.22199999999998</v>
      </c>
      <c r="V11" s="11">
        <f t="shared" ref="V11" si="7">SUM(V12:V14)</f>
        <v>31.692999999999991</v>
      </c>
      <c r="W11" s="11">
        <f t="shared" ref="W11" si="8">SUM(W12:W14)</f>
        <v>31.648999999999969</v>
      </c>
      <c r="X11" s="11">
        <f t="shared" ref="X11" si="9">SUM(X12:X14)</f>
        <v>31.274999999999942</v>
      </c>
      <c r="Y11" s="11">
        <f t="shared" ref="Y11" si="10">SUM(Y12:Y14)</f>
        <v>30.907999999999991</v>
      </c>
      <c r="Z11" s="11">
        <f t="shared" ref="Z11" si="11">SUM(Z12:Z14)</f>
        <v>30.589000000000002</v>
      </c>
      <c r="AA11" s="11">
        <f t="shared" ref="AA11" si="12">SUM(AA12:AA14)</f>
        <v>30.378000000000046</v>
      </c>
      <c r="AB11" s="11">
        <f t="shared" ref="AB11" si="13">SUM(AB12:AB14)</f>
        <v>30.125999999999998</v>
      </c>
      <c r="AC11" s="11">
        <f t="shared" ref="AC11" si="14">SUM(AC12:AC14)</f>
        <v>29.950000000000028</v>
      </c>
      <c r="AD11" s="11">
        <f>SUM(AD12:AD14)</f>
        <v>29.769999999999968</v>
      </c>
      <c r="AE11" s="11">
        <f t="shared" ref="AE11" si="15">SUM(AE12:AE14)</f>
        <v>29.592999999999968</v>
      </c>
      <c r="AF11" s="11">
        <f t="shared" ref="AF11" si="16">SUM(AF12:AF14)</f>
        <v>29.42100000000007</v>
      </c>
      <c r="AG11" s="11">
        <f t="shared" ref="AG11:AL11" si="17">SUM(AG12:AG14)</f>
        <v>29.282999999999966</v>
      </c>
      <c r="AH11" s="11">
        <f t="shared" si="17"/>
        <v>29.132999999999967</v>
      </c>
      <c r="AI11" s="11">
        <f t="shared" si="17"/>
        <v>28.985000000000021</v>
      </c>
      <c r="AJ11" s="11">
        <f t="shared" si="17"/>
        <v>28.841999999999953</v>
      </c>
      <c r="AK11" s="11">
        <f t="shared" si="17"/>
        <v>28.702000000000048</v>
      </c>
      <c r="AL11" s="11">
        <f t="shared" si="17"/>
        <v>28.583999999999975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3.0240000000000049</v>
      </c>
      <c r="N12" s="11">
        <v>3.5110000000000046</v>
      </c>
      <c r="O12" s="11">
        <v>3.8669999999999951</v>
      </c>
      <c r="P12" s="11">
        <v>3.8599999999999834</v>
      </c>
      <c r="Q12" s="11">
        <v>2.5399999999999978</v>
      </c>
      <c r="R12" s="11">
        <v>3.6659999999999946</v>
      </c>
      <c r="S12" s="11">
        <v>4.4880000000000031</v>
      </c>
      <c r="T12" s="11">
        <v>3.7659999999999925</v>
      </c>
      <c r="U12" s="11">
        <v>3.6109999999999887</v>
      </c>
      <c r="V12" s="11">
        <v>3.5690000000000008</v>
      </c>
      <c r="W12" s="11">
        <v>3.6179999999999981</v>
      </c>
      <c r="X12" s="11">
        <v>3.5849999999999964</v>
      </c>
      <c r="Y12" s="11">
        <v>3.5549999999999935</v>
      </c>
      <c r="Z12" s="11">
        <v>3.5380000000000078</v>
      </c>
      <c r="AA12" s="11">
        <v>3.5029999999999983</v>
      </c>
      <c r="AB12" s="11">
        <v>3.4589999999999965</v>
      </c>
      <c r="AC12" s="11">
        <v>3.4200000000000048</v>
      </c>
      <c r="AD12" s="11">
        <v>3.380000000000007</v>
      </c>
      <c r="AE12" s="11">
        <v>3.3389999999999955</v>
      </c>
      <c r="AF12" s="11">
        <v>3.2979999999999965</v>
      </c>
      <c r="AG12" s="11">
        <v>3.2569999999999912</v>
      </c>
      <c r="AH12" s="11">
        <v>3.2179999999999978</v>
      </c>
      <c r="AI12" s="11">
        <v>3.1780000000000017</v>
      </c>
      <c r="AJ12" s="11">
        <v>3.1379999999999955</v>
      </c>
      <c r="AK12" s="172">
        <v>3.0980000000000003</v>
      </c>
      <c r="AL12" s="11">
        <v>3.0589999999999997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5.2720000000000038</v>
      </c>
      <c r="N13" s="11">
        <v>7.4439999999999733</v>
      </c>
      <c r="O13" s="11">
        <v>6.9739999999999922</v>
      </c>
      <c r="P13" s="11">
        <v>8.5939999999999852</v>
      </c>
      <c r="Q13" s="11">
        <v>6.3739999999999917</v>
      </c>
      <c r="R13" s="11">
        <v>7.0960000000000161</v>
      </c>
      <c r="S13" s="11">
        <v>6.1920000000000011</v>
      </c>
      <c r="T13" s="11">
        <v>8.06299999999999</v>
      </c>
      <c r="U13" s="11">
        <v>6.5440000000000236</v>
      </c>
      <c r="V13" s="11">
        <v>6.8819999999999864</v>
      </c>
      <c r="W13" s="11">
        <v>6.698999999999991</v>
      </c>
      <c r="X13" s="11">
        <v>6.752999999999985</v>
      </c>
      <c r="Y13" s="11">
        <v>6.6540000000000195</v>
      </c>
      <c r="Z13" s="11">
        <v>6.5699999999999923</v>
      </c>
      <c r="AA13" s="11">
        <v>6.4840000000000311</v>
      </c>
      <c r="AB13" s="11">
        <v>6.4129999999999834</v>
      </c>
      <c r="AC13" s="11">
        <v>6.302000000000004</v>
      </c>
      <c r="AD13" s="11">
        <v>6.1930000000000067</v>
      </c>
      <c r="AE13" s="11">
        <v>6.0850000000000071</v>
      </c>
      <c r="AF13" s="11">
        <v>5.979000000000017</v>
      </c>
      <c r="AG13" s="11">
        <v>5.880000000000007</v>
      </c>
      <c r="AH13" s="11">
        <v>5.7790000000000035</v>
      </c>
      <c r="AI13" s="11">
        <v>5.6799999999999971</v>
      </c>
      <c r="AJ13" s="11">
        <v>5.583000000000002</v>
      </c>
      <c r="AK13" s="172">
        <v>5.4860000000000007</v>
      </c>
      <c r="AL13" s="11">
        <v>5.3910000000000009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23.143999999999966</v>
      </c>
      <c r="N14" s="11">
        <v>19.904000000000025</v>
      </c>
      <c r="O14" s="11">
        <v>22.458000000000013</v>
      </c>
      <c r="P14" s="11">
        <v>21.641999999999918</v>
      </c>
      <c r="Q14" s="11">
        <v>22.077999999999946</v>
      </c>
      <c r="R14" s="11">
        <v>19.863000000000003</v>
      </c>
      <c r="S14" s="11">
        <v>20.58299999999997</v>
      </c>
      <c r="T14" s="11">
        <v>19.920000000000016</v>
      </c>
      <c r="U14" s="11">
        <v>21.066999999999968</v>
      </c>
      <c r="V14" s="11">
        <v>21.242000000000004</v>
      </c>
      <c r="W14" s="11">
        <v>21.331999999999979</v>
      </c>
      <c r="X14" s="11">
        <v>20.936999999999962</v>
      </c>
      <c r="Y14" s="11">
        <v>20.698999999999977</v>
      </c>
      <c r="Z14" s="11">
        <v>20.481000000000002</v>
      </c>
      <c r="AA14" s="11">
        <v>20.391000000000016</v>
      </c>
      <c r="AB14" s="11">
        <v>20.254000000000016</v>
      </c>
      <c r="AC14" s="11">
        <v>20.228000000000019</v>
      </c>
      <c r="AD14" s="11">
        <v>20.196999999999953</v>
      </c>
      <c r="AE14" s="11">
        <v>20.168999999999965</v>
      </c>
      <c r="AF14" s="11">
        <v>20.144000000000055</v>
      </c>
      <c r="AG14" s="11">
        <v>20.145999999999965</v>
      </c>
      <c r="AH14" s="11">
        <v>20.135999999999967</v>
      </c>
      <c r="AI14" s="11">
        <v>20.127000000000024</v>
      </c>
      <c r="AJ14" s="11">
        <v>20.120999999999956</v>
      </c>
      <c r="AK14" s="172">
        <v>20.118000000000045</v>
      </c>
      <c r="AL14" s="11">
        <v>20.133999999999975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23.542999999999978</v>
      </c>
      <c r="N16" s="11">
        <v>26.300000000000008</v>
      </c>
      <c r="O16" s="11">
        <v>26.655000000000097</v>
      </c>
      <c r="P16" s="11">
        <v>25.942999999999966</v>
      </c>
      <c r="Q16" s="11">
        <v>26.647000000000027</v>
      </c>
      <c r="R16" s="11">
        <v>26.093</v>
      </c>
      <c r="S16" s="11">
        <v>27.249000000000045</v>
      </c>
      <c r="T16" s="11">
        <v>27.434999999999992</v>
      </c>
      <c r="U16" s="11">
        <v>28.929000000000027</v>
      </c>
      <c r="V16" s="11">
        <v>31.805999999999973</v>
      </c>
      <c r="W16" s="11">
        <v>31.207999999999949</v>
      </c>
      <c r="X16" s="11">
        <v>30.979000000000049</v>
      </c>
      <c r="Y16" s="11">
        <v>31.592000000000052</v>
      </c>
      <c r="Z16" s="11">
        <v>32.896000000000029</v>
      </c>
      <c r="AA16" s="11">
        <v>33.912999999999975</v>
      </c>
      <c r="AB16" s="11">
        <v>34.39399999999992</v>
      </c>
      <c r="AC16" s="11">
        <v>34.835999999999977</v>
      </c>
      <c r="AD16" s="11">
        <v>35.196000000000033</v>
      </c>
      <c r="AE16" s="11">
        <v>35.602000000000125</v>
      </c>
      <c r="AF16" s="11">
        <v>35.991999999999891</v>
      </c>
      <c r="AG16" s="11">
        <v>36.432999999999971</v>
      </c>
      <c r="AH16" s="11">
        <v>36.886000000000124</v>
      </c>
      <c r="AI16" s="11">
        <v>37.352999999999994</v>
      </c>
      <c r="AJ16" s="11">
        <v>37.831000000000039</v>
      </c>
      <c r="AK16" s="172">
        <v>38.316999999999993</v>
      </c>
      <c r="AL16" s="11">
        <v>38.811000000000014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101.50100000000006</v>
      </c>
      <c r="N18" s="11">
        <f t="shared" ref="N18:AL18" si="18">SUM(N19:N21)</f>
        <v>97.927999999999955</v>
      </c>
      <c r="O18" s="11">
        <f t="shared" si="18"/>
        <v>99.902999999999992</v>
      </c>
      <c r="P18" s="11">
        <f t="shared" si="18"/>
        <v>101.34700000000007</v>
      </c>
      <c r="Q18" s="11">
        <f t="shared" si="18"/>
        <v>101.08100000000006</v>
      </c>
      <c r="R18" s="11">
        <f t="shared" si="18"/>
        <v>100.14699999999993</v>
      </c>
      <c r="S18" s="11">
        <f t="shared" si="18"/>
        <v>103.67099999999986</v>
      </c>
      <c r="T18" s="11">
        <f t="shared" si="18"/>
        <v>103.1989999999999</v>
      </c>
      <c r="U18" s="11">
        <f t="shared" si="18"/>
        <v>107.6940000000001</v>
      </c>
      <c r="V18" s="11">
        <f t="shared" si="18"/>
        <v>104.05599999999984</v>
      </c>
      <c r="W18" s="11">
        <f t="shared" si="18"/>
        <v>104.41299999999981</v>
      </c>
      <c r="X18" s="11">
        <f t="shared" si="18"/>
        <v>103.64100000000008</v>
      </c>
      <c r="Y18" s="11">
        <f t="shared" si="18"/>
        <v>104.29700000000004</v>
      </c>
      <c r="Z18" s="11">
        <f t="shared" si="18"/>
        <v>105.23700000000005</v>
      </c>
      <c r="AA18" s="11">
        <f t="shared" si="18"/>
        <v>106.12399999999997</v>
      </c>
      <c r="AB18" s="11">
        <f t="shared" si="18"/>
        <v>106.75999999999993</v>
      </c>
      <c r="AC18" s="11">
        <f t="shared" si="18"/>
        <v>107.28799999999998</v>
      </c>
      <c r="AD18" s="11">
        <f t="shared" si="18"/>
        <v>107.76100000000008</v>
      </c>
      <c r="AE18" s="11">
        <f t="shared" si="18"/>
        <v>108.19699999999983</v>
      </c>
      <c r="AF18" s="11">
        <f t="shared" si="18"/>
        <v>108.60500000000002</v>
      </c>
      <c r="AG18" s="11">
        <f t="shared" si="18"/>
        <v>109.01399999999998</v>
      </c>
      <c r="AH18" s="11">
        <f t="shared" si="18"/>
        <v>109.40599999999992</v>
      </c>
      <c r="AI18" s="11">
        <f t="shared" si="18"/>
        <v>109.77699999999994</v>
      </c>
      <c r="AJ18" s="11">
        <f t="shared" si="18"/>
        <v>110.15099999999995</v>
      </c>
      <c r="AK18" s="11">
        <f t="shared" si="18"/>
        <v>110.49899999999998</v>
      </c>
      <c r="AL18" s="11">
        <f t="shared" si="18"/>
        <v>110.82199999999995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59.190000000000097</v>
      </c>
      <c r="N19" s="11">
        <v>56.321999999999996</v>
      </c>
      <c r="O19" s="11">
        <v>57.943000000000019</v>
      </c>
      <c r="P19" s="11">
        <v>58.043000000000021</v>
      </c>
      <c r="Q19" s="11">
        <v>56.334000000000074</v>
      </c>
      <c r="R19" s="11">
        <v>56.729999999999933</v>
      </c>
      <c r="S19" s="11">
        <v>59.103999999999907</v>
      </c>
      <c r="T19" s="11">
        <v>56.921999999999919</v>
      </c>
      <c r="U19" s="11">
        <v>56.132000000000026</v>
      </c>
      <c r="V19" s="11">
        <v>56.459999999999923</v>
      </c>
      <c r="W19" s="11">
        <v>57.905999999999842</v>
      </c>
      <c r="X19" s="11">
        <v>58.089000000000148</v>
      </c>
      <c r="Y19" s="11">
        <v>58.114000000000068</v>
      </c>
      <c r="Z19" s="11">
        <v>58.049000000000085</v>
      </c>
      <c r="AA19" s="11">
        <v>58.068000000000019</v>
      </c>
      <c r="AB19" s="11">
        <v>58.146000000000001</v>
      </c>
      <c r="AC19" s="11">
        <v>58.188999999999979</v>
      </c>
      <c r="AD19" s="11">
        <v>58.223000000000013</v>
      </c>
      <c r="AE19" s="11">
        <v>58.249999999999886</v>
      </c>
      <c r="AF19" s="11">
        <v>58.273999999999994</v>
      </c>
      <c r="AG19" s="11">
        <v>58.305999999999955</v>
      </c>
      <c r="AH19" s="11">
        <v>58.342999999999968</v>
      </c>
      <c r="AI19" s="11">
        <v>58.376999999999974</v>
      </c>
      <c r="AJ19" s="11">
        <v>58.433000000000021</v>
      </c>
      <c r="AK19" s="172">
        <v>58.481999999999985</v>
      </c>
      <c r="AL19" s="11">
        <v>58.523999999999987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12.342999999999957</v>
      </c>
      <c r="N20" s="11">
        <v>10.607999999999988</v>
      </c>
      <c r="O20" s="11">
        <v>11.665999999999961</v>
      </c>
      <c r="P20" s="11">
        <v>11.713000000000029</v>
      </c>
      <c r="Q20" s="11">
        <v>10.086999999999998</v>
      </c>
      <c r="R20" s="11">
        <v>11.611000000000008</v>
      </c>
      <c r="S20" s="11">
        <v>11.02799999999999</v>
      </c>
      <c r="T20" s="11">
        <v>9.3799999999999795</v>
      </c>
      <c r="U20" s="11">
        <v>10.837999999999992</v>
      </c>
      <c r="V20" s="11">
        <v>10.563999999999963</v>
      </c>
      <c r="W20" s="11">
        <v>10.457000000000008</v>
      </c>
      <c r="X20" s="11">
        <v>10.603000000000002</v>
      </c>
      <c r="Y20" s="11">
        <v>10.519</v>
      </c>
      <c r="Z20" s="11">
        <v>10.504999999999983</v>
      </c>
      <c r="AA20" s="11">
        <v>10.523000000000003</v>
      </c>
      <c r="AB20" s="11">
        <v>10.52899999999997</v>
      </c>
      <c r="AC20" s="11">
        <v>10.528000000000015</v>
      </c>
      <c r="AD20" s="11">
        <v>10.526999999999976</v>
      </c>
      <c r="AE20" s="11">
        <v>10.525999999999973</v>
      </c>
      <c r="AF20" s="11">
        <v>10.524000000000029</v>
      </c>
      <c r="AG20" s="11">
        <v>10.522999999999978</v>
      </c>
      <c r="AH20" s="11">
        <v>10.521000000000017</v>
      </c>
      <c r="AI20" s="11">
        <v>10.517999999999974</v>
      </c>
      <c r="AJ20" s="11">
        <v>10.515000000000013</v>
      </c>
      <c r="AK20" s="172">
        <v>10.512000000000013</v>
      </c>
      <c r="AL20" s="11">
        <v>10.507999999999987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29.967999999999996</v>
      </c>
      <c r="N21" s="11">
        <v>30.997999999999976</v>
      </c>
      <c r="O21" s="11">
        <v>30.294000000000004</v>
      </c>
      <c r="P21" s="11">
        <v>31.591000000000015</v>
      </c>
      <c r="Q21" s="11">
        <v>34.659999999999982</v>
      </c>
      <c r="R21" s="11">
        <v>31.806000000000001</v>
      </c>
      <c r="S21" s="11">
        <v>33.538999999999973</v>
      </c>
      <c r="T21" s="11">
        <v>36.896999999999998</v>
      </c>
      <c r="U21" s="11">
        <v>40.724000000000096</v>
      </c>
      <c r="V21" s="11">
        <v>37.031999999999954</v>
      </c>
      <c r="W21" s="11">
        <v>36.049999999999955</v>
      </c>
      <c r="X21" s="11">
        <v>34.948999999999934</v>
      </c>
      <c r="Y21" s="11">
        <v>35.663999999999973</v>
      </c>
      <c r="Z21" s="11">
        <v>36.682999999999979</v>
      </c>
      <c r="AA21" s="11">
        <v>37.532999999999952</v>
      </c>
      <c r="AB21" s="11">
        <v>38.084999999999972</v>
      </c>
      <c r="AC21" s="11">
        <v>38.570999999999991</v>
      </c>
      <c r="AD21" s="11">
        <v>39.011000000000095</v>
      </c>
      <c r="AE21" s="11">
        <v>39.420999999999971</v>
      </c>
      <c r="AF21" s="11">
        <v>39.806999999999988</v>
      </c>
      <c r="AG21" s="11">
        <v>40.185000000000045</v>
      </c>
      <c r="AH21" s="11">
        <v>40.541999999999923</v>
      </c>
      <c r="AI21" s="11">
        <v>40.881999999999991</v>
      </c>
      <c r="AJ21" s="11">
        <v>41.202999999999918</v>
      </c>
      <c r="AK21" s="172">
        <v>41.504999999999981</v>
      </c>
      <c r="AL21" s="11">
        <v>41.789999999999971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92.865999999999957</v>
      </c>
      <c r="N23" s="11">
        <f t="shared" ref="N23:AL23" si="19">SUM(N24:N31)</f>
        <v>94.238000000000014</v>
      </c>
      <c r="O23" s="11">
        <f t="shared" si="19"/>
        <v>98.221999999999952</v>
      </c>
      <c r="P23" s="11">
        <f t="shared" si="19"/>
        <v>100.67599999999989</v>
      </c>
      <c r="Q23" s="11">
        <f t="shared" si="19"/>
        <v>111.88899999999998</v>
      </c>
      <c r="R23" s="11">
        <f t="shared" si="19"/>
        <v>108.35799999999998</v>
      </c>
      <c r="S23" s="11">
        <f t="shared" si="19"/>
        <v>108.11799999999999</v>
      </c>
      <c r="T23" s="11">
        <f t="shared" si="19"/>
        <v>112.01300000000005</v>
      </c>
      <c r="U23" s="11">
        <f t="shared" si="19"/>
        <v>118.45600000000007</v>
      </c>
      <c r="V23" s="11">
        <f t="shared" si="19"/>
        <v>119.17199999999998</v>
      </c>
      <c r="W23" s="11">
        <f t="shared" si="19"/>
        <v>116.77999999999996</v>
      </c>
      <c r="X23" s="11">
        <f t="shared" si="19"/>
        <v>118.94400000000002</v>
      </c>
      <c r="Y23" s="11">
        <f t="shared" si="19"/>
        <v>120.37999999999998</v>
      </c>
      <c r="Z23" s="11">
        <f t="shared" si="19"/>
        <v>121.75600000000016</v>
      </c>
      <c r="AA23" s="11">
        <f t="shared" si="19"/>
        <v>122.54500000000016</v>
      </c>
      <c r="AB23" s="11">
        <f t="shared" si="19"/>
        <v>123.18499999999992</v>
      </c>
      <c r="AC23" s="11">
        <f t="shared" si="19"/>
        <v>123.90800000000003</v>
      </c>
      <c r="AD23" s="11">
        <f t="shared" si="19"/>
        <v>124.62600000000002</v>
      </c>
      <c r="AE23" s="11">
        <f t="shared" si="19"/>
        <v>125.34100000000001</v>
      </c>
      <c r="AF23" s="11">
        <f t="shared" si="19"/>
        <v>126.06500000000011</v>
      </c>
      <c r="AG23" s="11">
        <f t="shared" si="19"/>
        <v>126.83200000000009</v>
      </c>
      <c r="AH23" s="11">
        <f t="shared" si="19"/>
        <v>127.58300000000004</v>
      </c>
      <c r="AI23" s="11">
        <f t="shared" si="19"/>
        <v>128.34799999999996</v>
      </c>
      <c r="AJ23" s="11">
        <f t="shared" si="19"/>
        <v>129.10800000000006</v>
      </c>
      <c r="AK23" s="11">
        <f t="shared" si="19"/>
        <v>129.86700000000002</v>
      </c>
      <c r="AL23" s="11">
        <f t="shared" si="19"/>
        <v>130.62700000000001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1.3650000000000029</v>
      </c>
      <c r="N24" s="11">
        <v>2.8450000000000011</v>
      </c>
      <c r="O24" s="11">
        <v>2.6610000000000018</v>
      </c>
      <c r="P24" s="11">
        <v>1.7330000000000005</v>
      </c>
      <c r="Q24" s="11">
        <v>2.4840000000000009</v>
      </c>
      <c r="R24" s="11">
        <v>1.7569999999999986</v>
      </c>
      <c r="S24" s="11">
        <v>1.7949999999999968</v>
      </c>
      <c r="T24" s="11">
        <v>2.0560000000000023</v>
      </c>
      <c r="U24" s="11">
        <v>2.1230000000000002</v>
      </c>
      <c r="V24" s="11">
        <v>2.3549999999999978</v>
      </c>
      <c r="W24" s="11">
        <v>2.147000000000002</v>
      </c>
      <c r="X24" s="11">
        <v>2.1169999999999982</v>
      </c>
      <c r="Y24" s="11">
        <v>2.1020000000000003</v>
      </c>
      <c r="Z24" s="11">
        <v>2.0859999999999999</v>
      </c>
      <c r="AA24" s="11">
        <v>2.0740000000000012</v>
      </c>
      <c r="AB24" s="11">
        <v>2.0710000000000002</v>
      </c>
      <c r="AC24" s="11">
        <v>2.0660000000000087</v>
      </c>
      <c r="AD24" s="11">
        <v>2.0599999999999992</v>
      </c>
      <c r="AE24" s="11">
        <v>2.0550000000000037</v>
      </c>
      <c r="AF24" s="11">
        <v>2.048999999999999</v>
      </c>
      <c r="AG24" s="11">
        <v>2.0430000000000024</v>
      </c>
      <c r="AH24" s="11">
        <v>2.0370000000000017</v>
      </c>
      <c r="AI24" s="11">
        <v>2.0309999999999953</v>
      </c>
      <c r="AJ24" s="11">
        <v>2.0250000000000048</v>
      </c>
      <c r="AK24" s="172">
        <v>2.0189999999999992</v>
      </c>
      <c r="AL24" s="11">
        <v>2.0130000000000035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6.9029999999999925</v>
      </c>
      <c r="N25" s="11">
        <v>7.8180000000000165</v>
      </c>
      <c r="O25" s="11">
        <v>6.6919999999999877</v>
      </c>
      <c r="P25" s="11">
        <v>7.8930000000000033</v>
      </c>
      <c r="Q25" s="11">
        <v>8.0699999999999967</v>
      </c>
      <c r="R25" s="11">
        <v>8.8839999999999844</v>
      </c>
      <c r="S25" s="11">
        <v>9.6290000000000209</v>
      </c>
      <c r="T25" s="11">
        <v>10.386000000000012</v>
      </c>
      <c r="U25" s="11">
        <v>10.327999999999983</v>
      </c>
      <c r="V25" s="11">
        <v>8.1639999999999944</v>
      </c>
      <c r="W25" s="11">
        <v>7.8689999999999882</v>
      </c>
      <c r="X25" s="11">
        <v>8.0079999999999867</v>
      </c>
      <c r="Y25" s="11">
        <v>8.0599999999999934</v>
      </c>
      <c r="Z25" s="11">
        <v>8.1830000000000158</v>
      </c>
      <c r="AA25" s="11">
        <v>8.2780000000000129</v>
      </c>
      <c r="AB25" s="11">
        <v>8.3559999999999981</v>
      </c>
      <c r="AC25" s="11">
        <v>8.4240000000000048</v>
      </c>
      <c r="AD25" s="11">
        <v>8.4809999999999821</v>
      </c>
      <c r="AE25" s="11">
        <v>8.5320000000000089</v>
      </c>
      <c r="AF25" s="11">
        <v>8.5830000000000073</v>
      </c>
      <c r="AG25" s="11">
        <v>8.6380000000000088</v>
      </c>
      <c r="AH25" s="11">
        <v>8.6909999999999901</v>
      </c>
      <c r="AI25" s="11">
        <v>8.7429999999999968</v>
      </c>
      <c r="AJ25" s="11">
        <v>8.7910000000000004</v>
      </c>
      <c r="AK25" s="172">
        <v>8.8340000000000174</v>
      </c>
      <c r="AL25" s="11">
        <v>8.8739999999999952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14.574999999999935</v>
      </c>
      <c r="N26" s="11">
        <v>14.769999999999991</v>
      </c>
      <c r="O26" s="11">
        <v>16.54499999999998</v>
      </c>
      <c r="P26" s="11">
        <v>16.602999999999973</v>
      </c>
      <c r="Q26" s="11">
        <v>15.570999999999987</v>
      </c>
      <c r="R26" s="11">
        <v>15.059999999999979</v>
      </c>
      <c r="S26" s="11">
        <v>15.098999999999997</v>
      </c>
      <c r="T26" s="11">
        <v>16.124000000000038</v>
      </c>
      <c r="U26" s="11">
        <v>16.619000000000064</v>
      </c>
      <c r="V26" s="11">
        <v>15.268000000000013</v>
      </c>
      <c r="W26" s="11">
        <v>16.503000000000032</v>
      </c>
      <c r="X26" s="11">
        <v>16.708000000000055</v>
      </c>
      <c r="Y26" s="11">
        <v>16.664999999999981</v>
      </c>
      <c r="Z26" s="11">
        <v>16.614000000000008</v>
      </c>
      <c r="AA26" s="11">
        <v>16.543000000000031</v>
      </c>
      <c r="AB26" s="11">
        <v>16.491000000000025</v>
      </c>
      <c r="AC26" s="11">
        <v>16.450999999999979</v>
      </c>
      <c r="AD26" s="11">
        <v>16.410000000000018</v>
      </c>
      <c r="AE26" s="11">
        <v>16.367999999999967</v>
      </c>
      <c r="AF26" s="11">
        <v>16.325999999999961</v>
      </c>
      <c r="AG26" s="11">
        <v>16.285000000000029</v>
      </c>
      <c r="AH26" s="11">
        <v>16.235999999999994</v>
      </c>
      <c r="AI26" s="11">
        <v>16.187999999999967</v>
      </c>
      <c r="AJ26" s="11">
        <v>16.13900000000001</v>
      </c>
      <c r="AK26" s="172">
        <v>16.090999999999969</v>
      </c>
      <c r="AL26" s="11">
        <v>16.043000000000028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5.7860000000000023</v>
      </c>
      <c r="N27" s="11">
        <v>5.4470000000000089</v>
      </c>
      <c r="O27" s="11">
        <v>6.6549999999999976</v>
      </c>
      <c r="P27" s="11">
        <v>7.6559999999999881</v>
      </c>
      <c r="Q27" s="11">
        <v>9.3089999999999922</v>
      </c>
      <c r="R27" s="11">
        <v>7.780000000000002</v>
      </c>
      <c r="S27" s="11">
        <v>8.06</v>
      </c>
      <c r="T27" s="11">
        <v>8.1520000000000081</v>
      </c>
      <c r="U27" s="11">
        <v>9.2469999999999821</v>
      </c>
      <c r="V27" s="11">
        <v>9.3959999999999972</v>
      </c>
      <c r="W27" s="11">
        <v>9.7279999999999944</v>
      </c>
      <c r="X27" s="11">
        <v>9.4580000000000108</v>
      </c>
      <c r="Y27" s="11">
        <v>9.1829999999999963</v>
      </c>
      <c r="Z27" s="11">
        <v>8.9670000000000005</v>
      </c>
      <c r="AA27" s="11">
        <v>8.8170000000000179</v>
      </c>
      <c r="AB27" s="11">
        <v>8.7880000000000003</v>
      </c>
      <c r="AC27" s="11">
        <v>8.7810000000000059</v>
      </c>
      <c r="AD27" s="11">
        <v>8.7840000000000202</v>
      </c>
      <c r="AE27" s="11">
        <v>8.7910000000000235</v>
      </c>
      <c r="AF27" s="11">
        <v>8.8009999999999842</v>
      </c>
      <c r="AG27" s="11">
        <v>8.8100000000000165</v>
      </c>
      <c r="AH27" s="11">
        <v>8.8189999999999653</v>
      </c>
      <c r="AI27" s="11">
        <v>8.8279999999999728</v>
      </c>
      <c r="AJ27" s="11">
        <v>8.8350000000000151</v>
      </c>
      <c r="AK27" s="172">
        <v>8.840000000000007</v>
      </c>
      <c r="AL27" s="11">
        <v>8.8429999999999911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21.480999999999959</v>
      </c>
      <c r="N28" s="11">
        <v>22.744000000000007</v>
      </c>
      <c r="O28" s="11">
        <v>23.660000000000018</v>
      </c>
      <c r="P28" s="11">
        <v>22.855999999999987</v>
      </c>
      <c r="Q28" s="11">
        <v>27.181999999999956</v>
      </c>
      <c r="R28" s="11">
        <v>30.154000000000035</v>
      </c>
      <c r="S28" s="11">
        <v>27.609000000000023</v>
      </c>
      <c r="T28" s="11">
        <v>28.483999999999995</v>
      </c>
      <c r="U28" s="11">
        <v>29.901000000000014</v>
      </c>
      <c r="V28" s="11">
        <v>33.891999999999953</v>
      </c>
      <c r="W28" s="11">
        <v>33.393999999999949</v>
      </c>
      <c r="X28" s="11">
        <v>34.063999999999986</v>
      </c>
      <c r="Y28" s="11">
        <v>34.253000000000021</v>
      </c>
      <c r="Z28" s="11">
        <v>34.488000000000071</v>
      </c>
      <c r="AA28" s="11">
        <v>34.753000000000057</v>
      </c>
      <c r="AB28" s="11">
        <v>34.957999999999927</v>
      </c>
      <c r="AC28" s="11">
        <v>35.147999999999975</v>
      </c>
      <c r="AD28" s="11">
        <v>35.344999999999956</v>
      </c>
      <c r="AE28" s="11">
        <v>35.547000000000068</v>
      </c>
      <c r="AF28" s="11">
        <v>35.755000000000052</v>
      </c>
      <c r="AG28" s="11">
        <v>35.973000000000035</v>
      </c>
      <c r="AH28" s="11">
        <v>36.18400000000009</v>
      </c>
      <c r="AI28" s="11">
        <v>36.39800000000001</v>
      </c>
      <c r="AJ28" s="11">
        <v>36.611000000000004</v>
      </c>
      <c r="AK28" s="172">
        <v>36.825000000000067</v>
      </c>
      <c r="AL28" s="11">
        <v>37.040000000000035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19.285000000000057</v>
      </c>
      <c r="N29" s="11">
        <v>18.264999999999979</v>
      </c>
      <c r="O29" s="11">
        <v>21.391999999999971</v>
      </c>
      <c r="P29" s="11">
        <v>20.477999999999952</v>
      </c>
      <c r="Q29" s="11">
        <v>25.229000000000049</v>
      </c>
      <c r="R29" s="11">
        <v>22.677999999999972</v>
      </c>
      <c r="S29" s="11">
        <v>23.31399999999994</v>
      </c>
      <c r="T29" s="11">
        <v>25.011999999999993</v>
      </c>
      <c r="U29" s="11">
        <v>25.183999999999962</v>
      </c>
      <c r="V29" s="11">
        <v>24.458999999999978</v>
      </c>
      <c r="W29" s="11">
        <v>23.474</v>
      </c>
      <c r="X29" s="11">
        <v>24.218</v>
      </c>
      <c r="Y29" s="11">
        <v>25.148999999999965</v>
      </c>
      <c r="Z29" s="11">
        <v>25.989000000000036</v>
      </c>
      <c r="AA29" s="11">
        <v>26.35500000000004</v>
      </c>
      <c r="AB29" s="11">
        <v>26.636999999999972</v>
      </c>
      <c r="AC29" s="11">
        <v>26.95100000000004</v>
      </c>
      <c r="AD29" s="11">
        <v>27.263000000000002</v>
      </c>
      <c r="AE29" s="11">
        <v>27.573999999999973</v>
      </c>
      <c r="AF29" s="11">
        <v>27.886000000000053</v>
      </c>
      <c r="AG29" s="11">
        <v>28.206999999999994</v>
      </c>
      <c r="AH29" s="11">
        <v>28.517999999999979</v>
      </c>
      <c r="AI29" s="11">
        <v>28.831000000000024</v>
      </c>
      <c r="AJ29" s="11">
        <v>29.14400000000003</v>
      </c>
      <c r="AK29" s="172">
        <v>29.459000000000003</v>
      </c>
      <c r="AL29" s="11">
        <v>29.774999999999984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12.463999999999997</v>
      </c>
      <c r="N30" s="11">
        <v>12.135000000000002</v>
      </c>
      <c r="O30" s="11">
        <v>11.076000000000001</v>
      </c>
      <c r="P30" s="11">
        <v>11.108999999999998</v>
      </c>
      <c r="Q30" s="11">
        <v>11.988000000000016</v>
      </c>
      <c r="R30" s="11">
        <v>12.08500000000001</v>
      </c>
      <c r="S30" s="11">
        <v>11.474000000000016</v>
      </c>
      <c r="T30" s="11">
        <v>11.879999999999999</v>
      </c>
      <c r="U30" s="11">
        <v>14.493000000000036</v>
      </c>
      <c r="V30" s="11">
        <v>13.614000000000029</v>
      </c>
      <c r="W30" s="11">
        <v>12.446999999999983</v>
      </c>
      <c r="X30" s="11">
        <v>12.98199999999998</v>
      </c>
      <c r="Y30" s="11">
        <v>13.495999999999997</v>
      </c>
      <c r="Z30" s="11">
        <v>13.908000000000026</v>
      </c>
      <c r="AA30" s="11">
        <v>14.152999999999979</v>
      </c>
      <c r="AB30" s="11">
        <v>14.298999999999992</v>
      </c>
      <c r="AC30" s="11">
        <v>14.494000000000009</v>
      </c>
      <c r="AD30" s="11">
        <v>14.681000000000004</v>
      </c>
      <c r="AE30" s="11">
        <v>14.858999999999991</v>
      </c>
      <c r="AF30" s="11">
        <v>15.032000000000023</v>
      </c>
      <c r="AG30" s="11">
        <v>15.218000000000011</v>
      </c>
      <c r="AH30" s="11">
        <v>15.410000000000013</v>
      </c>
      <c r="AI30" s="11">
        <v>15.607000000000006</v>
      </c>
      <c r="AJ30" s="11">
        <v>15.805000000000014</v>
      </c>
      <c r="AK30" s="172">
        <v>16.001999999999988</v>
      </c>
      <c r="AL30" s="11">
        <v>16.199000000000002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11.007000000000001</v>
      </c>
      <c r="N31" s="11">
        <v>10.214000000000002</v>
      </c>
      <c r="O31" s="11">
        <v>9.5410000000000021</v>
      </c>
      <c r="P31" s="11">
        <v>12.347999999999979</v>
      </c>
      <c r="Q31" s="11">
        <v>12.056000000000001</v>
      </c>
      <c r="R31" s="11">
        <v>9.9599999999999884</v>
      </c>
      <c r="S31" s="11">
        <v>11.138000000000009</v>
      </c>
      <c r="T31" s="11">
        <v>9.9189999999999969</v>
      </c>
      <c r="U31" s="11">
        <v>10.561000000000014</v>
      </c>
      <c r="V31" s="11">
        <v>12.02400000000001</v>
      </c>
      <c r="W31" s="11">
        <v>11.218000000000009</v>
      </c>
      <c r="X31" s="11">
        <v>11.388999999999989</v>
      </c>
      <c r="Y31" s="11">
        <v>11.472000000000005</v>
      </c>
      <c r="Z31" s="11">
        <v>11.521000000000006</v>
      </c>
      <c r="AA31" s="11">
        <v>11.57200000000001</v>
      </c>
      <c r="AB31" s="11">
        <v>11.585000000000003</v>
      </c>
      <c r="AC31" s="11">
        <v>11.593000000000004</v>
      </c>
      <c r="AD31" s="11">
        <v>11.602000000000013</v>
      </c>
      <c r="AE31" s="11">
        <v>11.614999999999981</v>
      </c>
      <c r="AF31" s="11">
        <v>11.633000000000019</v>
      </c>
      <c r="AG31" s="11">
        <v>11.658000000000005</v>
      </c>
      <c r="AH31" s="11">
        <v>11.688000000000013</v>
      </c>
      <c r="AI31" s="11">
        <v>11.721999999999984</v>
      </c>
      <c r="AJ31" s="11">
        <v>11.757999999999992</v>
      </c>
      <c r="AK31" s="172">
        <v>11.796999999999981</v>
      </c>
      <c r="AL31" s="11">
        <v>11.839999999999998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105.23500000000004</v>
      </c>
      <c r="N33" s="11">
        <f t="shared" ref="N33:AK33" si="20">SUM(N34:N36)</f>
        <v>104.87999999999994</v>
      </c>
      <c r="O33" s="11">
        <f t="shared" si="20"/>
        <v>104.28499999999995</v>
      </c>
      <c r="P33" s="11">
        <f t="shared" si="20"/>
        <v>106.32099999999997</v>
      </c>
      <c r="Q33" s="11">
        <f t="shared" si="20"/>
        <v>106.55599999999995</v>
      </c>
      <c r="R33" s="11">
        <f t="shared" si="20"/>
        <v>103.06399999999984</v>
      </c>
      <c r="S33" s="11">
        <f t="shared" si="20"/>
        <v>104.748</v>
      </c>
      <c r="T33" s="11">
        <f t="shared" si="20"/>
        <v>105.52800000000006</v>
      </c>
      <c r="U33" s="11">
        <f t="shared" si="20"/>
        <v>107.00900000000003</v>
      </c>
      <c r="V33" s="11">
        <f t="shared" si="20"/>
        <v>107.48500000000006</v>
      </c>
      <c r="W33" s="11">
        <f t="shared" si="20"/>
        <v>104.25700000000001</v>
      </c>
      <c r="X33" s="11">
        <f t="shared" si="20"/>
        <v>104.84699999999992</v>
      </c>
      <c r="Y33" s="11">
        <f t="shared" si="20"/>
        <v>106.00199999999991</v>
      </c>
      <c r="Z33" s="11">
        <f t="shared" si="20"/>
        <v>107.03499999999997</v>
      </c>
      <c r="AA33" s="11">
        <f t="shared" si="20"/>
        <v>108.21800000000015</v>
      </c>
      <c r="AB33" s="11">
        <f t="shared" si="20"/>
        <v>109.24299999999984</v>
      </c>
      <c r="AC33" s="11">
        <f t="shared" si="20"/>
        <v>110.11799999999985</v>
      </c>
      <c r="AD33" s="11">
        <f t="shared" si="20"/>
        <v>110.96700000000004</v>
      </c>
      <c r="AE33" s="11">
        <f t="shared" si="20"/>
        <v>111.80699999999993</v>
      </c>
      <c r="AF33" s="11">
        <f t="shared" si="20"/>
        <v>112.65099999999998</v>
      </c>
      <c r="AG33" s="11">
        <f t="shared" si="20"/>
        <v>113.52100000000002</v>
      </c>
      <c r="AH33" s="11">
        <f t="shared" si="20"/>
        <v>114.38099999999991</v>
      </c>
      <c r="AI33" s="11">
        <f t="shared" si="20"/>
        <v>115.23799999999991</v>
      </c>
      <c r="AJ33" s="11">
        <f t="shared" si="20"/>
        <v>116.09699999999998</v>
      </c>
      <c r="AK33" s="11">
        <f t="shared" si="20"/>
        <v>116.95800000000008</v>
      </c>
      <c r="AL33" s="11">
        <f>SUM(AL34:AL36)</f>
        <v>117.82000000000014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22.930000000000046</v>
      </c>
      <c r="N34" s="11">
        <v>19.917999999999967</v>
      </c>
      <c r="O34" s="11">
        <v>20.46299999999999</v>
      </c>
      <c r="P34" s="11">
        <v>19.943999999999946</v>
      </c>
      <c r="Q34" s="11">
        <v>19.422000000000029</v>
      </c>
      <c r="R34" s="11">
        <v>18.298999999999975</v>
      </c>
      <c r="S34" s="11">
        <v>18.630000000000013</v>
      </c>
      <c r="T34" s="11">
        <v>18.371000000000024</v>
      </c>
      <c r="U34" s="11">
        <v>18.436000000000025</v>
      </c>
      <c r="V34" s="11">
        <v>17.413000000000011</v>
      </c>
      <c r="W34" s="11">
        <v>18.095999999999972</v>
      </c>
      <c r="X34" s="11">
        <v>17.516000000000005</v>
      </c>
      <c r="Y34" s="11">
        <v>17.574000000000019</v>
      </c>
      <c r="Z34" s="11">
        <v>17.565000000000023</v>
      </c>
      <c r="AA34" s="11">
        <v>17.567000000000018</v>
      </c>
      <c r="AB34" s="11">
        <v>17.53499999999995</v>
      </c>
      <c r="AC34" s="11">
        <v>17.511999999999993</v>
      </c>
      <c r="AD34" s="11">
        <v>17.49000000000002</v>
      </c>
      <c r="AE34" s="11">
        <v>17.46599999999998</v>
      </c>
      <c r="AF34" s="11">
        <v>17.44099999999996</v>
      </c>
      <c r="AG34" s="11">
        <v>17.416000000000032</v>
      </c>
      <c r="AH34" s="11">
        <v>17.386999999999983</v>
      </c>
      <c r="AI34" s="11">
        <v>17.357999999999986</v>
      </c>
      <c r="AJ34" s="11">
        <v>17.329000000000018</v>
      </c>
      <c r="AK34" s="172">
        <v>17.299000000000042</v>
      </c>
      <c r="AL34" s="11">
        <v>17.26900000000002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32.738</v>
      </c>
      <c r="N35" s="11">
        <v>34.475000000000009</v>
      </c>
      <c r="O35" s="11">
        <v>32.987999999999978</v>
      </c>
      <c r="P35" s="11">
        <v>32.691000000000024</v>
      </c>
      <c r="Q35" s="11">
        <v>32.089000000000006</v>
      </c>
      <c r="R35" s="11">
        <v>30.790999999999986</v>
      </c>
      <c r="S35" s="11">
        <v>32.913999999999994</v>
      </c>
      <c r="T35" s="11">
        <v>33.280999999999963</v>
      </c>
      <c r="U35" s="11">
        <v>33.086999999999954</v>
      </c>
      <c r="V35" s="11">
        <v>33.532000000000025</v>
      </c>
      <c r="W35" s="11">
        <v>32.241999999999997</v>
      </c>
      <c r="X35" s="11">
        <v>32.291999999999952</v>
      </c>
      <c r="Y35" s="11">
        <v>32.368999999999978</v>
      </c>
      <c r="Z35" s="11">
        <v>32.514000000000017</v>
      </c>
      <c r="AA35" s="11">
        <v>32.695000000000029</v>
      </c>
      <c r="AB35" s="11">
        <v>32.899999999999935</v>
      </c>
      <c r="AC35" s="11">
        <v>33.057999999999993</v>
      </c>
      <c r="AD35" s="11">
        <v>33.220999999999961</v>
      </c>
      <c r="AE35" s="11">
        <v>33.386999999999944</v>
      </c>
      <c r="AF35" s="11">
        <v>33.561</v>
      </c>
      <c r="AG35" s="11">
        <v>33.761000000000003</v>
      </c>
      <c r="AH35" s="11">
        <v>33.958999999999961</v>
      </c>
      <c r="AI35" s="11">
        <v>34.154000000000011</v>
      </c>
      <c r="AJ35" s="11">
        <v>34.348000000000056</v>
      </c>
      <c r="AK35" s="172">
        <v>34.538999999999994</v>
      </c>
      <c r="AL35" s="11">
        <v>34.725999999999992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49.566999999999986</v>
      </c>
      <c r="N36" s="11">
        <v>50.486999999999973</v>
      </c>
      <c r="O36" s="11">
        <v>50.833999999999989</v>
      </c>
      <c r="P36" s="11">
        <v>53.685999999999993</v>
      </c>
      <c r="Q36" s="11">
        <v>55.044999999999916</v>
      </c>
      <c r="R36" s="11">
        <v>53.973999999999876</v>
      </c>
      <c r="S36" s="11">
        <v>53.203999999999994</v>
      </c>
      <c r="T36" s="11">
        <v>53.876000000000076</v>
      </c>
      <c r="U36" s="11">
        <v>55.486000000000047</v>
      </c>
      <c r="V36" s="11">
        <v>56.54000000000002</v>
      </c>
      <c r="W36" s="11">
        <v>53.91900000000004</v>
      </c>
      <c r="X36" s="11">
        <v>55.038999999999973</v>
      </c>
      <c r="Y36" s="11">
        <v>56.058999999999912</v>
      </c>
      <c r="Z36" s="11">
        <v>56.955999999999939</v>
      </c>
      <c r="AA36" s="11">
        <v>57.956000000000103</v>
      </c>
      <c r="AB36" s="11">
        <v>58.80799999999995</v>
      </c>
      <c r="AC36" s="11">
        <v>59.547999999999874</v>
      </c>
      <c r="AD36" s="11">
        <v>60.256000000000064</v>
      </c>
      <c r="AE36" s="11">
        <v>60.954000000000001</v>
      </c>
      <c r="AF36" s="11">
        <v>61.649000000000015</v>
      </c>
      <c r="AG36" s="11">
        <v>62.34399999999998</v>
      </c>
      <c r="AH36" s="11">
        <v>63.034999999999975</v>
      </c>
      <c r="AI36" s="11">
        <v>63.725999999999907</v>
      </c>
      <c r="AJ36" s="11">
        <v>64.419999999999902</v>
      </c>
      <c r="AK36" s="172">
        <v>65.120000000000047</v>
      </c>
      <c r="AL36" s="11">
        <v>65.825000000000117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366.29700000000003</v>
      </c>
      <c r="N38" s="11">
        <f t="shared" ref="N38:AL38" si="21">SUM(N5,N11,N16,N18,N23,N33)</f>
        <v>364.96499999999992</v>
      </c>
      <c r="O38" s="11">
        <f t="shared" si="21"/>
        <v>373.45000000000005</v>
      </c>
      <c r="P38" s="11">
        <f t="shared" si="21"/>
        <v>378.70399999999978</v>
      </c>
      <c r="Q38" s="11">
        <f t="shared" si="21"/>
        <v>387.09199999999998</v>
      </c>
      <c r="R38" s="11">
        <f t="shared" si="21"/>
        <v>377.35699999999974</v>
      </c>
      <c r="S38" s="11">
        <f t="shared" si="21"/>
        <v>385.29699999999985</v>
      </c>
      <c r="T38" s="11">
        <f t="shared" si="21"/>
        <v>391.11</v>
      </c>
      <c r="U38" s="11">
        <f t="shared" si="21"/>
        <v>404.66600000000022</v>
      </c>
      <c r="V38" s="11">
        <f t="shared" si="21"/>
        <v>404.03699999999986</v>
      </c>
      <c r="W38" s="11">
        <f t="shared" si="21"/>
        <v>399.69699999999972</v>
      </c>
      <c r="X38" s="11">
        <f t="shared" si="21"/>
        <v>401.05900000000003</v>
      </c>
      <c r="Y38" s="11">
        <f t="shared" si="21"/>
        <v>404.56799999999993</v>
      </c>
      <c r="Z38" s="11">
        <f t="shared" si="21"/>
        <v>409.00800000000021</v>
      </c>
      <c r="AA38" s="11">
        <f t="shared" si="21"/>
        <v>412.80600000000027</v>
      </c>
      <c r="AB38" s="11">
        <f t="shared" si="21"/>
        <v>415.38799999999958</v>
      </c>
      <c r="AC38" s="11">
        <f t="shared" si="21"/>
        <v>417.82799999999986</v>
      </c>
      <c r="AD38" s="11">
        <f t="shared" si="21"/>
        <v>420.08500000000015</v>
      </c>
      <c r="AE38" s="11">
        <f t="shared" si="21"/>
        <v>422.33499999999981</v>
      </c>
      <c r="AF38" s="11">
        <f t="shared" si="21"/>
        <v>424.55400000000009</v>
      </c>
      <c r="AG38" s="11">
        <f t="shared" si="21"/>
        <v>426.94</v>
      </c>
      <c r="AH38" s="11">
        <f t="shared" si="21"/>
        <v>429.28099999999995</v>
      </c>
      <c r="AI38" s="11">
        <f t="shared" si="21"/>
        <v>431.62699999999984</v>
      </c>
      <c r="AJ38" s="11">
        <f t="shared" si="21"/>
        <v>433.988</v>
      </c>
      <c r="AK38" s="11">
        <f t="shared" si="21"/>
        <v>436.33300000000014</v>
      </c>
      <c r="AL38" s="11">
        <f t="shared" si="21"/>
        <v>438.68600000000015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Dorset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Dorset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Dorset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Dorset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Dorset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Dorset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Dorset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27.31206788266811</v>
      </c>
      <c r="N231" s="40">
        <f>'Ind T1'!D25</f>
        <v>26.084008636542201</v>
      </c>
      <c r="O231" s="40">
        <f>'Ind T1'!F25</f>
        <v>26.857478925700867</v>
      </c>
    </row>
    <row r="232" spans="1:15" x14ac:dyDescent="0.2">
      <c r="L232" t="str">
        <f>L23</f>
        <v>Business and other services</v>
      </c>
      <c r="M232" s="40">
        <f>'Ind T1'!B24</f>
        <v>28.714983424184538</v>
      </c>
      <c r="N232" s="40">
        <f>'Ind T1'!D24</f>
        <v>29.217131977472942</v>
      </c>
      <c r="O232" s="40">
        <f>'Ind T1'!F24</f>
        <v>29.776879134506224</v>
      </c>
    </row>
    <row r="233" spans="1:15" x14ac:dyDescent="0.2">
      <c r="L233" t="str">
        <f>L18</f>
        <v>Trade, accomod. and transport</v>
      </c>
      <c r="M233" s="40">
        <f>'Ind T1'!B23</f>
        <v>26.539059829286327</v>
      </c>
      <c r="N233" s="40">
        <f>'Ind T1'!D23</f>
        <v>26.123038201437559</v>
      </c>
      <c r="O233" s="40">
        <f>'Ind T1'!F23</f>
        <v>25.262260477881654</v>
      </c>
    </row>
    <row r="234" spans="1:15" x14ac:dyDescent="0.2">
      <c r="L234" t="str">
        <f>L16</f>
        <v>Construction</v>
      </c>
      <c r="M234" s="40">
        <f>'Ind T1'!B22</f>
        <v>6.9146723129556413</v>
      </c>
      <c r="N234" s="40">
        <f>'Ind T1'!D22</f>
        <v>7.80791449523013</v>
      </c>
      <c r="O234" s="40">
        <f>'Ind T1'!F22</f>
        <v>8.8471024833252034</v>
      </c>
    </row>
    <row r="235" spans="1:15" x14ac:dyDescent="0.2">
      <c r="L235" t="str">
        <f>L11</f>
        <v>Manufacturing</v>
      </c>
      <c r="M235" s="40">
        <f>'Ind T1'!B21</f>
        <v>8.1156570568453841</v>
      </c>
      <c r="N235" s="40">
        <f>'Ind T1'!D21</f>
        <v>7.9182480729152305</v>
      </c>
      <c r="O235" s="40">
        <f>'Ind T1'!F21</f>
        <v>6.5158222509950088</v>
      </c>
    </row>
    <row r="236" spans="1:15" x14ac:dyDescent="0.2">
      <c r="L236" t="str">
        <f>L5</f>
        <v>Primary sector and utilities</v>
      </c>
      <c r="M236" s="40">
        <f>'Ind T1'!B20</f>
        <v>2.4035594940600031</v>
      </c>
      <c r="N236" s="40">
        <f>'Ind T1'!D20</f>
        <v>2.8496586164019275</v>
      </c>
      <c r="O236" s="40">
        <f>'Ind T1'!F20</f>
        <v>2.740456727591035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Dorset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1.1930000000001684</v>
      </c>
      <c r="O261" s="11">
        <f>'Ind T1'!F50</f>
        <v>13.56300000000013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8.4219999999999828</v>
      </c>
      <c r="O262" s="11">
        <f>'Ind T1'!F49</f>
        <v>13.847000000000051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4.2659999999998774</v>
      </c>
      <c r="O263" s="11">
        <f>'Ind T1'!F48</f>
        <v>6.4090000000001339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5.1149999999999487</v>
      </c>
      <c r="O264" s="11">
        <f>'Ind T1'!F47</f>
        <v>7.6030000000000655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1.0239999999999547</v>
      </c>
      <c r="O265" s="11">
        <f>'Ind T1'!F46</f>
        <v>-3.0649999999999942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2.3200000000000038</v>
      </c>
      <c r="O266" s="11">
        <f>'Ind T1'!F45</f>
        <v>0.63200000000000678</v>
      </c>
    </row>
    <row r="268" spans="1:16" x14ac:dyDescent="0.2">
      <c r="L268" t="str">
        <f>L38</f>
        <v>All industries</v>
      </c>
      <c r="N268" s="11">
        <f>'Ind T1'!D14-'Ind T1'!B14</f>
        <v>22.339999999999975</v>
      </c>
      <c r="O268" s="11">
        <f>SUM(O261:O266)</f>
        <v>38.989000000000388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12.394724825202163</v>
      </c>
      <c r="C9" s="249">
        <f>SUM(C26,C43,C60,C77,C94,C111,C128,C145,C162,C179,C196,C213,C230,C247,C264,C281,C298,C315,C332,C349,C366,C383)</f>
        <v>25.891171901486427</v>
      </c>
      <c r="D9" s="249">
        <f>SUM(B9:C9)</f>
        <v>38.285896726688591</v>
      </c>
      <c r="E9" s="238"/>
      <c r="F9" s="249">
        <f>SUM(F26,F43,F60,F77,F94,F111,F128,F145,F162,F179,F196,F213,F230,F247,F264,F281,F298,F315,F332,F349,F366,F383)</f>
        <v>17.048515519225713</v>
      </c>
      <c r="G9" s="249">
        <f>SUM(G26,G43,G60,G77,G94,G111,G128,G145,G162,G179,G196,G213,G230,G247,G264,G281,G298,G315,G332,G349,G366,G383)</f>
        <v>29.435334262840996</v>
      </c>
      <c r="H9" s="249">
        <f>SUM(F9:G9)</f>
        <v>46.483849782066713</v>
      </c>
      <c r="I9" s="238"/>
      <c r="J9" s="249">
        <f>SUM(J26,J43,J60,J77,J94,J111,J128,J145,J162,J179,J196,J213,J230,J247,J264,J281,J298,J315,J332,J349,J366,J383)</f>
        <v>18.740077888320908</v>
      </c>
      <c r="K9" s="249">
        <f>SUM(K26,K43,K60,K77,K94,K111,K128,K145,K162,K179,K196,K213,K230,K247,K264,K281,K298,K315,K332,K349,K366,K383)</f>
        <v>30.464962883942139</v>
      </c>
      <c r="L9" s="249">
        <f>SUM(J9:K9)</f>
        <v>49.205040772263047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35.233564569068349</v>
      </c>
      <c r="C10" s="249">
        <f t="shared" si="0"/>
        <v>39.284910167809592</v>
      </c>
      <c r="D10" s="249">
        <f t="shared" ref="D10:D17" si="1">SUM(B10:C10)</f>
        <v>74.518474736877948</v>
      </c>
      <c r="E10" s="238"/>
      <c r="F10" s="249">
        <f t="shared" ref="F10:G17" si="2">SUM(F27,F44,F61,F78,F95,F112,F129,F146,F163,F180,F197,F214,F231,F248,F265,F282,F299,F316,F333,F350,F367,F384)</f>
        <v>44.515050288568411</v>
      </c>
      <c r="G10" s="249">
        <f t="shared" si="2"/>
        <v>45.460263968948205</v>
      </c>
      <c r="H10" s="249">
        <f t="shared" ref="H10:H17" si="3">SUM(F10:G10)</f>
        <v>89.975314257516615</v>
      </c>
      <c r="I10" s="238"/>
      <c r="J10" s="249">
        <f t="shared" ref="J10:K17" si="4">SUM(J27,J44,J61,J78,J95,J112,J129,J146,J163,J180,J197,J214,J231,J248,J265,J282,J299,J316,J333,J350,J367,J384)</f>
        <v>53.26306329431246</v>
      </c>
      <c r="K10" s="249">
        <f t="shared" si="4"/>
        <v>56.415961491006961</v>
      </c>
      <c r="L10" s="249">
        <f t="shared" ref="L10:L17" si="5">SUM(J10:K10)</f>
        <v>109.67902478531943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21.604805639916805</v>
      </c>
      <c r="C11" s="249">
        <f t="shared" si="0"/>
        <v>23.957423241834185</v>
      </c>
      <c r="D11" s="249">
        <f t="shared" si="1"/>
        <v>45.56222888175099</v>
      </c>
      <c r="E11" s="238"/>
      <c r="F11" s="249">
        <f t="shared" si="2"/>
        <v>26.019077748913979</v>
      </c>
      <c r="G11" s="249">
        <f t="shared" si="2"/>
        <v>26.241764235028342</v>
      </c>
      <c r="H11" s="249">
        <f t="shared" si="3"/>
        <v>52.260841983942321</v>
      </c>
      <c r="I11" s="238"/>
      <c r="J11" s="249">
        <f t="shared" si="4"/>
        <v>35.526154738908183</v>
      </c>
      <c r="K11" s="249">
        <f t="shared" si="4"/>
        <v>27.09527566258053</v>
      </c>
      <c r="L11" s="249">
        <f t="shared" si="5"/>
        <v>62.621430401488709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30.868369518266295</v>
      </c>
      <c r="C12" s="249">
        <f t="shared" si="0"/>
        <v>9.227525360707288</v>
      </c>
      <c r="D12" s="249">
        <f t="shared" si="1"/>
        <v>40.095894878973581</v>
      </c>
      <c r="E12" s="238"/>
      <c r="F12" s="249">
        <f t="shared" si="2"/>
        <v>31.147239242745091</v>
      </c>
      <c r="G12" s="249">
        <f t="shared" si="2"/>
        <v>9.687806709180304</v>
      </c>
      <c r="H12" s="249">
        <f t="shared" si="3"/>
        <v>40.835045951925395</v>
      </c>
      <c r="I12" s="238"/>
      <c r="J12" s="249">
        <f t="shared" si="4"/>
        <v>27.72161792762828</v>
      </c>
      <c r="K12" s="249">
        <f t="shared" si="4"/>
        <v>10.900301341718491</v>
      </c>
      <c r="L12" s="249">
        <f t="shared" si="5"/>
        <v>38.621919269346769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4.3113289300638478</v>
      </c>
      <c r="C13" s="249">
        <f t="shared" si="0"/>
        <v>39.713498392552665</v>
      </c>
      <c r="D13" s="249">
        <f t="shared" si="1"/>
        <v>44.024827322616517</v>
      </c>
      <c r="E13" s="238"/>
      <c r="F13" s="249">
        <f t="shared" si="2"/>
        <v>4.9270908070525019</v>
      </c>
      <c r="G13" s="249">
        <f t="shared" si="2"/>
        <v>35.401539430108663</v>
      </c>
      <c r="H13" s="249">
        <f t="shared" si="3"/>
        <v>40.328630237161164</v>
      </c>
      <c r="I13" s="238"/>
      <c r="J13" s="249">
        <f t="shared" si="4"/>
        <v>5.6969824822081607</v>
      </c>
      <c r="K13" s="249">
        <f t="shared" si="4"/>
        <v>35.762201889788784</v>
      </c>
      <c r="L13" s="249">
        <f t="shared" si="5"/>
        <v>41.459184371996948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33.479741006109222</v>
      </c>
      <c r="C14" s="249">
        <f t="shared" si="0"/>
        <v>5.4405513038258793</v>
      </c>
      <c r="D14" s="249">
        <f t="shared" si="1"/>
        <v>38.9202923099351</v>
      </c>
      <c r="E14" s="238"/>
      <c r="F14" s="249">
        <f t="shared" si="2"/>
        <v>32.614937670937159</v>
      </c>
      <c r="G14" s="249">
        <f t="shared" si="2"/>
        <v>5.76165976090798</v>
      </c>
      <c r="H14" s="249">
        <f t="shared" si="3"/>
        <v>38.376597431845141</v>
      </c>
      <c r="I14" s="238"/>
      <c r="J14" s="249">
        <f t="shared" si="4"/>
        <v>35.746352733679025</v>
      </c>
      <c r="K14" s="249">
        <f t="shared" si="4"/>
        <v>7.4423049598679896</v>
      </c>
      <c r="L14" s="249">
        <f t="shared" si="5"/>
        <v>43.188657693547015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21.482369189767027</v>
      </c>
      <c r="C15" s="249">
        <f t="shared" si="0"/>
        <v>12.877407658625476</v>
      </c>
      <c r="D15" s="249">
        <f t="shared" si="1"/>
        <v>34.359776848392499</v>
      </c>
      <c r="E15" s="238"/>
      <c r="F15" s="249">
        <f t="shared" si="2"/>
        <v>21.117923901969494</v>
      </c>
      <c r="G15" s="249">
        <f t="shared" si="2"/>
        <v>12.997561319225692</v>
      </c>
      <c r="H15" s="249">
        <f t="shared" si="3"/>
        <v>34.115485221195186</v>
      </c>
      <c r="I15" s="238"/>
      <c r="J15" s="249">
        <f t="shared" si="4"/>
        <v>20.438002084570631</v>
      </c>
      <c r="K15" s="249">
        <f t="shared" si="4"/>
        <v>14.091448509560152</v>
      </c>
      <c r="L15" s="249">
        <f t="shared" si="5"/>
        <v>34.529450594130779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2.8052721629990569</v>
      </c>
      <c r="C16" s="249">
        <f t="shared" si="0"/>
        <v>17.041352780750806</v>
      </c>
      <c r="D16" s="249">
        <f t="shared" si="1"/>
        <v>19.846624943749863</v>
      </c>
      <c r="E16" s="238"/>
      <c r="F16" s="249">
        <f t="shared" si="2"/>
        <v>2.7084829114864473</v>
      </c>
      <c r="G16" s="249">
        <f t="shared" si="2"/>
        <v>15.245714666357591</v>
      </c>
      <c r="H16" s="249">
        <f t="shared" si="3"/>
        <v>17.954197577844038</v>
      </c>
      <c r="I16" s="238"/>
      <c r="J16" s="249">
        <f t="shared" si="4"/>
        <v>3.6057872619286142</v>
      </c>
      <c r="K16" s="249">
        <f t="shared" si="4"/>
        <v>14.839792923945197</v>
      </c>
      <c r="L16" s="249">
        <f t="shared" si="5"/>
        <v>18.445580185873812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19.622952019667927</v>
      </c>
      <c r="C17" s="249">
        <f t="shared" si="0"/>
        <v>22.120031331346826</v>
      </c>
      <c r="D17" s="249">
        <f t="shared" si="1"/>
        <v>41.742983351014757</v>
      </c>
      <c r="E17" s="238"/>
      <c r="F17" s="249">
        <f t="shared" si="2"/>
        <v>19.146894507639896</v>
      </c>
      <c r="G17" s="249">
        <f t="shared" si="2"/>
        <v>20.220143048863346</v>
      </c>
      <c r="H17" s="249">
        <f t="shared" si="3"/>
        <v>39.367037556503242</v>
      </c>
      <c r="I17" s="238"/>
      <c r="J17" s="249">
        <f t="shared" si="4"/>
        <v>20.113205661661098</v>
      </c>
      <c r="K17" s="249">
        <f t="shared" si="4"/>
        <v>20.822506264372375</v>
      </c>
      <c r="L17" s="249">
        <f t="shared" si="5"/>
        <v>40.935711926033477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181.80312786106069</v>
      </c>
      <c r="C19" s="247">
        <f t="shared" ref="C19:L19" si="6">SUM(C9:C17)</f>
        <v>195.55387213893917</v>
      </c>
      <c r="D19" s="247">
        <f t="shared" si="6"/>
        <v>377.35699999999986</v>
      </c>
      <c r="E19" s="247"/>
      <c r="F19" s="247">
        <f t="shared" si="6"/>
        <v>199.2452125985387</v>
      </c>
      <c r="G19" s="247">
        <f t="shared" si="6"/>
        <v>200.45178740146113</v>
      </c>
      <c r="H19" s="247">
        <f t="shared" si="6"/>
        <v>399.69699999999978</v>
      </c>
      <c r="I19" s="247"/>
      <c r="J19" s="247">
        <f t="shared" si="6"/>
        <v>220.85124407321734</v>
      </c>
      <c r="K19" s="247">
        <f t="shared" si="6"/>
        <v>217.83475592678261</v>
      </c>
      <c r="L19" s="247">
        <f t="shared" si="6"/>
        <v>438.68599999999998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4.9673699254879772E-2</v>
      </c>
      <c r="C26" s="302">
        <v>0.25993827286942656</v>
      </c>
      <c r="D26" s="302">
        <f>SUM(B26:C26)</f>
        <v>0.30961197212430636</v>
      </c>
      <c r="E26" s="303"/>
      <c r="F26" s="302">
        <v>8.7286231778825593E-2</v>
      </c>
      <c r="G26" s="302">
        <v>0.39665199424325331</v>
      </c>
      <c r="H26" s="302">
        <f>SUM(F26:G26)</f>
        <v>0.48393822602207892</v>
      </c>
      <c r="I26" s="303"/>
      <c r="J26" s="302">
        <v>6.504611467482474E-2</v>
      </c>
      <c r="K26" s="302">
        <v>0.50146993003057749</v>
      </c>
      <c r="L26" s="302">
        <f>SUM(J26:K26)</f>
        <v>0.56651604470540229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9.5227637854302799E-2</v>
      </c>
      <c r="C27" s="302">
        <v>0.14112612877450847</v>
      </c>
      <c r="D27" s="302">
        <f t="shared" ref="D27:D34" si="7">SUM(B27:C27)</f>
        <v>0.23635376662881127</v>
      </c>
      <c r="E27" s="303"/>
      <c r="F27" s="302">
        <v>0.15718236272205502</v>
      </c>
      <c r="G27" s="302">
        <v>0.31679211333121099</v>
      </c>
      <c r="H27" s="302">
        <f t="shared" ref="H27:H34" si="8">SUM(F27:G27)</f>
        <v>0.47397447605326604</v>
      </c>
      <c r="I27" s="303"/>
      <c r="J27" s="302">
        <v>0.16865534413903677</v>
      </c>
      <c r="K27" s="302">
        <v>0.45875519788104713</v>
      </c>
      <c r="L27" s="302">
        <f t="shared" ref="L27:L34" si="9">SUM(J27:K27)</f>
        <v>0.62741054202008395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7.2873865100553589E-2</v>
      </c>
      <c r="C28" s="302">
        <v>8.487877331572409E-2</v>
      </c>
      <c r="D28" s="302">
        <f t="shared" si="7"/>
        <v>0.15775263841627768</v>
      </c>
      <c r="E28" s="303"/>
      <c r="F28" s="302">
        <v>0.13013251198414857</v>
      </c>
      <c r="G28" s="302">
        <v>0.20485274006739923</v>
      </c>
      <c r="H28" s="302">
        <f t="shared" si="8"/>
        <v>0.33498525205154783</v>
      </c>
      <c r="I28" s="303"/>
      <c r="J28" s="302">
        <v>0.13503529058225236</v>
      </c>
      <c r="K28" s="302">
        <v>0.22192189466950402</v>
      </c>
      <c r="L28" s="302">
        <f t="shared" si="9"/>
        <v>0.35695718525175635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0.13131858479395822</v>
      </c>
      <c r="C29" s="302">
        <v>3.9859549575041182E-2</v>
      </c>
      <c r="D29" s="302">
        <f t="shared" si="7"/>
        <v>0.1711781343689994</v>
      </c>
      <c r="E29" s="303"/>
      <c r="F29" s="302">
        <v>0.20833563187434082</v>
      </c>
      <c r="G29" s="302">
        <v>0.12110224887196651</v>
      </c>
      <c r="H29" s="302">
        <f t="shared" si="8"/>
        <v>0.32943788074630731</v>
      </c>
      <c r="I29" s="303"/>
      <c r="J29" s="302">
        <v>9.9979684224283799E-2</v>
      </c>
      <c r="K29" s="302">
        <v>0.11260236737720999</v>
      </c>
      <c r="L29" s="302">
        <f t="shared" si="9"/>
        <v>0.21258205160149379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0.2276792891090739</v>
      </c>
      <c r="C30" s="302">
        <v>2.7525998136028029</v>
      </c>
      <c r="D30" s="302">
        <f t="shared" si="7"/>
        <v>2.9802791027118767</v>
      </c>
      <c r="E30" s="303"/>
      <c r="F30" s="302">
        <v>0.33163017533809985</v>
      </c>
      <c r="G30" s="302">
        <v>3.2810956738140771</v>
      </c>
      <c r="H30" s="302">
        <f t="shared" si="8"/>
        <v>3.6127258491521768</v>
      </c>
      <c r="I30" s="303"/>
      <c r="J30" s="302">
        <v>0.26547804848710072</v>
      </c>
      <c r="K30" s="302">
        <v>3.1008226324285477</v>
      </c>
      <c r="L30" s="302">
        <f t="shared" si="9"/>
        <v>3.3663006809156486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0.22394355785964415</v>
      </c>
      <c r="C31" s="302">
        <v>9.3577452535669584E-2</v>
      </c>
      <c r="D31" s="302">
        <f t="shared" si="7"/>
        <v>0.31752101039531372</v>
      </c>
      <c r="E31" s="303"/>
      <c r="F31" s="302">
        <v>0.41034083169004676</v>
      </c>
      <c r="G31" s="302">
        <v>0.10733118052579947</v>
      </c>
      <c r="H31" s="302">
        <f t="shared" si="8"/>
        <v>0.51767201221584624</v>
      </c>
      <c r="I31" s="303"/>
      <c r="J31" s="302">
        <v>0.27342650051858464</v>
      </c>
      <c r="K31" s="302">
        <v>0.16120865245677077</v>
      </c>
      <c r="L31" s="302">
        <f t="shared" si="9"/>
        <v>0.43463515297535538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3.5263604001157155E-2</v>
      </c>
      <c r="C32" s="302">
        <v>4.9634794929938206E-2</v>
      </c>
      <c r="D32" s="302">
        <f t="shared" si="7"/>
        <v>8.4898398931095354E-2</v>
      </c>
      <c r="E32" s="303"/>
      <c r="F32" s="302">
        <v>4.6610935000723289E-2</v>
      </c>
      <c r="G32" s="302">
        <v>9.6232391351399701E-2</v>
      </c>
      <c r="H32" s="302">
        <f t="shared" si="8"/>
        <v>0.14284332635212299</v>
      </c>
      <c r="I32" s="303"/>
      <c r="J32" s="302">
        <v>2.7663287834564423E-2</v>
      </c>
      <c r="K32" s="302">
        <v>0.12778726253879763</v>
      </c>
      <c r="L32" s="302">
        <f t="shared" si="9"/>
        <v>0.15545055037336206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5.7352815437494854E-2</v>
      </c>
      <c r="C33" s="302">
        <v>0.23789004398016136</v>
      </c>
      <c r="D33" s="302">
        <f t="shared" si="7"/>
        <v>0.29524285941765621</v>
      </c>
      <c r="E33" s="303"/>
      <c r="F33" s="302">
        <v>9.3592498507908101E-2</v>
      </c>
      <c r="G33" s="302">
        <v>0.25454159791103831</v>
      </c>
      <c r="H33" s="302">
        <f t="shared" si="8"/>
        <v>0.34813409641894644</v>
      </c>
      <c r="I33" s="303"/>
      <c r="J33" s="302">
        <v>0.1405584909993883</v>
      </c>
      <c r="K33" s="302">
        <v>0.27633478427078856</v>
      </c>
      <c r="L33" s="302">
        <f t="shared" si="9"/>
        <v>0.41689327527017683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0.59474254990084041</v>
      </c>
      <c r="C34" s="302">
        <v>0.67541956710483053</v>
      </c>
      <c r="D34" s="302">
        <f t="shared" si="7"/>
        <v>1.2701621170056709</v>
      </c>
      <c r="E34" s="303"/>
      <c r="F34" s="302">
        <v>0.71671565516544544</v>
      </c>
      <c r="G34" s="302">
        <v>0.72957322582227124</v>
      </c>
      <c r="H34" s="302">
        <f t="shared" si="8"/>
        <v>1.4462888809877166</v>
      </c>
      <c r="I34" s="303"/>
      <c r="J34" s="302">
        <v>1.1778231960199537</v>
      </c>
      <c r="K34" s="302">
        <v>0.94643132086676796</v>
      </c>
      <c r="L34" s="302">
        <f t="shared" si="9"/>
        <v>2.1242545168867215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1.4880756033119047</v>
      </c>
      <c r="C36" s="311">
        <f t="shared" ref="C36:K36" si="10">SUM(C26:C34)</f>
        <v>4.3349243966881028</v>
      </c>
      <c r="D36" s="311">
        <f t="shared" si="10"/>
        <v>5.8230000000000075</v>
      </c>
      <c r="E36" s="311"/>
      <c r="F36" s="311">
        <f t="shared" si="10"/>
        <v>2.1818268340615936</v>
      </c>
      <c r="G36" s="311">
        <f t="shared" si="10"/>
        <v>5.5081731659384161</v>
      </c>
      <c r="H36" s="311">
        <f t="shared" si="10"/>
        <v>7.6900000000000093</v>
      </c>
      <c r="I36" s="311"/>
      <c r="J36" s="311">
        <f t="shared" si="10"/>
        <v>2.353665957479989</v>
      </c>
      <c r="K36" s="311">
        <f t="shared" si="10"/>
        <v>5.9073340425200112</v>
      </c>
      <c r="L36" s="311">
        <f>SUM(L26:L34)</f>
        <v>8.2609999999999992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1.3103472162913049E-3</v>
      </c>
      <c r="C43" s="302">
        <v>7.1198113501330082E-2</v>
      </c>
      <c r="D43" s="302">
        <f>SUM(B43:C43)</f>
        <v>7.250846071762139E-2</v>
      </c>
      <c r="E43" s="303"/>
      <c r="F43" s="302">
        <v>1.3765786079176256E-3</v>
      </c>
      <c r="G43" s="302">
        <v>5.4762233770604081E-2</v>
      </c>
      <c r="H43" s="302">
        <f>SUM(F43:G43)</f>
        <v>5.6138812378521703E-2</v>
      </c>
      <c r="I43" s="303"/>
      <c r="J43" s="302">
        <v>6.0298817735802502E-4</v>
      </c>
      <c r="K43" s="302">
        <v>2.9375224968041843E-2</v>
      </c>
      <c r="L43" s="302">
        <f>SUM(J43:K43)</f>
        <v>2.9978213145399869E-2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2.0287540918731434E-2</v>
      </c>
      <c r="C44" s="302">
        <v>5.8038062361215191E-2</v>
      </c>
      <c r="D44" s="302">
        <f t="shared" ref="D44:D51" si="11">SUM(B44:C44)</f>
        <v>7.8325603279946629E-2</v>
      </c>
      <c r="E44" s="303"/>
      <c r="F44" s="302">
        <v>2.2844532760070327E-2</v>
      </c>
      <c r="G44" s="302">
        <v>4.9782114999536872E-2</v>
      </c>
      <c r="H44" s="302">
        <f t="shared" ref="H44:H51" si="12">SUM(F44:G44)</f>
        <v>7.2626647759607199E-2</v>
      </c>
      <c r="I44" s="303"/>
      <c r="J44" s="302">
        <v>1.2563631848975017E-2</v>
      </c>
      <c r="K44" s="302">
        <v>3.5765537538459992E-2</v>
      </c>
      <c r="L44" s="302">
        <f t="shared" ref="L44:L51" si="13">SUM(J44:K44)</f>
        <v>4.8329169387435006E-2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9.4271691109844725E-3</v>
      </c>
      <c r="C45" s="302">
        <v>4.6967904236048415E-2</v>
      </c>
      <c r="D45" s="302">
        <f t="shared" si="11"/>
        <v>5.6395073347032885E-2</v>
      </c>
      <c r="E45" s="303"/>
      <c r="F45" s="302">
        <v>9.869125092838547E-3</v>
      </c>
      <c r="G45" s="302">
        <v>4.3117445440096117E-2</v>
      </c>
      <c r="H45" s="302">
        <f t="shared" si="12"/>
        <v>5.2986570532934665E-2</v>
      </c>
      <c r="I45" s="303"/>
      <c r="J45" s="302">
        <v>5.7365130924482985E-3</v>
      </c>
      <c r="K45" s="302">
        <v>2.2227449383652859E-2</v>
      </c>
      <c r="L45" s="302">
        <f t="shared" si="13"/>
        <v>2.7963962476101157E-2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1.2004342227502513E-2</v>
      </c>
      <c r="C46" s="302">
        <v>1.435470883561399E-2</v>
      </c>
      <c r="D46" s="302">
        <f t="shared" si="11"/>
        <v>2.6359051063116503E-2</v>
      </c>
      <c r="E46" s="303"/>
      <c r="F46" s="302">
        <v>1.0528391033061066E-2</v>
      </c>
      <c r="G46" s="302">
        <v>1.0397584104618413E-2</v>
      </c>
      <c r="H46" s="302">
        <f t="shared" si="12"/>
        <v>2.0925975137679478E-2</v>
      </c>
      <c r="I46" s="303"/>
      <c r="J46" s="302">
        <v>4.0184246198632281E-3</v>
      </c>
      <c r="K46" s="302">
        <v>6.0826981016659249E-3</v>
      </c>
      <c r="L46" s="302">
        <f t="shared" si="13"/>
        <v>1.0101122721529153E-2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1.8498963483668321E-3</v>
      </c>
      <c r="C47" s="302">
        <v>0.12030006565602126</v>
      </c>
      <c r="D47" s="302">
        <f t="shared" si="11"/>
        <v>0.1221499620043881</v>
      </c>
      <c r="E47" s="303"/>
      <c r="F47" s="302">
        <v>1.7769224846145824E-3</v>
      </c>
      <c r="G47" s="302">
        <v>6.4077164658659341E-2</v>
      </c>
      <c r="H47" s="302">
        <f>SUM(F47:G47)</f>
        <v>6.5854087143273926E-2</v>
      </c>
      <c r="I47" s="303"/>
      <c r="J47" s="302">
        <v>6.7201617095540044E-4</v>
      </c>
      <c r="K47" s="302">
        <v>2.6180865390377422E-2</v>
      </c>
      <c r="L47" s="302">
        <f t="shared" si="13"/>
        <v>2.6852881561332823E-2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1.089481805604638E-2</v>
      </c>
      <c r="C48" s="302">
        <v>5.3620755306475077E-3</v>
      </c>
      <c r="D48" s="302">
        <f t="shared" si="11"/>
        <v>1.6256893586693889E-2</v>
      </c>
      <c r="E48" s="303"/>
      <c r="F48" s="302">
        <v>1.2867631232342277E-2</v>
      </c>
      <c r="G48" s="302">
        <v>3.9200633828834121E-3</v>
      </c>
      <c r="H48" s="302">
        <f t="shared" si="12"/>
        <v>1.6787694615225689E-2</v>
      </c>
      <c r="I48" s="303"/>
      <c r="J48" s="302">
        <v>6.9768254595185429E-3</v>
      </c>
      <c r="K48" s="302">
        <v>2.1258076645150016E-3</v>
      </c>
      <c r="L48" s="302">
        <f t="shared" si="13"/>
        <v>9.1026331240335445E-3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2.8302790442038574E-3</v>
      </c>
      <c r="C49" s="302">
        <v>1.0810119792180764E-2</v>
      </c>
      <c r="D49" s="302">
        <f t="shared" si="11"/>
        <v>1.3640398836384621E-2</v>
      </c>
      <c r="E49" s="303"/>
      <c r="F49" s="302">
        <v>2.6529794641009584E-3</v>
      </c>
      <c r="G49" s="302">
        <v>5.9837350962568935E-3</v>
      </c>
      <c r="H49" s="302">
        <f t="shared" si="12"/>
        <v>8.6367145603578523E-3</v>
      </c>
      <c r="I49" s="303"/>
      <c r="J49" s="302">
        <v>9.6959419906704025E-4</v>
      </c>
      <c r="K49" s="302">
        <v>3.6063781913702195E-3</v>
      </c>
      <c r="L49" s="302">
        <f t="shared" si="13"/>
        <v>4.57597239043726E-3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5.2373318190128545E-4</v>
      </c>
      <c r="C50" s="302">
        <v>0.18311890922265428</v>
      </c>
      <c r="D50" s="302">
        <f t="shared" si="11"/>
        <v>0.18364264240455558</v>
      </c>
      <c r="E50" s="303"/>
      <c r="F50" s="302">
        <v>3.1924986984459383E-4</v>
      </c>
      <c r="G50" s="302">
        <v>0.13498201610362362</v>
      </c>
      <c r="H50" s="302">
        <f t="shared" si="12"/>
        <v>0.13530126597346823</v>
      </c>
      <c r="I50" s="303"/>
      <c r="J50" s="302">
        <v>2.2205387764842816E-4</v>
      </c>
      <c r="K50" s="302">
        <v>6.4014452024349536E-2</v>
      </c>
      <c r="L50" s="302">
        <f t="shared" si="13"/>
        <v>6.4236505901997962E-2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3.4431193565822773E-3</v>
      </c>
      <c r="C51" s="302">
        <v>7.5278795403677184E-2</v>
      </c>
      <c r="D51" s="302">
        <f t="shared" si="11"/>
        <v>7.8721914760259457E-2</v>
      </c>
      <c r="E51" s="303"/>
      <c r="F51" s="302">
        <v>2.7810573703777749E-3</v>
      </c>
      <c r="G51" s="302">
        <v>4.9611745285536536E-3</v>
      </c>
      <c r="H51" s="302">
        <f t="shared" si="12"/>
        <v>7.742231898931428E-3</v>
      </c>
      <c r="I51" s="303"/>
      <c r="J51" s="302">
        <v>1.0991662741281917E-3</v>
      </c>
      <c r="K51" s="302">
        <v>1.7603730176050346E-3</v>
      </c>
      <c r="L51" s="302">
        <f t="shared" si="13"/>
        <v>2.8595392917332265E-3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6.2571245460610339E-2</v>
      </c>
      <c r="C53" s="311">
        <f t="shared" ref="C53:L53" si="14">SUM(C43:C51)</f>
        <v>0.5854287545393887</v>
      </c>
      <c r="D53" s="311">
        <f t="shared" si="14"/>
        <v>0.64799999999999913</v>
      </c>
      <c r="E53" s="311"/>
      <c r="F53" s="311">
        <f t="shared" si="14"/>
        <v>6.5016467915167755E-2</v>
      </c>
      <c r="G53" s="311">
        <f t="shared" si="14"/>
        <v>0.37198353208483242</v>
      </c>
      <c r="H53" s="311">
        <f t="shared" si="14"/>
        <v>0.43700000000000017</v>
      </c>
      <c r="I53" s="311"/>
      <c r="J53" s="311">
        <f t="shared" si="14"/>
        <v>3.2861213719962173E-2</v>
      </c>
      <c r="K53" s="311">
        <f t="shared" si="14"/>
        <v>0.19113878628003786</v>
      </c>
      <c r="L53" s="311">
        <f t="shared" si="14"/>
        <v>0.22399999999999992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9.1739350429655378E-2</v>
      </c>
      <c r="C60" s="302">
        <v>0.20882822314219601</v>
      </c>
      <c r="D60" s="302">
        <f>SUM(B60:C60)</f>
        <v>0.30056757357185138</v>
      </c>
      <c r="E60" s="303"/>
      <c r="F60" s="302">
        <v>0.14755707870093621</v>
      </c>
      <c r="G60" s="302">
        <v>0.2197851002064799</v>
      </c>
      <c r="H60" s="302">
        <f>SUM(F60:G60)</f>
        <v>0.36734217890741611</v>
      </c>
      <c r="I60" s="303"/>
      <c r="J60" s="302">
        <v>0.12485390714370928</v>
      </c>
      <c r="K60" s="302">
        <v>0.17230793435567249</v>
      </c>
      <c r="L60" s="302">
        <f>SUM(J60:K60)</f>
        <v>0.29716184149938174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0.10977863311249419</v>
      </c>
      <c r="C61" s="302">
        <v>0.12984175248796948</v>
      </c>
      <c r="D61" s="302">
        <f t="shared" ref="D61:D68" si="15">SUM(B61:C61)</f>
        <v>0.23962038560046367</v>
      </c>
      <c r="E61" s="303"/>
      <c r="F61" s="302">
        <v>0.18192763655695757</v>
      </c>
      <c r="G61" s="302">
        <v>0.15872833307408887</v>
      </c>
      <c r="H61" s="302">
        <f t="shared" ref="H61:H68" si="16">SUM(F61:G61)</f>
        <v>0.34065596963104644</v>
      </c>
      <c r="I61" s="303"/>
      <c r="J61" s="302">
        <v>0.17659853415192103</v>
      </c>
      <c r="K61" s="302">
        <v>0.18201115047947103</v>
      </c>
      <c r="L61" s="302">
        <f t="shared" ref="L61:L68" si="17">SUM(J61:K61)</f>
        <v>0.35860968463139209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0.14190476718008219</v>
      </c>
      <c r="C62" s="302">
        <v>0.18748563596769469</v>
      </c>
      <c r="D62" s="302">
        <f t="shared" si="15"/>
        <v>0.3293904031477769</v>
      </c>
      <c r="E62" s="303"/>
      <c r="F62" s="302">
        <v>0.19619727991025124</v>
      </c>
      <c r="G62" s="302">
        <v>0.21733689695083402</v>
      </c>
      <c r="H62" s="302">
        <f t="shared" si="16"/>
        <v>0.41353417686108529</v>
      </c>
      <c r="I62" s="303"/>
      <c r="J62" s="302">
        <v>0.18415191938472686</v>
      </c>
      <c r="K62" s="302">
        <v>0.17857171326779542</v>
      </c>
      <c r="L62" s="302">
        <f t="shared" si="17"/>
        <v>0.36272363265252228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0.23098469218405734</v>
      </c>
      <c r="C63" s="302">
        <v>9.8511422165978413E-2</v>
      </c>
      <c r="D63" s="302">
        <f t="shared" si="15"/>
        <v>0.32949611435003578</v>
      </c>
      <c r="E63" s="303"/>
      <c r="F63" s="302">
        <v>0.24281934943918809</v>
      </c>
      <c r="G63" s="302">
        <v>0.11009755905352529</v>
      </c>
      <c r="H63" s="302">
        <f t="shared" si="16"/>
        <v>0.3529169084927134</v>
      </c>
      <c r="I63" s="303"/>
      <c r="J63" s="302">
        <v>0.16885922747896562</v>
      </c>
      <c r="K63" s="302">
        <v>0.10246298477363426</v>
      </c>
      <c r="L63" s="302">
        <f t="shared" si="17"/>
        <v>0.27132221225259989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0.10046988606380272</v>
      </c>
      <c r="C64" s="302">
        <v>0.35075084180324256</v>
      </c>
      <c r="D64" s="302">
        <f t="shared" si="15"/>
        <v>0.45122072786704526</v>
      </c>
      <c r="E64" s="303"/>
      <c r="F64" s="302">
        <v>0.17316128586066046</v>
      </c>
      <c r="G64" s="302">
        <v>0.25333614907797375</v>
      </c>
      <c r="H64" s="302">
        <f t="shared" si="16"/>
        <v>0.42649743493863423</v>
      </c>
      <c r="I64" s="303"/>
      <c r="J64" s="302">
        <v>0.10709767702802082</v>
      </c>
      <c r="K64" s="302">
        <v>0.18712094382220307</v>
      </c>
      <c r="L64" s="302">
        <f t="shared" si="17"/>
        <v>0.29421862085022388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2.4503182331062166E-2</v>
      </c>
      <c r="C65" s="302">
        <v>1.5993366539500769E-2</v>
      </c>
      <c r="D65" s="302">
        <f t="shared" si="15"/>
        <v>4.0496548870562935E-2</v>
      </c>
      <c r="E65" s="303"/>
      <c r="F65" s="302">
        <v>3.578165534988581E-2</v>
      </c>
      <c r="G65" s="302">
        <v>1.7719496111878986E-2</v>
      </c>
      <c r="H65" s="302">
        <f t="shared" si="16"/>
        <v>5.3501151461764797E-2</v>
      </c>
      <c r="I65" s="303"/>
      <c r="J65" s="302">
        <v>2.8364465675175012E-2</v>
      </c>
      <c r="K65" s="302">
        <v>1.3167940724906459E-2</v>
      </c>
      <c r="L65" s="302">
        <f t="shared" si="17"/>
        <v>4.1532406400081469E-2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0.11982921932658389</v>
      </c>
      <c r="C66" s="302">
        <v>0.18597598174986066</v>
      </c>
      <c r="D66" s="302">
        <f t="shared" si="15"/>
        <v>0.30580520107644454</v>
      </c>
      <c r="E66" s="303"/>
      <c r="F66" s="302">
        <v>0.11483453385462611</v>
      </c>
      <c r="G66" s="302">
        <v>0.17240957796570663</v>
      </c>
      <c r="H66" s="302">
        <f t="shared" si="16"/>
        <v>0.28724411182033271</v>
      </c>
      <c r="I66" s="303"/>
      <c r="J66" s="302">
        <v>8.1298327192346587E-2</v>
      </c>
      <c r="K66" s="302">
        <v>0.16915905497715225</v>
      </c>
      <c r="L66" s="302">
        <f t="shared" si="17"/>
        <v>0.25045738216949887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0.21426272425636544</v>
      </c>
      <c r="C67" s="302">
        <v>0.91127767808467386</v>
      </c>
      <c r="D67" s="302">
        <f t="shared" si="15"/>
        <v>1.1255404023410394</v>
      </c>
      <c r="E67" s="303"/>
      <c r="F67" s="302">
        <v>0.20451786492857923</v>
      </c>
      <c r="G67" s="302">
        <v>0.7328471206916275</v>
      </c>
      <c r="H67" s="302">
        <f t="shared" si="16"/>
        <v>0.93736498562020676</v>
      </c>
      <c r="I67" s="303"/>
      <c r="J67" s="302">
        <v>0.21172793839389664</v>
      </c>
      <c r="K67" s="302">
        <v>0.51460802010802065</v>
      </c>
      <c r="L67" s="302">
        <f t="shared" si="17"/>
        <v>0.72633595850191734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0.20332955824369628</v>
      </c>
      <c r="C68" s="302">
        <v>0.34053308493108059</v>
      </c>
      <c r="D68" s="302">
        <f t="shared" si="15"/>
        <v>0.54386264317477684</v>
      </c>
      <c r="E68" s="303"/>
      <c r="F68" s="302">
        <v>0.16249429171062121</v>
      </c>
      <c r="G68" s="302">
        <v>0.27644879055617833</v>
      </c>
      <c r="H68" s="302">
        <f t="shared" si="16"/>
        <v>0.43894308226679957</v>
      </c>
      <c r="I68" s="303"/>
      <c r="J68" s="302">
        <v>0.22634761444728405</v>
      </c>
      <c r="K68" s="302">
        <v>0.23029064659509976</v>
      </c>
      <c r="L68" s="302">
        <f t="shared" si="17"/>
        <v>0.45663826104238381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1.2368020131277995</v>
      </c>
      <c r="C70" s="311">
        <f t="shared" ref="C70:L70" si="18">SUM(C60:C68)</f>
        <v>2.4291979868721971</v>
      </c>
      <c r="D70" s="311">
        <f t="shared" si="18"/>
        <v>3.6659999999999964</v>
      </c>
      <c r="E70" s="311"/>
      <c r="F70" s="311">
        <f t="shared" si="18"/>
        <v>1.4592909763117061</v>
      </c>
      <c r="G70" s="311">
        <f t="shared" si="18"/>
        <v>2.1587090236882931</v>
      </c>
      <c r="H70" s="311">
        <f t="shared" si="18"/>
        <v>3.6179999999999999</v>
      </c>
      <c r="I70" s="311"/>
      <c r="J70" s="311">
        <f t="shared" si="18"/>
        <v>1.309299610896046</v>
      </c>
      <c r="K70" s="311">
        <f t="shared" si="18"/>
        <v>1.7497003891039555</v>
      </c>
      <c r="L70" s="311">
        <f t="shared" si="18"/>
        <v>3.0590000000000019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0.15797869965676192</v>
      </c>
      <c r="C77" s="302">
        <v>0.91961386142859802</v>
      </c>
      <c r="D77" s="302">
        <f>SUM(B77:C77)</f>
        <v>1.0775925610853601</v>
      </c>
      <c r="E77" s="303"/>
      <c r="F77" s="302">
        <v>0.30198817016850488</v>
      </c>
      <c r="G77" s="302">
        <v>0.89666266342662082</v>
      </c>
      <c r="H77" s="302">
        <f>SUM(F77:G77)</f>
        <v>1.1986508335951256</v>
      </c>
      <c r="I77" s="303"/>
      <c r="J77" s="302">
        <v>0.22719550723953225</v>
      </c>
      <c r="K77" s="302">
        <v>0.67333458877295738</v>
      </c>
      <c r="L77" s="302">
        <f>SUM(J77:K77)</f>
        <v>0.90053009601248957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0.17432708689138984</v>
      </c>
      <c r="C78" s="302">
        <v>1.0843499958548977</v>
      </c>
      <c r="D78" s="302">
        <f t="shared" ref="D78:D85" si="19">SUM(B78:C78)</f>
        <v>1.2586770827462874</v>
      </c>
      <c r="E78" s="303"/>
      <c r="F78" s="302">
        <v>0.28373043661784986</v>
      </c>
      <c r="G78" s="302">
        <v>1.1965194785361701</v>
      </c>
      <c r="H78" s="302">
        <f t="shared" ref="H78:H85" si="20">SUM(F78:G78)</f>
        <v>1.48024991515402</v>
      </c>
      <c r="I78" s="303"/>
      <c r="J78" s="302">
        <v>0.21853048804957251</v>
      </c>
      <c r="K78" s="302">
        <v>1.19229859009874</v>
      </c>
      <c r="L78" s="302">
        <f t="shared" ref="L78:L85" si="21">SUM(J78:K78)</f>
        <v>1.4108290781483124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0.19542448946296481</v>
      </c>
      <c r="C79" s="302">
        <v>0.62162027485510407</v>
      </c>
      <c r="D79" s="302">
        <f t="shared" si="19"/>
        <v>0.81704476431806894</v>
      </c>
      <c r="E79" s="303"/>
      <c r="F79" s="302">
        <v>0.26936110769983673</v>
      </c>
      <c r="G79" s="302">
        <v>0.63786510317693856</v>
      </c>
      <c r="H79" s="302">
        <f t="shared" si="20"/>
        <v>0.90722621087677524</v>
      </c>
      <c r="I79" s="303"/>
      <c r="J79" s="302">
        <v>0.19834230876239667</v>
      </c>
      <c r="K79" s="302">
        <v>0.49162751564429835</v>
      </c>
      <c r="L79" s="302">
        <f t="shared" si="21"/>
        <v>0.68996982440669496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0.3617569598957785</v>
      </c>
      <c r="C80" s="302">
        <v>0.18107169928599259</v>
      </c>
      <c r="D80" s="302">
        <f t="shared" si="19"/>
        <v>0.54282865918177103</v>
      </c>
      <c r="E80" s="303"/>
      <c r="F80" s="302">
        <v>0.39219105325437281</v>
      </c>
      <c r="G80" s="302">
        <v>0.17792148517839396</v>
      </c>
      <c r="H80" s="302">
        <f t="shared" si="20"/>
        <v>0.57011253843276677</v>
      </c>
      <c r="I80" s="303"/>
      <c r="J80" s="302">
        <v>0.24164458346877704</v>
      </c>
      <c r="K80" s="302">
        <v>0.18821266919515503</v>
      </c>
      <c r="L80" s="302">
        <f t="shared" si="21"/>
        <v>0.42985725266393204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9.7032605138296507E-2</v>
      </c>
      <c r="C81" s="302">
        <v>1.5539173242021453</v>
      </c>
      <c r="D81" s="302">
        <f t="shared" si="19"/>
        <v>1.6509499293404419</v>
      </c>
      <c r="E81" s="303"/>
      <c r="F81" s="302">
        <v>0.13057545682655608</v>
      </c>
      <c r="G81" s="302">
        <v>1.0738877479336284</v>
      </c>
      <c r="H81" s="302">
        <f t="shared" si="20"/>
        <v>1.2044632047601844</v>
      </c>
      <c r="I81" s="303"/>
      <c r="J81" s="302">
        <v>0.15071719382219551</v>
      </c>
      <c r="K81" s="302">
        <v>0.69006360636420361</v>
      </c>
      <c r="L81" s="302">
        <f t="shared" si="21"/>
        <v>0.84078080018639911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4.7323725288538433E-2</v>
      </c>
      <c r="C82" s="302">
        <v>2.3260670498674366E-2</v>
      </c>
      <c r="D82" s="302">
        <f t="shared" si="19"/>
        <v>7.0584395787212803E-2</v>
      </c>
      <c r="E82" s="303"/>
      <c r="F82" s="302">
        <v>6.0933142388965307E-2</v>
      </c>
      <c r="G82" s="302">
        <v>1.9394362192038061E-2</v>
      </c>
      <c r="H82" s="302">
        <f t="shared" si="20"/>
        <v>8.0327504581003364E-2</v>
      </c>
      <c r="I82" s="303"/>
      <c r="J82" s="302">
        <v>4.7547873647620122E-2</v>
      </c>
      <c r="K82" s="302">
        <v>2.1450942281081697E-2</v>
      </c>
      <c r="L82" s="302">
        <f t="shared" si="21"/>
        <v>6.8998815928701815E-2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8.6264049957484781E-2</v>
      </c>
      <c r="C83" s="302">
        <v>0.15858479184500374</v>
      </c>
      <c r="D83" s="302">
        <f t="shared" si="19"/>
        <v>0.2448488418024885</v>
      </c>
      <c r="E83" s="303"/>
      <c r="F83" s="302">
        <v>9.9275364217060708E-2</v>
      </c>
      <c r="G83" s="302">
        <v>0.13438405610116771</v>
      </c>
      <c r="H83" s="302">
        <f t="shared" si="20"/>
        <v>0.23365942031822842</v>
      </c>
      <c r="I83" s="303"/>
      <c r="J83" s="302">
        <v>6.6536551074171307E-2</v>
      </c>
      <c r="K83" s="302">
        <v>0.12788046188440866</v>
      </c>
      <c r="L83" s="302">
        <f t="shared" si="21"/>
        <v>0.19441701295857997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0.33203102269760415</v>
      </c>
      <c r="C84" s="302">
        <v>0.77371630102203182</v>
      </c>
      <c r="D84" s="302">
        <f t="shared" si="19"/>
        <v>1.105747323719636</v>
      </c>
      <c r="E84" s="303"/>
      <c r="F84" s="302">
        <v>0.26655563778040442</v>
      </c>
      <c r="G84" s="302">
        <v>0.51148054199992621</v>
      </c>
      <c r="H84" s="302">
        <f t="shared" si="20"/>
        <v>0.77803617978033057</v>
      </c>
      <c r="I84" s="303"/>
      <c r="J84" s="302">
        <v>0.22711023031403349</v>
      </c>
      <c r="K84" s="302">
        <v>0.35869095459114453</v>
      </c>
      <c r="L84" s="302">
        <f t="shared" si="21"/>
        <v>0.58580118490517807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8.0077745442171958E-2</v>
      </c>
      <c r="C85" s="302">
        <v>0.24764869657657365</v>
      </c>
      <c r="D85" s="302">
        <f t="shared" si="19"/>
        <v>0.32772644201874562</v>
      </c>
      <c r="E85" s="303"/>
      <c r="F85" s="302">
        <v>8.4500311986872634E-2</v>
      </c>
      <c r="G85" s="302">
        <v>0.16177388051468736</v>
      </c>
      <c r="H85" s="302">
        <f t="shared" si="20"/>
        <v>0.24627419250155999</v>
      </c>
      <c r="I85" s="303"/>
      <c r="J85" s="302">
        <v>0.13860898907579755</v>
      </c>
      <c r="K85" s="302">
        <v>0.13120694571390989</v>
      </c>
      <c r="L85" s="302">
        <f t="shared" si="21"/>
        <v>0.26981593478970745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1.5322163844309908</v>
      </c>
      <c r="C87" s="311">
        <f t="shared" ref="C87:D87" si="22">SUM(C77:C85)</f>
        <v>5.5637836155690206</v>
      </c>
      <c r="D87" s="311">
        <f t="shared" si="22"/>
        <v>7.0960000000000116</v>
      </c>
      <c r="E87" s="311"/>
      <c r="F87" s="311">
        <f t="shared" ref="F87:H87" si="23">SUM(F77:F85)</f>
        <v>1.8891106809404234</v>
      </c>
      <c r="G87" s="311">
        <f t="shared" si="23"/>
        <v>4.8098893190595717</v>
      </c>
      <c r="H87" s="311">
        <f t="shared" si="23"/>
        <v>6.6989999999999945</v>
      </c>
      <c r="I87" s="311"/>
      <c r="J87" s="311">
        <f t="shared" ref="J87:L87" si="24">SUM(J77:J85)</f>
        <v>1.5162337254540963</v>
      </c>
      <c r="K87" s="311">
        <f t="shared" si="24"/>
        <v>3.8747662745458991</v>
      </c>
      <c r="L87" s="311">
        <f t="shared" si="24"/>
        <v>5.3909999999999956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0.39265809237331067</v>
      </c>
      <c r="C94" s="302">
        <v>1.9057509112019262</v>
      </c>
      <c r="D94" s="302">
        <f>SUM(B94:C94)</f>
        <v>2.2984090035752369</v>
      </c>
      <c r="E94" s="303"/>
      <c r="F94" s="302">
        <v>0.65991081810443875</v>
      </c>
      <c r="G94" s="302">
        <v>2.1959112889363643</v>
      </c>
      <c r="H94" s="302">
        <f>SUM(F94:G94)</f>
        <v>2.8558221070408032</v>
      </c>
      <c r="I94" s="303"/>
      <c r="J94" s="302">
        <v>0.6032742515105457</v>
      </c>
      <c r="K94" s="302">
        <v>1.9360289055878652</v>
      </c>
      <c r="L94" s="302">
        <f>SUM(J94:K94)</f>
        <v>2.539303157098411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0.43125448995273108</v>
      </c>
      <c r="C95" s="302">
        <v>2.363349915191713</v>
      </c>
      <c r="D95" s="302">
        <f t="shared" ref="D95:D102" si="25">SUM(B95:C95)</f>
        <v>2.7946044051444439</v>
      </c>
      <c r="E95" s="303"/>
      <c r="F95" s="302">
        <v>0.76527033760039309</v>
      </c>
      <c r="G95" s="302">
        <v>3.1227820859678568</v>
      </c>
      <c r="H95" s="302">
        <f t="shared" ref="H95:H102" si="26">SUM(F95:G95)</f>
        <v>3.8880524235682499</v>
      </c>
      <c r="I95" s="303"/>
      <c r="J95" s="302">
        <v>0.80119361415442203</v>
      </c>
      <c r="K95" s="302">
        <v>3.8431445552839225</v>
      </c>
      <c r="L95" s="302">
        <f t="shared" ref="L95:L102" si="27">SUM(J95:K95)</f>
        <v>4.6443381694383445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0.51959744369455985</v>
      </c>
      <c r="C96" s="302">
        <v>1.4612143547897243</v>
      </c>
      <c r="D96" s="302">
        <f t="shared" si="25"/>
        <v>1.9808117984842841</v>
      </c>
      <c r="E96" s="303"/>
      <c r="F96" s="302">
        <v>0.81380767987560487</v>
      </c>
      <c r="G96" s="302">
        <v>1.7912684871934694</v>
      </c>
      <c r="H96" s="302">
        <f t="shared" si="26"/>
        <v>2.6050761670690745</v>
      </c>
      <c r="I96" s="303"/>
      <c r="J96" s="302">
        <v>0.78504650779066665</v>
      </c>
      <c r="K96" s="302">
        <v>1.6647440770477533</v>
      </c>
      <c r="L96" s="302">
        <f t="shared" si="27"/>
        <v>2.44979058483842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0.97037591553370561</v>
      </c>
      <c r="C97" s="302">
        <v>0.68051223041273889</v>
      </c>
      <c r="D97" s="302">
        <f t="shared" si="25"/>
        <v>1.6508881459464444</v>
      </c>
      <c r="E97" s="303"/>
      <c r="F97" s="302">
        <v>1.1312302216810093</v>
      </c>
      <c r="G97" s="302">
        <v>0.77106862157320954</v>
      </c>
      <c r="H97" s="302">
        <f t="shared" si="26"/>
        <v>1.9022988432542189</v>
      </c>
      <c r="I97" s="303"/>
      <c r="J97" s="302">
        <v>0.97925858480240691</v>
      </c>
      <c r="K97" s="302">
        <v>0.87349191159189388</v>
      </c>
      <c r="L97" s="302">
        <f t="shared" si="27"/>
        <v>1.8527504963943007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0.24085844430552719</v>
      </c>
      <c r="C98" s="302">
        <v>5.9340255142104006</v>
      </c>
      <c r="D98" s="302">
        <f t="shared" si="25"/>
        <v>6.1748839585159274</v>
      </c>
      <c r="E98" s="303"/>
      <c r="F98" s="302">
        <v>0.41370692128945075</v>
      </c>
      <c r="G98" s="302">
        <v>4.9873825273682142</v>
      </c>
      <c r="H98" s="302">
        <f t="shared" si="26"/>
        <v>5.4010894486576646</v>
      </c>
      <c r="I98" s="303"/>
      <c r="J98" s="302">
        <v>0.47516197185926762</v>
      </c>
      <c r="K98" s="302">
        <v>3.9625385865826042</v>
      </c>
      <c r="L98" s="302">
        <f t="shared" si="27"/>
        <v>4.4377005584418718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6.681734973137711E-2</v>
      </c>
      <c r="C99" s="302">
        <v>0.11501333631012635</v>
      </c>
      <c r="D99" s="302">
        <f t="shared" si="25"/>
        <v>0.18183068604150346</v>
      </c>
      <c r="E99" s="303"/>
      <c r="F99" s="302">
        <v>0.15274552425769647</v>
      </c>
      <c r="G99" s="302">
        <v>0.13284611589963571</v>
      </c>
      <c r="H99" s="302">
        <f t="shared" si="26"/>
        <v>0.28559164015733218</v>
      </c>
      <c r="I99" s="303"/>
      <c r="J99" s="302">
        <v>0.13296263953765958</v>
      </c>
      <c r="K99" s="302">
        <v>0.16082622788358161</v>
      </c>
      <c r="L99" s="302">
        <f t="shared" si="27"/>
        <v>0.29378886742124122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0.24241761411997628</v>
      </c>
      <c r="C100" s="302">
        <v>0.36635471863914881</v>
      </c>
      <c r="D100" s="302">
        <f t="shared" si="25"/>
        <v>0.60877233275912512</v>
      </c>
      <c r="E100" s="303"/>
      <c r="F100" s="302">
        <v>0.27876868121676396</v>
      </c>
      <c r="G100" s="302">
        <v>0.35876603562307247</v>
      </c>
      <c r="H100" s="302">
        <f t="shared" si="26"/>
        <v>0.63753471683983642</v>
      </c>
      <c r="I100" s="303"/>
      <c r="J100" s="302">
        <v>0.24249630911208953</v>
      </c>
      <c r="K100" s="302">
        <v>0.38339063226365022</v>
      </c>
      <c r="L100" s="302">
        <f t="shared" si="27"/>
        <v>0.62588694137573975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0.41017128981831763</v>
      </c>
      <c r="C101" s="302">
        <v>2.5627264571995898</v>
      </c>
      <c r="D101" s="302">
        <f t="shared" si="25"/>
        <v>2.9728977470179077</v>
      </c>
      <c r="E101" s="303"/>
      <c r="F101" s="302">
        <v>0.52788600948985998</v>
      </c>
      <c r="G101" s="302">
        <v>2.1500767541704739</v>
      </c>
      <c r="H101" s="302">
        <f t="shared" si="26"/>
        <v>2.677962763660334</v>
      </c>
      <c r="I101" s="303"/>
      <c r="J101" s="302">
        <v>0.46032486290580021</v>
      </c>
      <c r="K101" s="302">
        <v>1.6989517131455913</v>
      </c>
      <c r="L101" s="302">
        <f t="shared" si="27"/>
        <v>2.1592765760513917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0.18531563871378637</v>
      </c>
      <c r="C102" s="302">
        <v>1.0145862838013282</v>
      </c>
      <c r="D102" s="302">
        <f t="shared" si="25"/>
        <v>1.1999019225151146</v>
      </c>
      <c r="E102" s="303"/>
      <c r="F102" s="302">
        <v>0.25412976354157002</v>
      </c>
      <c r="G102" s="302">
        <v>0.82444212621089741</v>
      </c>
      <c r="H102" s="302">
        <f t="shared" si="26"/>
        <v>1.0785718897524674</v>
      </c>
      <c r="I102" s="303"/>
      <c r="J102" s="302">
        <v>0.39867169046753353</v>
      </c>
      <c r="K102" s="302">
        <v>0.73249295847272555</v>
      </c>
      <c r="L102" s="302">
        <f t="shared" si="27"/>
        <v>1.1311646489402591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3.4594662782432919</v>
      </c>
      <c r="C104" s="311">
        <f t="shared" ref="C104:D104" si="28">SUM(C94:C102)</f>
        <v>16.403533721756695</v>
      </c>
      <c r="D104" s="311">
        <f t="shared" si="28"/>
        <v>19.862999999999989</v>
      </c>
      <c r="E104" s="311"/>
      <c r="F104" s="311">
        <f t="shared" ref="F104:H104" si="29">SUM(F94:F102)</f>
        <v>4.9974559570567871</v>
      </c>
      <c r="G104" s="311">
        <f t="shared" si="29"/>
        <v>16.334544042943193</v>
      </c>
      <c r="H104" s="311">
        <f t="shared" si="29"/>
        <v>21.331999999999979</v>
      </c>
      <c r="I104" s="311"/>
      <c r="J104" s="311">
        <f t="shared" ref="J104:L104" si="30">SUM(J94:J102)</f>
        <v>4.8783904321403915</v>
      </c>
      <c r="K104" s="311">
        <f t="shared" si="30"/>
        <v>15.255609567859587</v>
      </c>
      <c r="L104" s="311">
        <f t="shared" si="30"/>
        <v>20.133999999999983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7.823802719303977E-3</v>
      </c>
      <c r="C111" s="302">
        <v>2.4916707943705867E-2</v>
      </c>
      <c r="D111" s="302">
        <f>SUM(B111:C111)</f>
        <v>3.2740510663009842E-2</v>
      </c>
      <c r="E111" s="303"/>
      <c r="F111" s="302">
        <v>1.9837574926519299E-2</v>
      </c>
      <c r="G111" s="302">
        <v>5.0620011444375237E-2</v>
      </c>
      <c r="H111" s="302">
        <f>SUM(F111:G111)</f>
        <v>7.045758637089454E-2</v>
      </c>
      <c r="I111" s="303"/>
      <c r="J111" s="302">
        <v>1.7661342298995245E-2</v>
      </c>
      <c r="K111" s="302">
        <v>4.1558022137049296E-2</v>
      </c>
      <c r="L111" s="302">
        <f>SUM(J111:K111)</f>
        <v>5.9219364436044544E-2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1.4777891712877854E-2</v>
      </c>
      <c r="C112" s="302">
        <v>7.1126598807879443E-2</v>
      </c>
      <c r="D112" s="302">
        <f t="shared" ref="D112:D119" si="31">SUM(B112:C112)</f>
        <v>8.5904490520757298E-2</v>
      </c>
      <c r="E112" s="303"/>
      <c r="F112" s="302">
        <v>4.0211920985521531E-2</v>
      </c>
      <c r="G112" s="302">
        <v>0.17058694342725367</v>
      </c>
      <c r="H112" s="302">
        <f t="shared" ref="H112:H119" si="32">SUM(F112:G112)</f>
        <v>0.21079886441277521</v>
      </c>
      <c r="I112" s="303"/>
      <c r="J112" s="302">
        <v>4.7694655362806961E-2</v>
      </c>
      <c r="K112" s="302">
        <v>0.18001208472191824</v>
      </c>
      <c r="L112" s="302">
        <f t="shared" ref="L112:L119" si="33">SUM(J112:K112)</f>
        <v>0.22770674008472519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1.442298381394393E-2</v>
      </c>
      <c r="C113" s="302">
        <v>4.3716148721071831E-2</v>
      </c>
      <c r="D113" s="302">
        <f t="shared" si="31"/>
        <v>5.8139132535015764E-2</v>
      </c>
      <c r="E113" s="303"/>
      <c r="F113" s="302">
        <v>3.4598161143192085E-2</v>
      </c>
      <c r="G113" s="302">
        <v>0.10430993661199546</v>
      </c>
      <c r="H113" s="302">
        <f t="shared" si="32"/>
        <v>0.13890809775518753</v>
      </c>
      <c r="I113" s="303"/>
      <c r="J113" s="302">
        <v>3.3427653141164054E-2</v>
      </c>
      <c r="K113" s="302">
        <v>8.2610421992464003E-2</v>
      </c>
      <c r="L113" s="302">
        <f t="shared" si="33"/>
        <v>0.11603807513362806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5.7443119701678834E-2</v>
      </c>
      <c r="C114" s="302">
        <v>3.7110310591298698E-2</v>
      </c>
      <c r="D114" s="302">
        <f t="shared" si="31"/>
        <v>9.4553430292977525E-2</v>
      </c>
      <c r="E114" s="303"/>
      <c r="F114" s="302">
        <v>0.1047244580311987</v>
      </c>
      <c r="G114" s="302">
        <v>8.7414474504807216E-2</v>
      </c>
      <c r="H114" s="302">
        <f t="shared" si="32"/>
        <v>0.19213893253600592</v>
      </c>
      <c r="I114" s="303"/>
      <c r="J114" s="302">
        <v>8.244619171446857E-2</v>
      </c>
      <c r="K114" s="302">
        <v>9.0298408161708324E-2</v>
      </c>
      <c r="L114" s="302">
        <f t="shared" si="33"/>
        <v>0.17274459987617691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3.5800002259224689E-3</v>
      </c>
      <c r="C115" s="302">
        <v>5.8131781797002444E-2</v>
      </c>
      <c r="D115" s="302">
        <f t="shared" si="31"/>
        <v>6.1711782022924912E-2</v>
      </c>
      <c r="E115" s="303"/>
      <c r="F115" s="302">
        <v>8.0148084157996881E-3</v>
      </c>
      <c r="G115" s="302">
        <v>9.0599691301524468E-2</v>
      </c>
      <c r="H115" s="302">
        <f t="shared" si="32"/>
        <v>9.8614499717324153E-2</v>
      </c>
      <c r="I115" s="303"/>
      <c r="J115" s="302">
        <v>1.5974399988676665E-2</v>
      </c>
      <c r="K115" s="302">
        <v>5.2483737732365726E-2</v>
      </c>
      <c r="L115" s="302">
        <f t="shared" si="33"/>
        <v>6.8458137721042395E-2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2.6006959179455959E-3</v>
      </c>
      <c r="C116" s="302">
        <v>9.4533726041622149E-3</v>
      </c>
      <c r="D116" s="302">
        <f t="shared" si="31"/>
        <v>1.2054068522107811E-2</v>
      </c>
      <c r="E116" s="303"/>
      <c r="F116" s="302">
        <v>4.8792129077382708E-3</v>
      </c>
      <c r="G116" s="302">
        <v>2.1534623172502019E-2</v>
      </c>
      <c r="H116" s="302">
        <f t="shared" si="32"/>
        <v>2.641383608024029E-2</v>
      </c>
      <c r="I116" s="303"/>
      <c r="J116" s="302">
        <v>3.1363258275193891E-3</v>
      </c>
      <c r="K116" s="302">
        <v>2.1175256266733552E-2</v>
      </c>
      <c r="L116" s="302">
        <f t="shared" si="33"/>
        <v>2.4311582094252941E-2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3.2957201707466174E-2</v>
      </c>
      <c r="C117" s="302">
        <v>5.508650874503844E-2</v>
      </c>
      <c r="D117" s="302">
        <f t="shared" si="31"/>
        <v>8.8043710452504614E-2</v>
      </c>
      <c r="E117" s="303"/>
      <c r="F117" s="302">
        <v>7.3201343437109531E-2</v>
      </c>
      <c r="G117" s="302">
        <v>0.12044040766803545</v>
      </c>
      <c r="H117" s="302">
        <f t="shared" si="32"/>
        <v>0.19364175110514498</v>
      </c>
      <c r="I117" s="303"/>
      <c r="J117" s="302">
        <v>7.4110936950104844E-2</v>
      </c>
      <c r="K117" s="302">
        <v>0.12889857560391965</v>
      </c>
      <c r="L117" s="302">
        <f t="shared" si="33"/>
        <v>0.2030095125540245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6.9922760341188455E-4</v>
      </c>
      <c r="C118" s="302">
        <v>2.9158799540122748E-2</v>
      </c>
      <c r="D118" s="302">
        <f t="shared" si="31"/>
        <v>2.9858027143534631E-2</v>
      </c>
      <c r="E118" s="303"/>
      <c r="F118" s="302">
        <v>1.1857817778831686E-3</v>
      </c>
      <c r="G118" s="302">
        <v>4.7272942986181954E-2</v>
      </c>
      <c r="H118" s="302">
        <f t="shared" si="32"/>
        <v>4.8458724764065125E-2</v>
      </c>
      <c r="I118" s="303"/>
      <c r="J118" s="302">
        <v>1.4615570793460708E-3</v>
      </c>
      <c r="K118" s="302">
        <v>4.4894225355895684E-2</v>
      </c>
      <c r="L118" s="302">
        <f t="shared" si="33"/>
        <v>4.6355782435241757E-2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3.1168849562824385E-3</v>
      </c>
      <c r="C119" s="302">
        <v>8.8779628908852663E-3</v>
      </c>
      <c r="D119" s="302">
        <f t="shared" si="31"/>
        <v>1.1994847847167705E-2</v>
      </c>
      <c r="E119" s="303"/>
      <c r="F119" s="302">
        <v>5.9788384290097437E-3</v>
      </c>
      <c r="G119" s="302">
        <v>1.5588868829354641E-2</v>
      </c>
      <c r="H119" s="302">
        <f t="shared" si="32"/>
        <v>2.1567707258364384E-2</v>
      </c>
      <c r="I119" s="303"/>
      <c r="J119" s="302">
        <v>4.6932782709492036E-3</v>
      </c>
      <c r="K119" s="302">
        <v>1.2462927393914058E-2</v>
      </c>
      <c r="L119" s="302">
        <f t="shared" si="33"/>
        <v>1.7156205664863262E-2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0.13742180835883314</v>
      </c>
      <c r="C121" s="311">
        <f t="shared" ref="C121:D121" si="34">SUM(C111:C119)</f>
        <v>0.33757819164116692</v>
      </c>
      <c r="D121" s="311">
        <f t="shared" si="34"/>
        <v>0.4750000000000002</v>
      </c>
      <c r="E121" s="311"/>
      <c r="F121" s="311">
        <f t="shared" ref="F121:H121" si="35">SUM(F111:F119)</f>
        <v>0.292632100053972</v>
      </c>
      <c r="G121" s="311">
        <f t="shared" si="35"/>
        <v>0.70836789994603011</v>
      </c>
      <c r="H121" s="311">
        <f t="shared" si="35"/>
        <v>1.0010000000000021</v>
      </c>
      <c r="I121" s="311"/>
      <c r="J121" s="311">
        <f t="shared" ref="J121:L121" si="36">SUM(J111:J119)</f>
        <v>0.28060634063403106</v>
      </c>
      <c r="K121" s="311">
        <f t="shared" si="36"/>
        <v>0.65439365936596849</v>
      </c>
      <c r="L121" s="311">
        <f t="shared" si="36"/>
        <v>0.9349999999999995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4.3353027916895846E-2</v>
      </c>
      <c r="C128" s="302">
        <v>0.20858874793176344</v>
      </c>
      <c r="D128" s="302">
        <f>SUM(B128:C128)</f>
        <v>0.25194177584865929</v>
      </c>
      <c r="E128" s="303"/>
      <c r="F128" s="302">
        <v>4.7229904759219093E-2</v>
      </c>
      <c r="G128" s="302">
        <v>0.22157475128726326</v>
      </c>
      <c r="H128" s="302">
        <f>SUM(F128:G128)</f>
        <v>0.26880465604648235</v>
      </c>
      <c r="I128" s="303"/>
      <c r="J128" s="302">
        <v>5.9655496949006119E-2</v>
      </c>
      <c r="K128" s="302">
        <v>0.23592671753134858</v>
      </c>
      <c r="L128" s="302">
        <f>SUM(J128:K128)</f>
        <v>0.29558221448035471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6.3703107078368099E-2</v>
      </c>
      <c r="C129" s="302">
        <v>0.1481339777418906</v>
      </c>
      <c r="D129" s="302">
        <f t="shared" ref="D129:D136" si="37">SUM(B129:C129)</f>
        <v>0.2118370848202587</v>
      </c>
      <c r="E129" s="303"/>
      <c r="F129" s="302">
        <v>7.7253786120068266E-2</v>
      </c>
      <c r="G129" s="302">
        <v>0.2168233901044567</v>
      </c>
      <c r="H129" s="302">
        <f t="shared" ref="H129:H136" si="38">SUM(F129:G129)</f>
        <v>0.29407717622452495</v>
      </c>
      <c r="I129" s="303"/>
      <c r="J129" s="302">
        <v>0.11598348981480368</v>
      </c>
      <c r="K129" s="302">
        <v>0.28320874105134314</v>
      </c>
      <c r="L129" s="302">
        <f t="shared" ref="L129:L136" si="39">SUM(J129:K129)</f>
        <v>0.3991922308661468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8.3717585278665269E-2</v>
      </c>
      <c r="C130" s="302">
        <v>0.11890824573381734</v>
      </c>
      <c r="D130" s="302">
        <f t="shared" si="37"/>
        <v>0.2026258310124826</v>
      </c>
      <c r="E130" s="303"/>
      <c r="F130" s="302">
        <v>9.0391490827312085E-2</v>
      </c>
      <c r="G130" s="302">
        <v>0.1671198523643069</v>
      </c>
      <c r="H130" s="302">
        <f t="shared" si="38"/>
        <v>0.257511343191619</v>
      </c>
      <c r="I130" s="303"/>
      <c r="J130" s="302">
        <v>0.10328758344806817</v>
      </c>
      <c r="K130" s="302">
        <v>0.16612471478123642</v>
      </c>
      <c r="L130" s="302">
        <f t="shared" si="39"/>
        <v>0.26941229822930457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0.12145062029350287</v>
      </c>
      <c r="C131" s="302">
        <v>5.3468407934029939E-2</v>
      </c>
      <c r="D131" s="302">
        <f t="shared" si="37"/>
        <v>0.1749190282275328</v>
      </c>
      <c r="E131" s="303"/>
      <c r="F131" s="302">
        <v>0.10888118918813142</v>
      </c>
      <c r="G131" s="302">
        <v>7.7095512421899076E-2</v>
      </c>
      <c r="H131" s="302">
        <f t="shared" si="38"/>
        <v>0.18597670161003049</v>
      </c>
      <c r="I131" s="303"/>
      <c r="J131" s="302">
        <v>0.10195432995203649</v>
      </c>
      <c r="K131" s="302">
        <v>0.10821319292580169</v>
      </c>
      <c r="L131" s="302">
        <f t="shared" si="39"/>
        <v>0.21016752287783819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4.1741062112728315E-2</v>
      </c>
      <c r="C132" s="302">
        <v>0.28708607726263408</v>
      </c>
      <c r="D132" s="302">
        <f t="shared" si="37"/>
        <v>0.3288271393753624</v>
      </c>
      <c r="E132" s="303"/>
      <c r="F132" s="302">
        <v>3.1972866736023786E-2</v>
      </c>
      <c r="G132" s="302">
        <v>0.18160891318818626</v>
      </c>
      <c r="H132" s="302">
        <f t="shared" si="38"/>
        <v>0.21358177992421004</v>
      </c>
      <c r="I132" s="303"/>
      <c r="J132" s="302">
        <v>6.7244843474313712E-2</v>
      </c>
      <c r="K132" s="302">
        <v>0.16735163645970647</v>
      </c>
      <c r="L132" s="302">
        <f t="shared" si="39"/>
        <v>0.23459647993402016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2.7298486701755345E-2</v>
      </c>
      <c r="C133" s="302">
        <v>1.8151133776076717E-2</v>
      </c>
      <c r="D133" s="302">
        <f t="shared" si="37"/>
        <v>4.5449620477832062E-2</v>
      </c>
      <c r="E133" s="303"/>
      <c r="F133" s="302">
        <v>1.7337274156941584E-2</v>
      </c>
      <c r="G133" s="302">
        <v>2.3044416217723528E-2</v>
      </c>
      <c r="H133" s="302">
        <f t="shared" si="38"/>
        <v>4.0381690374665116E-2</v>
      </c>
      <c r="I133" s="303"/>
      <c r="J133" s="302">
        <v>1.5923227629367129E-2</v>
      </c>
      <c r="K133" s="302">
        <v>2.4301828891705193E-2</v>
      </c>
      <c r="L133" s="302">
        <f t="shared" si="39"/>
        <v>4.0225056521072319E-2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4.1609842106669563E-2</v>
      </c>
      <c r="C134" s="302">
        <v>5.8632901018319902E-2</v>
      </c>
      <c r="D134" s="302">
        <f>SUM(B134:C134)</f>
        <v>0.10024274312498946</v>
      </c>
      <c r="E134" s="303"/>
      <c r="F134" s="302">
        <v>4.8160235905807133E-2</v>
      </c>
      <c r="G134" s="302">
        <v>6.3431487030434844E-2</v>
      </c>
      <c r="H134" s="302">
        <f t="shared" si="38"/>
        <v>0.11159172293624198</v>
      </c>
      <c r="I134" s="303"/>
      <c r="J134" s="302">
        <v>5.8002985139787168E-2</v>
      </c>
      <c r="K134" s="302">
        <v>8.380300229978431E-2</v>
      </c>
      <c r="L134" s="302">
        <f t="shared" si="39"/>
        <v>0.14180598743957148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3.1930615150905658E-2</v>
      </c>
      <c r="C135" s="302">
        <v>0.45766492641160955</v>
      </c>
      <c r="D135" s="302">
        <f t="shared" si="37"/>
        <v>0.48959554156251522</v>
      </c>
      <c r="E135" s="303"/>
      <c r="F135" s="302">
        <v>2.3954736917131542E-2</v>
      </c>
      <c r="G135" s="302">
        <v>0.52274967888980384</v>
      </c>
      <c r="H135" s="302">
        <f t="shared" si="38"/>
        <v>0.54670441580693541</v>
      </c>
      <c r="I135" s="303"/>
      <c r="J135" s="302">
        <v>2.8506312649542918E-2</v>
      </c>
      <c r="K135" s="302">
        <v>0.5954586721376065</v>
      </c>
      <c r="L135" s="302">
        <f t="shared" si="39"/>
        <v>0.62396498478714946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4.587392634128324E-2</v>
      </c>
      <c r="C136" s="302">
        <v>0.27268730920908651</v>
      </c>
      <c r="D136" s="302">
        <f t="shared" si="37"/>
        <v>0.31856123555036975</v>
      </c>
      <c r="E136" s="303"/>
      <c r="F136" s="302">
        <v>2.8788534998949081E-2</v>
      </c>
      <c r="G136" s="302">
        <v>0.31458197888633993</v>
      </c>
      <c r="H136" s="302">
        <f t="shared" si="38"/>
        <v>0.343370513885289</v>
      </c>
      <c r="I136" s="303"/>
      <c r="J136" s="302">
        <v>4.1781483354545949E-2</v>
      </c>
      <c r="K136" s="302">
        <v>0.34527174150999806</v>
      </c>
      <c r="L136" s="302">
        <f t="shared" si="39"/>
        <v>0.38705322486454402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0.50067827298077427</v>
      </c>
      <c r="C138" s="311">
        <f t="shared" ref="C138" si="40">SUM(C128:C136)</f>
        <v>1.6233217270192279</v>
      </c>
      <c r="D138" s="311">
        <f>SUM(D128:D136)</f>
        <v>2.1240000000000023</v>
      </c>
      <c r="E138" s="311"/>
      <c r="F138" s="311">
        <f t="shared" ref="F138:H138" si="41">SUM(F128:F136)</f>
        <v>0.47397001960958396</v>
      </c>
      <c r="G138" s="311">
        <f t="shared" si="41"/>
        <v>1.7880299803904145</v>
      </c>
      <c r="H138" s="311">
        <f t="shared" si="41"/>
        <v>2.2619999999999987</v>
      </c>
      <c r="I138" s="311"/>
      <c r="J138" s="311">
        <f t="shared" ref="J138:L138" si="42">SUM(J128:J136)</f>
        <v>0.5923397524114713</v>
      </c>
      <c r="K138" s="311">
        <f t="shared" si="42"/>
        <v>2.0096602475885303</v>
      </c>
      <c r="L138" s="311">
        <f t="shared" si="42"/>
        <v>2.6020000000000016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0.44974499281318375</v>
      </c>
      <c r="C145" s="302">
        <v>1.7898353765320876</v>
      </c>
      <c r="D145" s="302">
        <f>SUM(B145:C145)</f>
        <v>2.2395803693452714</v>
      </c>
      <c r="E145" s="303"/>
      <c r="F145" s="302">
        <v>0.8736532456184587</v>
      </c>
      <c r="G145" s="302">
        <v>2.8354469495935457</v>
      </c>
      <c r="H145" s="302">
        <f>SUM(F145:G145)</f>
        <v>3.7091001952120042</v>
      </c>
      <c r="I145" s="303"/>
      <c r="J145" s="302">
        <v>1.2410355794566699</v>
      </c>
      <c r="K145" s="302">
        <v>3.1742150490106433</v>
      </c>
      <c r="L145" s="302">
        <f>SUM(J145:K145)</f>
        <v>4.4152506284673132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0.44820173480427639</v>
      </c>
      <c r="C146" s="302">
        <v>2.2509249788769892</v>
      </c>
      <c r="D146" s="302">
        <f t="shared" ref="D146:D153" si="43">SUM(B146:C146)</f>
        <v>2.6991267136812658</v>
      </c>
      <c r="E146" s="303"/>
      <c r="F146" s="302">
        <v>0.73546102706803251</v>
      </c>
      <c r="G146" s="302">
        <v>3.7426044662474816</v>
      </c>
      <c r="H146" s="302">
        <f t="shared" ref="H146:H153" si="44">SUM(F146:G146)</f>
        <v>4.4780654933155137</v>
      </c>
      <c r="I146" s="303"/>
      <c r="J146" s="302">
        <v>1.1531013774191416</v>
      </c>
      <c r="K146" s="302">
        <v>5.8922318801213835</v>
      </c>
      <c r="L146" s="302">
        <f t="shared" ref="L146:L153" si="45">SUM(J146:K146)</f>
        <v>7.0453332575405252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0.3789399742251231</v>
      </c>
      <c r="C147" s="302">
        <v>1.1193566362220315</v>
      </c>
      <c r="D147" s="302">
        <f t="shared" si="43"/>
        <v>1.4982966104471547</v>
      </c>
      <c r="E147" s="303"/>
      <c r="F147" s="302">
        <v>0.54857591585790133</v>
      </c>
      <c r="G147" s="302">
        <v>1.7993641830575213</v>
      </c>
      <c r="H147" s="302">
        <f t="shared" si="44"/>
        <v>2.3479400989154229</v>
      </c>
      <c r="I147" s="303"/>
      <c r="J147" s="302">
        <v>0.83876693102531552</v>
      </c>
      <c r="K147" s="302">
        <v>2.1886539477843763</v>
      </c>
      <c r="L147" s="302">
        <f t="shared" si="45"/>
        <v>3.0274208788096919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1.6454122809647906</v>
      </c>
      <c r="C148" s="302">
        <v>0.18414505229087166</v>
      </c>
      <c r="D148" s="302">
        <f t="shared" si="43"/>
        <v>1.8295573332556623</v>
      </c>
      <c r="E148" s="303"/>
      <c r="F148" s="302">
        <v>2.0636186766514246</v>
      </c>
      <c r="G148" s="302">
        <v>0.28013248038635147</v>
      </c>
      <c r="H148" s="302">
        <f t="shared" si="44"/>
        <v>2.3437511570377763</v>
      </c>
      <c r="I148" s="303"/>
      <c r="J148" s="302">
        <v>2.0433752935856959</v>
      </c>
      <c r="K148" s="302">
        <v>0.36799515238192793</v>
      </c>
      <c r="L148" s="302">
        <f t="shared" si="45"/>
        <v>2.411370445967624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8.9668523238019007E-2</v>
      </c>
      <c r="C149" s="302">
        <v>13.635858996865966</v>
      </c>
      <c r="D149" s="302">
        <f t="shared" si="43"/>
        <v>13.725527520103986</v>
      </c>
      <c r="E149" s="303"/>
      <c r="F149" s="302">
        <v>0.17601365797302249</v>
      </c>
      <c r="G149" s="302">
        <v>13.440598732012525</v>
      </c>
      <c r="H149" s="302">
        <f t="shared" si="44"/>
        <v>13.616612389985548</v>
      </c>
      <c r="I149" s="303"/>
      <c r="J149" s="302">
        <v>0.26064385079179048</v>
      </c>
      <c r="K149" s="302">
        <v>15.698058601786125</v>
      </c>
      <c r="L149" s="302">
        <f t="shared" si="45"/>
        <v>15.958702452577915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1.7927685277234186E-2</v>
      </c>
      <c r="C150" s="302">
        <v>3.6041944923032247E-2</v>
      </c>
      <c r="D150" s="302">
        <f t="shared" si="43"/>
        <v>5.3969630200266433E-2</v>
      </c>
      <c r="E150" s="303"/>
      <c r="F150" s="302">
        <v>2.7671446562456178E-2</v>
      </c>
      <c r="G150" s="302">
        <v>5.7448874422184486E-2</v>
      </c>
      <c r="H150" s="302">
        <f t="shared" si="44"/>
        <v>8.512032098464066E-2</v>
      </c>
      <c r="I150" s="303"/>
      <c r="J150" s="302">
        <v>4.2836545420881868E-2</v>
      </c>
      <c r="K150" s="302">
        <v>6.1704321759312675E-2</v>
      </c>
      <c r="L150" s="302">
        <f t="shared" si="45"/>
        <v>0.10454086718019454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0.25649542894324873</v>
      </c>
      <c r="C151" s="302">
        <v>0.21421897630685205</v>
      </c>
      <c r="D151" s="302">
        <f t="shared" si="43"/>
        <v>0.47071440525010078</v>
      </c>
      <c r="E151" s="303"/>
      <c r="F151" s="302">
        <v>0.3094813955146225</v>
      </c>
      <c r="G151" s="302">
        <v>0.30200089061296442</v>
      </c>
      <c r="H151" s="302">
        <f t="shared" si="44"/>
        <v>0.61148228612758693</v>
      </c>
      <c r="I151" s="303"/>
      <c r="J151" s="302">
        <v>0.37936910541515406</v>
      </c>
      <c r="K151" s="302">
        <v>0.40400442334913506</v>
      </c>
      <c r="L151" s="302">
        <f t="shared" si="45"/>
        <v>0.78337352876428912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1.9792164145909362E-2</v>
      </c>
      <c r="C152" s="302">
        <v>2.148051287818268</v>
      </c>
      <c r="D152" s="302">
        <f t="shared" si="43"/>
        <v>2.1678434519641776</v>
      </c>
      <c r="E152" s="303"/>
      <c r="F152" s="302">
        <v>2.2053591500527717E-2</v>
      </c>
      <c r="G152" s="302">
        <v>2.4345713757584537</v>
      </c>
      <c r="H152" s="302">
        <f t="shared" si="44"/>
        <v>2.4566249672589815</v>
      </c>
      <c r="I152" s="303"/>
      <c r="J152" s="302">
        <v>3.1878429970477441E-2</v>
      </c>
      <c r="K152" s="302">
        <v>2.8603741909972871</v>
      </c>
      <c r="L152" s="302">
        <f t="shared" si="45"/>
        <v>2.8922526209677644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9.3794472518373154E-2</v>
      </c>
      <c r="C153" s="302">
        <v>1.3145894932337447</v>
      </c>
      <c r="D153" s="302">
        <f t="shared" si="43"/>
        <v>1.408383965752118</v>
      </c>
      <c r="E153" s="303"/>
      <c r="F153" s="302">
        <v>0.10750310924908994</v>
      </c>
      <c r="G153" s="302">
        <v>1.4517999819134157</v>
      </c>
      <c r="H153" s="302">
        <f t="shared" si="44"/>
        <v>1.5593030911625057</v>
      </c>
      <c r="I153" s="303"/>
      <c r="J153" s="302">
        <v>0.26737402299075214</v>
      </c>
      <c r="K153" s="302">
        <v>1.9053812967339554</v>
      </c>
      <c r="L153" s="302">
        <f t="shared" si="45"/>
        <v>2.1727553197247076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3.3999772569301587</v>
      </c>
      <c r="C155" s="311">
        <f t="shared" ref="C155:D155" si="46">SUM(C145:C153)</f>
        <v>22.693022743069843</v>
      </c>
      <c r="D155" s="311">
        <f t="shared" si="46"/>
        <v>26.093000000000004</v>
      </c>
      <c r="E155" s="311"/>
      <c r="F155" s="311">
        <f t="shared" ref="F155:H155" si="47">SUM(F145:F153)</f>
        <v>4.8640320659955352</v>
      </c>
      <c r="G155" s="311">
        <f t="shared" si="47"/>
        <v>26.343967934004446</v>
      </c>
      <c r="H155" s="311">
        <f t="shared" si="47"/>
        <v>31.207999999999977</v>
      </c>
      <c r="I155" s="311"/>
      <c r="J155" s="311">
        <f t="shared" ref="J155:L155" si="48">SUM(J145:J153)</f>
        <v>6.2583811360758794</v>
      </c>
      <c r="K155" s="311">
        <f t="shared" si="48"/>
        <v>32.552618863924145</v>
      </c>
      <c r="L155" s="311">
        <f t="shared" si="48"/>
        <v>38.811000000000028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2.00762390667213</v>
      </c>
      <c r="C162" s="302">
        <v>4.627973662299123</v>
      </c>
      <c r="D162" s="302">
        <f>SUM(B162:C162)</f>
        <v>6.635597568971253</v>
      </c>
      <c r="E162" s="303"/>
      <c r="F162" s="302">
        <v>2.9274625402409158</v>
      </c>
      <c r="G162" s="302">
        <v>5.5932216438045819</v>
      </c>
      <c r="H162" s="302">
        <f>SUM(F162:G162)</f>
        <v>8.5206841840454981</v>
      </c>
      <c r="I162" s="303"/>
      <c r="J162" s="302">
        <v>2.9178275861323653</v>
      </c>
      <c r="K162" s="302">
        <v>5.6320271456916018</v>
      </c>
      <c r="L162" s="302">
        <f>SUM(J162:K162)</f>
        <v>8.5498547318239666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1.4158473111010952</v>
      </c>
      <c r="C163" s="302">
        <v>2.444444991362261</v>
      </c>
      <c r="D163" s="302">
        <f t="shared" ref="D163:D170" si="49">SUM(B163:C163)</f>
        <v>3.860292302463356</v>
      </c>
      <c r="E163" s="303"/>
      <c r="F163" s="302">
        <v>2.1068552361504138</v>
      </c>
      <c r="G163" s="302">
        <v>3.3018195685771796</v>
      </c>
      <c r="H163" s="302">
        <f t="shared" ref="H163:H170" si="50">SUM(F163:G163)</f>
        <v>5.4086748047275934</v>
      </c>
      <c r="I163" s="303"/>
      <c r="J163" s="302">
        <v>2.5396650495860071</v>
      </c>
      <c r="K163" s="302">
        <v>4.2433920860918617</v>
      </c>
      <c r="L163" s="302">
        <f t="shared" ref="L163:L170" si="51">SUM(J163:K163)</f>
        <v>6.7830571356778684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1.6010227368155301</v>
      </c>
      <c r="C164" s="302">
        <v>2.5942136302379875</v>
      </c>
      <c r="D164" s="302">
        <f t="shared" si="49"/>
        <v>4.1952363670535178</v>
      </c>
      <c r="E164" s="303"/>
      <c r="F164" s="302">
        <v>2.0370046054717768</v>
      </c>
      <c r="G164" s="302">
        <v>3.0746550460495361</v>
      </c>
      <c r="H164" s="302">
        <f t="shared" si="50"/>
        <v>5.1116596515213129</v>
      </c>
      <c r="I164" s="303"/>
      <c r="J164" s="302">
        <v>2.3233212776243279</v>
      </c>
      <c r="K164" s="302">
        <v>3.2493389166902289</v>
      </c>
      <c r="L164" s="302">
        <f t="shared" si="51"/>
        <v>5.5726601943145564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3.2513180295250881</v>
      </c>
      <c r="C165" s="302">
        <v>1.6642203061891852</v>
      </c>
      <c r="D165" s="302">
        <f t="shared" si="49"/>
        <v>4.915538335714273</v>
      </c>
      <c r="E165" s="303"/>
      <c r="F165" s="302">
        <v>3.3199041517956873</v>
      </c>
      <c r="G165" s="302">
        <v>1.8295169366775335</v>
      </c>
      <c r="H165" s="302">
        <f t="shared" si="50"/>
        <v>5.149421088473221</v>
      </c>
      <c r="I165" s="303"/>
      <c r="J165" s="302">
        <v>3.8722788171158564</v>
      </c>
      <c r="K165" s="302">
        <v>2.3264665179629334</v>
      </c>
      <c r="L165" s="302">
        <f t="shared" si="51"/>
        <v>6.1987453350787902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0.62163127614819025</v>
      </c>
      <c r="C166" s="302">
        <v>5.7476848006136425</v>
      </c>
      <c r="D166" s="302">
        <f t="shared" si="49"/>
        <v>6.3693160767618329</v>
      </c>
      <c r="E166" s="303"/>
      <c r="F166" s="302">
        <v>0.65369999083304464</v>
      </c>
      <c r="G166" s="302">
        <v>4.6707197271439993</v>
      </c>
      <c r="H166" s="302">
        <f t="shared" si="50"/>
        <v>5.3244197179770438</v>
      </c>
      <c r="I166" s="303"/>
      <c r="J166" s="302">
        <v>0.6016220687129985</v>
      </c>
      <c r="K166" s="302">
        <v>4.5194001282851017</v>
      </c>
      <c r="L166" s="302">
        <f t="shared" si="51"/>
        <v>5.1210221969981005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0.32970536771992759</v>
      </c>
      <c r="C167" s="302">
        <v>0.12037355163118983</v>
      </c>
      <c r="D167" s="302">
        <f t="shared" si="49"/>
        <v>0.45007891935111743</v>
      </c>
      <c r="E167" s="303"/>
      <c r="F167" s="302">
        <v>0.33890582878122472</v>
      </c>
      <c r="G167" s="302">
        <v>0.13640936040289681</v>
      </c>
      <c r="H167" s="302">
        <f t="shared" si="50"/>
        <v>0.47531518918412152</v>
      </c>
      <c r="I167" s="303"/>
      <c r="J167" s="302">
        <v>0.40875670464521774</v>
      </c>
      <c r="K167" s="302">
        <v>0.16401139926292996</v>
      </c>
      <c r="L167" s="302">
        <f t="shared" si="51"/>
        <v>0.5727681039081477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14.276678824295843</v>
      </c>
      <c r="C168" s="302">
        <v>7.3691056031382365</v>
      </c>
      <c r="D168" s="302">
        <f t="shared" si="49"/>
        <v>21.64578442743408</v>
      </c>
      <c r="E168" s="303"/>
      <c r="F168" s="302">
        <v>13.383516359244084</v>
      </c>
      <c r="G168" s="302">
        <v>7.3033814757365265</v>
      </c>
      <c r="H168" s="302">
        <f t="shared" si="50"/>
        <v>20.686897834980609</v>
      </c>
      <c r="I168" s="303"/>
      <c r="J168" s="302">
        <v>11.196222846469306</v>
      </c>
      <c r="K168" s="302">
        <v>7.1992439202411358</v>
      </c>
      <c r="L168" s="302">
        <f t="shared" si="51"/>
        <v>18.395466766710442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0.58744508365694881</v>
      </c>
      <c r="C169" s="302">
        <v>2.5797749080670234</v>
      </c>
      <c r="D169" s="302">
        <f t="shared" si="49"/>
        <v>3.1672199917239721</v>
      </c>
      <c r="E169" s="303"/>
      <c r="F169" s="302">
        <v>0.51935102419853418</v>
      </c>
      <c r="G169" s="302">
        <v>2.1795791625458527</v>
      </c>
      <c r="H169" s="302">
        <f t="shared" si="50"/>
        <v>2.6989301867443869</v>
      </c>
      <c r="I169" s="303"/>
      <c r="J169" s="302">
        <v>0.64417682956419398</v>
      </c>
      <c r="K169" s="302">
        <v>1.9218751568843264</v>
      </c>
      <c r="L169" s="302">
        <f t="shared" si="51"/>
        <v>2.5660519864485205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2.1862697114882921</v>
      </c>
      <c r="C170" s="302">
        <v>3.3046662990382383</v>
      </c>
      <c r="D170" s="302">
        <f t="shared" si="49"/>
        <v>5.4909360105265304</v>
      </c>
      <c r="E170" s="303"/>
      <c r="F170" s="302">
        <v>1.8560095258143228</v>
      </c>
      <c r="G170" s="302">
        <v>2.6739878165317563</v>
      </c>
      <c r="H170" s="302">
        <f t="shared" si="50"/>
        <v>4.5299973423460793</v>
      </c>
      <c r="I170" s="303"/>
      <c r="J170" s="302">
        <v>2.4874264361210727</v>
      </c>
      <c r="K170" s="302">
        <v>2.2769471129184802</v>
      </c>
      <c r="L170" s="302">
        <f t="shared" si="51"/>
        <v>4.7643735490395525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26.277542247423046</v>
      </c>
      <c r="C172" s="311">
        <f t="shared" ref="C172:D172" si="52">SUM(C162:C170)</f>
        <v>30.452457752576887</v>
      </c>
      <c r="D172" s="311">
        <f t="shared" si="52"/>
        <v>56.72999999999994</v>
      </c>
      <c r="E172" s="311"/>
      <c r="F172" s="311">
        <f t="shared" ref="F172:H172" si="53">SUM(F162:F170)</f>
        <v>27.142709262530005</v>
      </c>
      <c r="G172" s="311">
        <f t="shared" si="53"/>
        <v>30.763290737469863</v>
      </c>
      <c r="H172" s="311">
        <f t="shared" si="53"/>
        <v>57.905999999999864</v>
      </c>
      <c r="I172" s="311"/>
      <c r="J172" s="311">
        <f t="shared" ref="J172:L172" si="54">SUM(J162:J170)</f>
        <v>26.991297615971344</v>
      </c>
      <c r="K172" s="311">
        <f t="shared" si="54"/>
        <v>31.5327023840286</v>
      </c>
      <c r="L172" s="311">
        <f t="shared" si="54"/>
        <v>58.523999999999944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0.20517527427859752</v>
      </c>
      <c r="C179" s="302">
        <v>0.85851483186018984</v>
      </c>
      <c r="D179" s="302">
        <f>SUM(B179:C179)</f>
        <v>1.0636901061387873</v>
      </c>
      <c r="E179" s="303"/>
      <c r="F179" s="302">
        <v>0.24225140504420609</v>
      </c>
      <c r="G179" s="302">
        <v>0.86938115597245835</v>
      </c>
      <c r="H179" s="302">
        <f>SUM(F179:G179)</f>
        <v>1.1116325610166644</v>
      </c>
      <c r="I179" s="303"/>
      <c r="J179" s="302">
        <v>0.27607431354694206</v>
      </c>
      <c r="K179" s="302">
        <v>0.82736822135629473</v>
      </c>
      <c r="L179" s="302">
        <f>SUM(J179:K179)</f>
        <v>1.1034425349032368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0.13266088875875767</v>
      </c>
      <c r="C180" s="302">
        <v>0.62754368551126061</v>
      </c>
      <c r="D180" s="302">
        <f t="shared" ref="D180:D187" si="55">SUM(B180:C180)</f>
        <v>0.76020457427001831</v>
      </c>
      <c r="E180" s="303"/>
      <c r="F180" s="302">
        <v>0.18478232889415433</v>
      </c>
      <c r="G180" s="302">
        <v>0.70626783857301234</v>
      </c>
      <c r="H180" s="302">
        <f t="shared" ref="H180:H187" si="56">SUM(F180:G180)</f>
        <v>0.8910501674671667</v>
      </c>
      <c r="I180" s="303"/>
      <c r="J180" s="302">
        <v>0.22917572908157019</v>
      </c>
      <c r="K180" s="302">
        <v>0.91362201163934409</v>
      </c>
      <c r="L180" s="302">
        <f t="shared" ref="L180:L187" si="57">SUM(J180:K180)</f>
        <v>1.1427977407209142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0.16342745166415057</v>
      </c>
      <c r="C181" s="302">
        <v>0.67743158861336972</v>
      </c>
      <c r="D181" s="302">
        <f t="shared" si="55"/>
        <v>0.84085904027752023</v>
      </c>
      <c r="E181" s="303"/>
      <c r="F181" s="302">
        <v>0.19391947730997647</v>
      </c>
      <c r="G181" s="302">
        <v>0.69702772489558418</v>
      </c>
      <c r="H181" s="302">
        <f t="shared" si="56"/>
        <v>0.89094720220556067</v>
      </c>
      <c r="I181" s="303"/>
      <c r="J181" s="302">
        <v>0.2204399554341327</v>
      </c>
      <c r="K181" s="302">
        <v>0.69990697323511741</v>
      </c>
      <c r="L181" s="302">
        <f t="shared" si="57"/>
        <v>0.92034692866925005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0.82077177474142082</v>
      </c>
      <c r="C182" s="302">
        <v>0.60883008364529356</v>
      </c>
      <c r="D182" s="302">
        <f t="shared" si="55"/>
        <v>1.4296018583867145</v>
      </c>
      <c r="E182" s="303"/>
      <c r="F182" s="302">
        <v>0.85880703930208857</v>
      </c>
      <c r="G182" s="302">
        <v>0.61945032047165038</v>
      </c>
      <c r="H182" s="302">
        <f t="shared" si="56"/>
        <v>1.478257359773739</v>
      </c>
      <c r="I182" s="303"/>
      <c r="J182" s="302">
        <v>0.89274548422703914</v>
      </c>
      <c r="K182" s="302">
        <v>0.74771350709485396</v>
      </c>
      <c r="L182" s="302">
        <f t="shared" si="57"/>
        <v>1.6404589913218932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2.3999833041022062E-2</v>
      </c>
      <c r="C183" s="302">
        <v>0.87767429781151474</v>
      </c>
      <c r="D183" s="302">
        <f t="shared" si="55"/>
        <v>0.90167413085253678</v>
      </c>
      <c r="E183" s="303"/>
      <c r="F183" s="302">
        <v>2.3192155513583487E-2</v>
      </c>
      <c r="G183" s="302">
        <v>0.63344381985123477</v>
      </c>
      <c r="H183" s="302">
        <f t="shared" si="56"/>
        <v>0.65663597536481821</v>
      </c>
      <c r="I183" s="303"/>
      <c r="J183" s="302">
        <v>3.9200511282314866E-2</v>
      </c>
      <c r="K183" s="302">
        <v>0.58655941403960787</v>
      </c>
      <c r="L183" s="302">
        <f t="shared" si="57"/>
        <v>0.62575992532192271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0.28504594634772407</v>
      </c>
      <c r="C184" s="302">
        <v>0.31554330459638913</v>
      </c>
      <c r="D184" s="302">
        <f t="shared" si="55"/>
        <v>0.6005892509441132</v>
      </c>
      <c r="E184" s="303"/>
      <c r="F184" s="302">
        <v>0.2785509637984781</v>
      </c>
      <c r="G184" s="302">
        <v>0.30761296820883238</v>
      </c>
      <c r="H184" s="302">
        <f t="shared" si="56"/>
        <v>0.58616393200731043</v>
      </c>
      <c r="I184" s="303"/>
      <c r="J184" s="302">
        <v>0.22926035398644545</v>
      </c>
      <c r="K184" s="302">
        <v>0.29525307206634588</v>
      </c>
      <c r="L184" s="302">
        <f t="shared" si="57"/>
        <v>0.52451342605279128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0.20166296520084312</v>
      </c>
      <c r="C185" s="302">
        <v>0.24537112037512121</v>
      </c>
      <c r="D185" s="302">
        <f t="shared" si="55"/>
        <v>0.44703408557596436</v>
      </c>
      <c r="E185" s="303"/>
      <c r="F185" s="302">
        <v>0.21026537181288019</v>
      </c>
      <c r="G185" s="302">
        <v>0.21962318309230117</v>
      </c>
      <c r="H185" s="302">
        <f t="shared" si="56"/>
        <v>0.42988855490518135</v>
      </c>
      <c r="I185" s="303"/>
      <c r="J185" s="302">
        <v>0.22534509276176384</v>
      </c>
      <c r="K185" s="302">
        <v>0.25124656438555593</v>
      </c>
      <c r="L185" s="302">
        <f t="shared" si="57"/>
        <v>0.47659165714731977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0.17745190113433687</v>
      </c>
      <c r="C186" s="302">
        <v>3.3774474167778541</v>
      </c>
      <c r="D186" s="302">
        <f t="shared" si="55"/>
        <v>3.554899317912191</v>
      </c>
      <c r="E186" s="303"/>
      <c r="F186" s="302">
        <v>0.14874648335465718</v>
      </c>
      <c r="G186" s="302">
        <v>2.8227590925194526</v>
      </c>
      <c r="H186" s="302">
        <f t="shared" si="56"/>
        <v>2.9715055758741098</v>
      </c>
      <c r="I186" s="303"/>
      <c r="J186" s="302">
        <v>0.22801526444692427</v>
      </c>
      <c r="K186" s="302">
        <v>2.5474464327347253</v>
      </c>
      <c r="L186" s="302">
        <f t="shared" si="57"/>
        <v>2.7754616971816497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0.38510930906209817</v>
      </c>
      <c r="C187" s="302">
        <v>1.6273383265800616</v>
      </c>
      <c r="D187" s="302">
        <f t="shared" si="55"/>
        <v>2.0124476356421597</v>
      </c>
      <c r="E187" s="303"/>
      <c r="F187" s="302">
        <v>0.3443898662703298</v>
      </c>
      <c r="G187" s="302">
        <v>1.0965288051151401</v>
      </c>
      <c r="H187" s="302">
        <f t="shared" si="56"/>
        <v>1.4409186713854698</v>
      </c>
      <c r="I187" s="303"/>
      <c r="J187" s="302">
        <v>0.38113650336808086</v>
      </c>
      <c r="K187" s="302">
        <v>0.91749059531292476</v>
      </c>
      <c r="L187" s="302">
        <f t="shared" si="57"/>
        <v>1.2986270986810056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2.3953053442289507</v>
      </c>
      <c r="C189" s="311">
        <f t="shared" ref="C189:D189" si="58">SUM(C179:C187)</f>
        <v>9.2156946557710544</v>
      </c>
      <c r="D189" s="311">
        <f t="shared" si="58"/>
        <v>11.611000000000004</v>
      </c>
      <c r="E189" s="311"/>
      <c r="F189" s="311">
        <f t="shared" ref="F189:H189" si="59">SUM(F179:F187)</f>
        <v>2.4849050913003543</v>
      </c>
      <c r="G189" s="311">
        <f t="shared" si="59"/>
        <v>7.9720949086996669</v>
      </c>
      <c r="H189" s="311">
        <f t="shared" si="59"/>
        <v>10.45700000000002</v>
      </c>
      <c r="I189" s="311"/>
      <c r="J189" s="311">
        <f t="shared" ref="J189:L189" si="60">SUM(J179:J187)</f>
        <v>2.7213932081352135</v>
      </c>
      <c r="K189" s="311">
        <f t="shared" si="60"/>
        <v>7.7866067918647701</v>
      </c>
      <c r="L189" s="311">
        <f t="shared" si="60"/>
        <v>10.507999999999983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2.151371038362984</v>
      </c>
      <c r="C196" s="302">
        <v>3.2887345615737265</v>
      </c>
      <c r="D196" s="302">
        <f>SUM(B196:C196)</f>
        <v>5.4401055999367109</v>
      </c>
      <c r="E196" s="303"/>
      <c r="F196" s="302">
        <v>2.6539059859113032</v>
      </c>
      <c r="G196" s="302">
        <v>3.5025136204127447</v>
      </c>
      <c r="H196" s="302">
        <f>SUM(F196:G196)</f>
        <v>6.1564196063240484</v>
      </c>
      <c r="I196" s="303"/>
      <c r="J196" s="302">
        <v>2.9604785773418061</v>
      </c>
      <c r="K196" s="302">
        <v>4.3635023294238637</v>
      </c>
      <c r="L196" s="302">
        <f>SUM(J196:K196)</f>
        <v>7.3239809067656694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0.47631911840436592</v>
      </c>
      <c r="C197" s="302">
        <v>0.68338276027224276</v>
      </c>
      <c r="D197" s="302">
        <f t="shared" ref="D197:D204" si="61">SUM(B197:C197)</f>
        <v>1.1597018786766087</v>
      </c>
      <c r="E197" s="303"/>
      <c r="F197" s="302">
        <v>0.65945665187054003</v>
      </c>
      <c r="G197" s="302">
        <v>0.90069440756162855</v>
      </c>
      <c r="H197" s="302">
        <f t="shared" ref="H197:H204" si="62">SUM(F197:G197)</f>
        <v>1.5601510594321686</v>
      </c>
      <c r="I197" s="303"/>
      <c r="J197" s="302">
        <v>0.82936185031872278</v>
      </c>
      <c r="K197" s="302">
        <v>1.1477640853116131</v>
      </c>
      <c r="L197" s="302">
        <f t="shared" ref="L197:L204" si="63">SUM(J197:K197)</f>
        <v>1.9771259356303359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0.55523168567399106</v>
      </c>
      <c r="C198" s="302">
        <v>0.5421887757289966</v>
      </c>
      <c r="D198" s="302">
        <f t="shared" si="61"/>
        <v>1.0974204614029877</v>
      </c>
      <c r="E198" s="303"/>
      <c r="F198" s="302">
        <v>0.71659918048214655</v>
      </c>
      <c r="G198" s="302">
        <v>0.67443236960990105</v>
      </c>
      <c r="H198" s="302">
        <f t="shared" si="62"/>
        <v>1.3910315500920476</v>
      </c>
      <c r="I198" s="303"/>
      <c r="J198" s="302">
        <v>1.0630884695393674</v>
      </c>
      <c r="K198" s="302">
        <v>0.7856813936973035</v>
      </c>
      <c r="L198" s="302">
        <f t="shared" si="63"/>
        <v>1.8487698632366709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1.3049759915903496</v>
      </c>
      <c r="C199" s="302">
        <v>0.63956532439053804</v>
      </c>
      <c r="D199" s="302">
        <f t="shared" si="61"/>
        <v>1.9445413159808878</v>
      </c>
      <c r="E199" s="303"/>
      <c r="F199" s="302">
        <v>1.4503656900792108</v>
      </c>
      <c r="G199" s="302">
        <v>0.67531505087294452</v>
      </c>
      <c r="H199" s="302">
        <f t="shared" si="62"/>
        <v>2.1256807409521552</v>
      </c>
      <c r="I199" s="303"/>
      <c r="J199" s="302">
        <v>2.1465640782354014</v>
      </c>
      <c r="K199" s="302">
        <v>1.0491664706334909</v>
      </c>
      <c r="L199" s="302">
        <f t="shared" si="63"/>
        <v>3.1957305488688923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1.5191505626547464</v>
      </c>
      <c r="C200" s="302">
        <v>2.5144971278567527</v>
      </c>
      <c r="D200" s="302">
        <f t="shared" si="61"/>
        <v>4.0336476905114989</v>
      </c>
      <c r="E200" s="303"/>
      <c r="F200" s="302">
        <v>1.5649341885553747</v>
      </c>
      <c r="G200" s="302">
        <v>2.2147658351380439</v>
      </c>
      <c r="H200" s="302">
        <f t="shared" si="62"/>
        <v>3.7797000236934188</v>
      </c>
      <c r="I200" s="303"/>
      <c r="J200" s="302">
        <v>1.8136206394776897</v>
      </c>
      <c r="K200" s="302">
        <v>2.1475885946785898</v>
      </c>
      <c r="L200" s="302">
        <f t="shared" si="63"/>
        <v>3.9612092341562795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1.1884062171680292</v>
      </c>
      <c r="C201" s="302">
        <v>0.28376301685946059</v>
      </c>
      <c r="D201" s="302">
        <f t="shared" si="61"/>
        <v>1.4721692340274899</v>
      </c>
      <c r="E201" s="303"/>
      <c r="F201" s="302">
        <v>1.2480756006911267</v>
      </c>
      <c r="G201" s="302">
        <v>0.36931428071992234</v>
      </c>
      <c r="H201" s="302">
        <f t="shared" si="62"/>
        <v>1.617389881411049</v>
      </c>
      <c r="I201" s="303"/>
      <c r="J201" s="302">
        <v>1.5712437293604642</v>
      </c>
      <c r="K201" s="302">
        <v>0.47514760071355538</v>
      </c>
      <c r="L201" s="302">
        <f t="shared" si="63"/>
        <v>2.0463913300740195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1.8426111940761407</v>
      </c>
      <c r="C202" s="302">
        <v>1.3737173982746305</v>
      </c>
      <c r="D202" s="302">
        <f t="shared" si="61"/>
        <v>3.216328592350771</v>
      </c>
      <c r="E202" s="303"/>
      <c r="F202" s="302">
        <v>2.1377333687660132</v>
      </c>
      <c r="G202" s="302">
        <v>1.5689325198933539</v>
      </c>
      <c r="H202" s="302">
        <f t="shared" si="62"/>
        <v>3.7066658886593671</v>
      </c>
      <c r="I202" s="303"/>
      <c r="J202" s="302">
        <v>3.5444447571062594</v>
      </c>
      <c r="K202" s="302">
        <v>2.0806416848155274</v>
      </c>
      <c r="L202" s="302">
        <f t="shared" si="63"/>
        <v>5.6250864419217868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0.18225657980974841</v>
      </c>
      <c r="C203" s="302">
        <v>0.67155016561876391</v>
      </c>
      <c r="D203" s="302">
        <f t="shared" si="61"/>
        <v>0.85380674542851231</v>
      </c>
      <c r="E203" s="303"/>
      <c r="F203" s="302">
        <v>0.17149793662565249</v>
      </c>
      <c r="G203" s="302">
        <v>0.88567442041940647</v>
      </c>
      <c r="H203" s="302">
        <f t="shared" si="62"/>
        <v>1.0571723570450589</v>
      </c>
      <c r="I203" s="303"/>
      <c r="J203" s="302">
        <v>0.54138419253129189</v>
      </c>
      <c r="K203" s="302">
        <v>1.3324633848366998</v>
      </c>
      <c r="L203" s="302">
        <f t="shared" si="63"/>
        <v>1.8738475773679917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7.9372001424547589</v>
      </c>
      <c r="C204" s="302">
        <v>4.6510783392297208</v>
      </c>
      <c r="D204" s="302">
        <f t="shared" si="61"/>
        <v>12.58827848168448</v>
      </c>
      <c r="E204" s="303"/>
      <c r="F204" s="302">
        <v>8.9243055491647052</v>
      </c>
      <c r="G204" s="302">
        <v>5.7314833432259515</v>
      </c>
      <c r="H204" s="302">
        <f t="shared" si="62"/>
        <v>14.655788892390657</v>
      </c>
      <c r="I204" s="303"/>
      <c r="J204" s="302">
        <v>8.1993144259385478</v>
      </c>
      <c r="K204" s="302">
        <v>5.7385437360397997</v>
      </c>
      <c r="L204" s="302">
        <f t="shared" si="63"/>
        <v>13.937858161978347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17.157522530195116</v>
      </c>
      <c r="C206" s="311">
        <f t="shared" ref="C206:D206" si="64">SUM(C196:C204)</f>
        <v>14.648477469804831</v>
      </c>
      <c r="D206" s="311">
        <f t="shared" si="64"/>
        <v>31.805999999999944</v>
      </c>
      <c r="E206" s="311"/>
      <c r="F206" s="311">
        <f t="shared" ref="F206:H206" si="65">SUM(F196:F204)</f>
        <v>19.526874152146071</v>
      </c>
      <c r="G206" s="311">
        <f t="shared" si="65"/>
        <v>16.523125847853898</v>
      </c>
      <c r="H206" s="311">
        <f t="shared" si="65"/>
        <v>36.049999999999969</v>
      </c>
      <c r="I206" s="311"/>
      <c r="J206" s="311">
        <f t="shared" ref="J206:L206" si="66">SUM(J196:J204)</f>
        <v>22.669500719849552</v>
      </c>
      <c r="K206" s="311">
        <f t="shared" si="66"/>
        <v>19.120499280150444</v>
      </c>
      <c r="L206" s="311">
        <f t="shared" si="66"/>
        <v>41.789999999999992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6.6873213536570025E-2</v>
      </c>
      <c r="C213" s="302">
        <v>0.16125499709633964</v>
      </c>
      <c r="D213" s="302">
        <f>SUM(B213:C213)</f>
        <v>0.22812821063290967</v>
      </c>
      <c r="E213" s="303"/>
      <c r="F213" s="302">
        <v>0.10346068249330975</v>
      </c>
      <c r="G213" s="302">
        <v>0.20281316886366468</v>
      </c>
      <c r="H213" s="302">
        <f>SUM(F213:G213)</f>
        <v>0.30627385135697444</v>
      </c>
      <c r="I213" s="303"/>
      <c r="J213" s="302">
        <v>9.0505070761372888E-2</v>
      </c>
      <c r="K213" s="302">
        <v>0.18845395666451459</v>
      </c>
      <c r="L213" s="302">
        <f>SUM(J213:K213)</f>
        <v>0.27895902742588746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0.12353482206002099</v>
      </c>
      <c r="C214" s="302">
        <v>0.20714579569847433</v>
      </c>
      <c r="D214" s="302">
        <f t="shared" ref="D214:D221" si="67">SUM(B214:C214)</f>
        <v>0.33068061775849533</v>
      </c>
      <c r="E214" s="303"/>
      <c r="F214" s="302">
        <v>0.19206311221397562</v>
      </c>
      <c r="G214" s="302">
        <v>0.28329535458924587</v>
      </c>
      <c r="H214" s="302">
        <f t="shared" ref="H214:H221" si="68">SUM(F214:G214)</f>
        <v>0.47535846680322147</v>
      </c>
      <c r="I214" s="303"/>
      <c r="J214" s="302">
        <v>0.2077311426768802</v>
      </c>
      <c r="K214" s="302">
        <v>0.32963434527151869</v>
      </c>
      <c r="L214" s="302">
        <f t="shared" ref="L214:L221" si="69">SUM(J214:K214)</f>
        <v>0.53736548794839889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0.22053880979769519</v>
      </c>
      <c r="C215" s="302">
        <v>0.21024417998711561</v>
      </c>
      <c r="D215" s="302">
        <f t="shared" si="67"/>
        <v>0.43078298978481078</v>
      </c>
      <c r="E215" s="303"/>
      <c r="F215" s="302">
        <v>0.32049163423437876</v>
      </c>
      <c r="G215" s="302">
        <v>0.23265057812815151</v>
      </c>
      <c r="H215" s="302">
        <f t="shared" si="68"/>
        <v>0.55314221236253025</v>
      </c>
      <c r="I215" s="303"/>
      <c r="J215" s="302">
        <v>0.30778465888299866</v>
      </c>
      <c r="K215" s="302">
        <v>0.19692875596001699</v>
      </c>
      <c r="L215" s="302">
        <f t="shared" si="69"/>
        <v>0.50471341484301568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0.1210379423463426</v>
      </c>
      <c r="C216" s="302">
        <v>3.5619294408515488E-2</v>
      </c>
      <c r="D216" s="302">
        <f t="shared" si="67"/>
        <v>0.1566572367548581</v>
      </c>
      <c r="E216" s="303"/>
      <c r="F216" s="302">
        <v>0.13572542747679678</v>
      </c>
      <c r="G216" s="302">
        <v>5.1999744112789001E-2</v>
      </c>
      <c r="H216" s="302">
        <f t="shared" si="68"/>
        <v>0.18772517158958579</v>
      </c>
      <c r="I216" s="303"/>
      <c r="J216" s="302">
        <v>9.332823509906589E-2</v>
      </c>
      <c r="K216" s="302">
        <v>4.2471095736161125E-2</v>
      </c>
      <c r="L216" s="302">
        <f t="shared" si="69"/>
        <v>0.13579933083522702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2.7015315137824472E-2</v>
      </c>
      <c r="C217" s="302">
        <v>0.17458437144145977</v>
      </c>
      <c r="D217" s="302">
        <f t="shared" si="67"/>
        <v>0.20159968657928423</v>
      </c>
      <c r="E217" s="303"/>
      <c r="F217" s="302">
        <v>3.709178809430181E-2</v>
      </c>
      <c r="G217" s="302">
        <v>0.14963843423207948</v>
      </c>
      <c r="H217" s="302">
        <f t="shared" si="68"/>
        <v>0.18673022232638128</v>
      </c>
      <c r="I217" s="303"/>
      <c r="J217" s="302">
        <v>4.4820504057578744E-2</v>
      </c>
      <c r="K217" s="302">
        <v>0.130634986866769</v>
      </c>
      <c r="L217" s="302">
        <f t="shared" si="69"/>
        <v>0.17545549092434776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6.0859455488128641E-2</v>
      </c>
      <c r="C218" s="302">
        <v>2.8040091590130028E-2</v>
      </c>
      <c r="D218" s="302">
        <f t="shared" si="67"/>
        <v>8.8899547078258673E-2</v>
      </c>
      <c r="E218" s="303"/>
      <c r="F218" s="302">
        <v>6.4094517013276855E-2</v>
      </c>
      <c r="G218" s="302">
        <v>3.6374279456968896E-2</v>
      </c>
      <c r="H218" s="302">
        <f t="shared" si="68"/>
        <v>0.10046879647024576</v>
      </c>
      <c r="I218" s="303"/>
      <c r="J218" s="302">
        <v>5.2604227641869034E-2</v>
      </c>
      <c r="K218" s="302">
        <v>3.6090389685717962E-2</v>
      </c>
      <c r="L218" s="302">
        <f t="shared" si="69"/>
        <v>8.8694617327586989E-2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4.3377478896100899E-2</v>
      </c>
      <c r="C219" s="302">
        <v>4.0416084565371595E-2</v>
      </c>
      <c r="D219" s="302">
        <f t="shared" si="67"/>
        <v>8.3793563461472487E-2</v>
      </c>
      <c r="E219" s="303"/>
      <c r="F219" s="302">
        <v>4.7238802721990367E-2</v>
      </c>
      <c r="G219" s="302">
        <v>4.7817838506589827E-2</v>
      </c>
      <c r="H219" s="302">
        <f t="shared" si="68"/>
        <v>9.5056641228580194E-2</v>
      </c>
      <c r="I219" s="303"/>
      <c r="J219" s="302">
        <v>3.7596669261785606E-2</v>
      </c>
      <c r="K219" s="302">
        <v>5.0833392556034168E-2</v>
      </c>
      <c r="L219" s="302">
        <f t="shared" si="69"/>
        <v>8.8430061817819774E-2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7.56071722143359E-3</v>
      </c>
      <c r="C220" s="302">
        <v>3.4917553955953452E-2</v>
      </c>
      <c r="D220" s="302">
        <f t="shared" si="67"/>
        <v>4.2478271177387041E-2</v>
      </c>
      <c r="E220" s="303"/>
      <c r="F220" s="302">
        <v>7.8524930755985867E-3</v>
      </c>
      <c r="G220" s="302">
        <v>4.5049586385965776E-2</v>
      </c>
      <c r="H220" s="302">
        <f t="shared" si="68"/>
        <v>5.2902079461564361E-2</v>
      </c>
      <c r="I220" s="303"/>
      <c r="J220" s="302">
        <v>5.4322982077873797E-3</v>
      </c>
      <c r="K220" s="302">
        <v>3.6838794286005561E-2</v>
      </c>
      <c r="L220" s="302">
        <f t="shared" si="69"/>
        <v>4.227109249379294E-2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7.001095091618896E-2</v>
      </c>
      <c r="C221" s="302">
        <v>0.12396892585633429</v>
      </c>
      <c r="D221" s="302">
        <f t="shared" si="67"/>
        <v>0.19397987677252326</v>
      </c>
      <c r="E221" s="303"/>
      <c r="F221" s="302">
        <v>5.9369351856381904E-2</v>
      </c>
      <c r="G221" s="302">
        <v>0.12997320654453776</v>
      </c>
      <c r="H221" s="302">
        <f t="shared" si="68"/>
        <v>0.18934255840091965</v>
      </c>
      <c r="I221" s="303"/>
      <c r="J221" s="302">
        <v>5.1549708923989787E-2</v>
      </c>
      <c r="K221" s="302">
        <v>0.10976176745993615</v>
      </c>
      <c r="L221" s="302">
        <f t="shared" si="69"/>
        <v>0.16131147638392596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0.74080870540030541</v>
      </c>
      <c r="C223" s="311">
        <f t="shared" ref="C223:D223" si="70">SUM(C213:C221)</f>
        <v>1.0161912945996943</v>
      </c>
      <c r="D223" s="311">
        <f t="shared" si="70"/>
        <v>1.7569999999999997</v>
      </c>
      <c r="E223" s="311"/>
      <c r="F223" s="311">
        <f t="shared" ref="F223:H223" si="71">SUM(F213:F221)</f>
        <v>0.96738780918001033</v>
      </c>
      <c r="G223" s="311">
        <f t="shared" si="71"/>
        <v>1.1796121908199926</v>
      </c>
      <c r="H223" s="311">
        <f t="shared" si="71"/>
        <v>2.1470000000000034</v>
      </c>
      <c r="I223" s="311"/>
      <c r="J223" s="311">
        <f t="shared" ref="J223:L223" si="72">SUM(J213:J221)</f>
        <v>0.89135251551332806</v>
      </c>
      <c r="K223" s="311">
        <f t="shared" si="72"/>
        <v>1.1216474844866742</v>
      </c>
      <c r="L223" s="311">
        <f t="shared" si="72"/>
        <v>2.0130000000000026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0.3301896981180848</v>
      </c>
      <c r="C230" s="302">
        <v>1.0330800774792506</v>
      </c>
      <c r="D230" s="302">
        <f>SUM(B230:C230)</f>
        <v>1.3632697755973353</v>
      </c>
      <c r="E230" s="303"/>
      <c r="F230" s="302">
        <v>0.32926958067307238</v>
      </c>
      <c r="G230" s="302">
        <v>0.95323103068400017</v>
      </c>
      <c r="H230" s="302">
        <f>SUM(F230:G230)</f>
        <v>1.2825006113570725</v>
      </c>
      <c r="I230" s="303"/>
      <c r="J230" s="302">
        <v>0.36382209823970629</v>
      </c>
      <c r="K230" s="302">
        <v>0.89016218760217514</v>
      </c>
      <c r="L230" s="302">
        <f>SUM(J230:K230)</f>
        <v>1.2539842858418815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0.61597998416215827</v>
      </c>
      <c r="C231" s="302">
        <v>2.9457549009042934</v>
      </c>
      <c r="D231" s="302">
        <f t="shared" ref="D231:D238" si="73">SUM(B231:C231)</f>
        <v>3.5617348850664516</v>
      </c>
      <c r="E231" s="303"/>
      <c r="F231" s="302">
        <v>0.67817568899755887</v>
      </c>
      <c r="G231" s="302">
        <v>2.8499225762690088</v>
      </c>
      <c r="H231" s="302">
        <f t="shared" ref="H231:H238" si="74">SUM(F231:G231)</f>
        <v>3.5280982652665678</v>
      </c>
      <c r="I231" s="303"/>
      <c r="J231" s="302">
        <v>0.90746630457911159</v>
      </c>
      <c r="K231" s="302">
        <v>3.5504814005875152</v>
      </c>
      <c r="L231" s="302">
        <f t="shared" ref="L231:L238" si="75">SUM(J231:K231)</f>
        <v>4.4579477051666263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0.47445197118395255</v>
      </c>
      <c r="C232" s="302">
        <v>0.98210609385011594</v>
      </c>
      <c r="D232" s="302">
        <f t="shared" si="73"/>
        <v>1.4565580650340686</v>
      </c>
      <c r="E232" s="303"/>
      <c r="F232" s="302">
        <v>0.4492808267963358</v>
      </c>
      <c r="G232" s="302">
        <v>0.91377626196257011</v>
      </c>
      <c r="H232" s="302">
        <f t="shared" si="74"/>
        <v>1.363057088758906</v>
      </c>
      <c r="I232" s="303"/>
      <c r="J232" s="302">
        <v>0.50030928914414985</v>
      </c>
      <c r="K232" s="302">
        <v>0.85591112258651925</v>
      </c>
      <c r="L232" s="302">
        <f t="shared" si="75"/>
        <v>1.3562204117306691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0.44600077624119783</v>
      </c>
      <c r="C233" s="302">
        <v>0.16921209223048536</v>
      </c>
      <c r="D233" s="302">
        <f t="shared" si="73"/>
        <v>0.61521286847168322</v>
      </c>
      <c r="E233" s="303"/>
      <c r="F233" s="302">
        <v>0.31320572294589749</v>
      </c>
      <c r="G233" s="302">
        <v>0.16141916849904561</v>
      </c>
      <c r="H233" s="302">
        <f t="shared" si="74"/>
        <v>0.47462489144494313</v>
      </c>
      <c r="I233" s="303"/>
      <c r="J233" s="302">
        <v>0.26384080051927711</v>
      </c>
      <c r="K233" s="302">
        <v>0.17115498642851404</v>
      </c>
      <c r="L233" s="302">
        <f t="shared" si="75"/>
        <v>0.43499578694779117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3.4262374611162195E-2</v>
      </c>
      <c r="C234" s="302">
        <v>0.69559785134909868</v>
      </c>
      <c r="D234" s="302">
        <f t="shared" si="73"/>
        <v>0.7298602259602609</v>
      </c>
      <c r="E234" s="303"/>
      <c r="F234" s="302">
        <v>3.1419805524059527E-2</v>
      </c>
      <c r="G234" s="302">
        <v>0.41595797579333604</v>
      </c>
      <c r="H234" s="302">
        <f t="shared" si="74"/>
        <v>0.44737778131739558</v>
      </c>
      <c r="I234" s="303"/>
      <c r="J234" s="302">
        <v>4.7542917101195771E-2</v>
      </c>
      <c r="K234" s="302">
        <v>0.38660725823392661</v>
      </c>
      <c r="L234" s="302">
        <f t="shared" si="75"/>
        <v>0.4341501753351224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0.14376767551933942</v>
      </c>
      <c r="C235" s="302">
        <v>0.13627933146557633</v>
      </c>
      <c r="D235" s="302">
        <f t="shared" si="73"/>
        <v>0.28004700698491575</v>
      </c>
      <c r="E235" s="303"/>
      <c r="F235" s="302">
        <v>9.9192214531161962E-2</v>
      </c>
      <c r="G235" s="302">
        <v>0.11905869284648234</v>
      </c>
      <c r="H235" s="302">
        <f t="shared" si="74"/>
        <v>0.2182509073776443</v>
      </c>
      <c r="I235" s="303"/>
      <c r="J235" s="302">
        <v>0.12024273154367593</v>
      </c>
      <c r="K235" s="302">
        <v>0.16234010996014647</v>
      </c>
      <c r="L235" s="302">
        <f t="shared" si="75"/>
        <v>0.2825828415038224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0.20701091870371005</v>
      </c>
      <c r="C236" s="302">
        <v>0.17978642518389149</v>
      </c>
      <c r="D236" s="302">
        <f t="shared" si="73"/>
        <v>0.38679734388760156</v>
      </c>
      <c r="E236" s="303"/>
      <c r="F236" s="302">
        <v>0.13268525630168768</v>
      </c>
      <c r="G236" s="302">
        <v>0.14381488339857465</v>
      </c>
      <c r="H236" s="302">
        <f t="shared" si="74"/>
        <v>0.27650013970026233</v>
      </c>
      <c r="I236" s="303"/>
      <c r="J236" s="302">
        <v>0.14090984614371779</v>
      </c>
      <c r="K236" s="302">
        <v>0.19193153024049728</v>
      </c>
      <c r="L236" s="302">
        <f t="shared" si="75"/>
        <v>0.33284137638421507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3.3754514844822961E-2</v>
      </c>
      <c r="C237" s="302">
        <v>0.10738524622626172</v>
      </c>
      <c r="D237" s="302">
        <f t="shared" si="73"/>
        <v>0.14113976107108467</v>
      </c>
      <c r="E237" s="303"/>
      <c r="F237" s="302">
        <v>1.9591645199170275E-2</v>
      </c>
      <c r="G237" s="302">
        <v>8.5415296779503852E-2</v>
      </c>
      <c r="H237" s="302">
        <f t="shared" si="74"/>
        <v>0.10500694197867413</v>
      </c>
      <c r="I237" s="303"/>
      <c r="J237" s="302">
        <v>2.5261021772934857E-2</v>
      </c>
      <c r="K237" s="302">
        <v>9.9231266595738402E-2</v>
      </c>
      <c r="L237" s="302">
        <f t="shared" si="75"/>
        <v>0.12449228836867327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0.14695896380806237</v>
      </c>
      <c r="C238" s="302">
        <v>0.20242110411851499</v>
      </c>
      <c r="D238" s="302">
        <f t="shared" si="73"/>
        <v>0.34938006792657739</v>
      </c>
      <c r="E238" s="303"/>
      <c r="F238" s="302">
        <v>6.467780548890259E-2</v>
      </c>
      <c r="G238" s="302">
        <v>0.10890556730962016</v>
      </c>
      <c r="H238" s="302">
        <f t="shared" si="74"/>
        <v>0.17358337279852276</v>
      </c>
      <c r="I238" s="303"/>
      <c r="J238" s="302">
        <v>9.7486519751347256E-2</v>
      </c>
      <c r="K238" s="302">
        <v>9.9298608969839539E-2</v>
      </c>
      <c r="L238" s="302">
        <f t="shared" si="75"/>
        <v>0.19678512872118681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2.4323768771924903</v>
      </c>
      <c r="C240" s="311">
        <f t="shared" ref="C240:D240" si="76">SUM(C230:C238)</f>
        <v>6.4516231228074883</v>
      </c>
      <c r="D240" s="311">
        <f t="shared" si="76"/>
        <v>8.883999999999979</v>
      </c>
      <c r="E240" s="311"/>
      <c r="F240" s="311">
        <f t="shared" ref="F240:H240" si="77">SUM(F230:F238)</f>
        <v>2.1174985464578469</v>
      </c>
      <c r="G240" s="311">
        <f t="shared" si="77"/>
        <v>5.7515014535421409</v>
      </c>
      <c r="H240" s="311">
        <f t="shared" si="77"/>
        <v>7.8689999999999882</v>
      </c>
      <c r="I240" s="311"/>
      <c r="J240" s="311">
        <f t="shared" ref="J240:L240" si="78">SUM(J230:J238)</f>
        <v>2.4668815287951169</v>
      </c>
      <c r="K240" s="311">
        <f t="shared" si="78"/>
        <v>6.4071184712048712</v>
      </c>
      <c r="L240" s="311">
        <f t="shared" si="78"/>
        <v>8.8739999999999863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0.85141193803514548</v>
      </c>
      <c r="C247" s="302">
        <v>1.7215214728663779</v>
      </c>
      <c r="D247" s="302">
        <f>SUM(B247:C247)</f>
        <v>2.5729334109015234</v>
      </c>
      <c r="E247" s="303"/>
      <c r="F247" s="302">
        <v>1.1116762665603106</v>
      </c>
      <c r="G247" s="302">
        <v>1.82386346644133</v>
      </c>
      <c r="H247" s="302">
        <f>SUM(F247:G247)</f>
        <v>2.9355397330016406</v>
      </c>
      <c r="I247" s="303"/>
      <c r="J247" s="302">
        <v>1.1503601629194249</v>
      </c>
      <c r="K247" s="302">
        <v>1.5202170078175317</v>
      </c>
      <c r="L247" s="302">
        <f>SUM(J247:K247)</f>
        <v>2.6705771707369568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0.99965504018890394</v>
      </c>
      <c r="C248" s="302">
        <v>1.9598912721287096</v>
      </c>
      <c r="D248" s="302">
        <f t="shared" ref="D248:D255" si="79">SUM(B248:C248)</f>
        <v>2.9595463123176136</v>
      </c>
      <c r="E248" s="303"/>
      <c r="F248" s="302">
        <v>1.4927345940427246</v>
      </c>
      <c r="G248" s="302">
        <v>2.3627475812866479</v>
      </c>
      <c r="H248" s="302">
        <f t="shared" ref="H248:H255" si="80">SUM(F248:G248)</f>
        <v>3.8554821753293727</v>
      </c>
      <c r="I248" s="303"/>
      <c r="J248" s="302">
        <v>1.7705181703018325</v>
      </c>
      <c r="K248" s="302">
        <v>2.8337150522681869</v>
      </c>
      <c r="L248" s="302">
        <f t="shared" ref="L248:L255" si="81">SUM(J248:K248)</f>
        <v>4.6042332225700191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1.3619322567319607</v>
      </c>
      <c r="C249" s="302">
        <v>1.983655047764181</v>
      </c>
      <c r="D249" s="302">
        <f t="shared" si="79"/>
        <v>3.3455873044961417</v>
      </c>
      <c r="E249" s="303"/>
      <c r="F249" s="302">
        <v>1.6739289458798405</v>
      </c>
      <c r="G249" s="302">
        <v>2.0762270772634976</v>
      </c>
      <c r="H249" s="302">
        <f t="shared" si="80"/>
        <v>3.7501560231433384</v>
      </c>
      <c r="I249" s="303"/>
      <c r="J249" s="302">
        <v>1.7327151781890739</v>
      </c>
      <c r="K249" s="302">
        <v>1.8183945007231441</v>
      </c>
      <c r="L249" s="302">
        <f t="shared" si="81"/>
        <v>3.5511096789122183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3.1991504762976311</v>
      </c>
      <c r="C250" s="302">
        <v>1.0876658494346179</v>
      </c>
      <c r="D250" s="302">
        <f t="shared" si="79"/>
        <v>4.2868163257322491</v>
      </c>
      <c r="E250" s="303"/>
      <c r="F250" s="302">
        <v>3.1066409319061825</v>
      </c>
      <c r="G250" s="302">
        <v>1.1306084099624181</v>
      </c>
      <c r="H250" s="302">
        <f t="shared" si="80"/>
        <v>4.2372493418686004</v>
      </c>
      <c r="I250" s="303"/>
      <c r="J250" s="302">
        <v>2.4490734675249839</v>
      </c>
      <c r="K250" s="302">
        <v>1.0824567694630536</v>
      </c>
      <c r="L250" s="302">
        <f t="shared" si="81"/>
        <v>3.5315302369880373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3.9083413445380757E-2</v>
      </c>
      <c r="C251" s="302">
        <v>0.26324854460550012</v>
      </c>
      <c r="D251" s="302">
        <f t="shared" si="79"/>
        <v>0.30233195805088087</v>
      </c>
      <c r="E251" s="303"/>
      <c r="F251" s="302">
        <v>4.4365624227037784E-2</v>
      </c>
      <c r="G251" s="302">
        <v>0.16154274415642927</v>
      </c>
      <c r="H251" s="302">
        <f t="shared" si="80"/>
        <v>0.20590836838346704</v>
      </c>
      <c r="I251" s="303"/>
      <c r="J251" s="302">
        <v>5.497521531048092E-2</v>
      </c>
      <c r="K251" s="302">
        <v>0.13440552294191987</v>
      </c>
      <c r="L251" s="302">
        <f t="shared" si="81"/>
        <v>0.18938073825240079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4.7908104685008217E-2</v>
      </c>
      <c r="C252" s="302">
        <v>6.1762294528116164E-2</v>
      </c>
      <c r="D252" s="302">
        <f t="shared" si="79"/>
        <v>0.10967039921312438</v>
      </c>
      <c r="E252" s="303"/>
      <c r="F252" s="302">
        <v>6.0256813555118478E-2</v>
      </c>
      <c r="G252" s="302">
        <v>6.0070156030163274E-2</v>
      </c>
      <c r="H252" s="302">
        <f t="shared" si="80"/>
        <v>0.12032696958528175</v>
      </c>
      <c r="I252" s="303"/>
      <c r="J252" s="302">
        <v>6.0723847820171498E-2</v>
      </c>
      <c r="K252" s="302">
        <v>6.8453440488697295E-2</v>
      </c>
      <c r="L252" s="302">
        <f t="shared" si="81"/>
        <v>0.12917728830886879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0.68667517570276559</v>
      </c>
      <c r="C253" s="302">
        <v>0.40806412854432761</v>
      </c>
      <c r="D253" s="302">
        <f t="shared" si="79"/>
        <v>1.0947393042470932</v>
      </c>
      <c r="E253" s="303"/>
      <c r="F253" s="302">
        <v>0.74633051754567303</v>
      </c>
      <c r="G253" s="302">
        <v>0.35523796086054982</v>
      </c>
      <c r="H253" s="302">
        <f t="shared" si="80"/>
        <v>1.101568478406223</v>
      </c>
      <c r="I253" s="303"/>
      <c r="J253" s="302">
        <v>0.66800096468419379</v>
      </c>
      <c r="K253" s="302">
        <v>0.36965204351983461</v>
      </c>
      <c r="L253" s="302">
        <f t="shared" si="81"/>
        <v>1.0376530082040283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3.1291569575930267E-2</v>
      </c>
      <c r="C254" s="302">
        <v>9.3343187383961468E-2</v>
      </c>
      <c r="D254" s="302">
        <f t="shared" si="79"/>
        <v>0.12463475695989173</v>
      </c>
      <c r="E254" s="303"/>
      <c r="F254" s="302">
        <v>2.5611693001289872E-2</v>
      </c>
      <c r="G254" s="302">
        <v>6.5236006807557645E-2</v>
      </c>
      <c r="H254" s="302">
        <f t="shared" si="80"/>
        <v>9.0847699808847521E-2</v>
      </c>
      <c r="I254" s="303"/>
      <c r="J254" s="302">
        <v>3.7122559555772962E-2</v>
      </c>
      <c r="K254" s="302">
        <v>6.7180783113055725E-2</v>
      </c>
      <c r="L254" s="302">
        <f t="shared" si="81"/>
        <v>0.10430334266882868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0.10506495707288978</v>
      </c>
      <c r="C255" s="302">
        <v>0.15867527100858236</v>
      </c>
      <c r="D255" s="302">
        <f t="shared" si="79"/>
        <v>0.26374022808147213</v>
      </c>
      <c r="E255" s="303"/>
      <c r="F255" s="302">
        <v>9.3926937610645161E-2</v>
      </c>
      <c r="G255" s="302">
        <v>0.1119942728625918</v>
      </c>
      <c r="H255" s="302">
        <f t="shared" si="80"/>
        <v>0.20592121047323697</v>
      </c>
      <c r="I255" s="303"/>
      <c r="J255" s="302">
        <v>0.12047257027869961</v>
      </c>
      <c r="K255" s="302">
        <v>0.10456274307995414</v>
      </c>
      <c r="L255" s="302">
        <f t="shared" si="81"/>
        <v>0.22503531335865373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7.322172931735615</v>
      </c>
      <c r="C257" s="311">
        <f t="shared" ref="C257:D257" si="82">SUM(C247:C255)</f>
        <v>7.7378270682643748</v>
      </c>
      <c r="D257" s="311">
        <f t="shared" si="82"/>
        <v>15.059999999999992</v>
      </c>
      <c r="E257" s="311"/>
      <c r="F257" s="311">
        <f t="shared" ref="F257:H257" si="83">SUM(F247:F255)</f>
        <v>8.3554723243288223</v>
      </c>
      <c r="G257" s="311">
        <f t="shared" si="83"/>
        <v>8.1475276756711867</v>
      </c>
      <c r="H257" s="311">
        <f t="shared" si="83"/>
        <v>16.503000000000007</v>
      </c>
      <c r="I257" s="311"/>
      <c r="J257" s="311">
        <f t="shared" ref="J257:L257" si="84">SUM(J247:J255)</f>
        <v>8.0439621365846357</v>
      </c>
      <c r="K257" s="311">
        <f t="shared" si="84"/>
        <v>7.9990378634153778</v>
      </c>
      <c r="L257" s="311">
        <f t="shared" si="84"/>
        <v>16.04300000000001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0.62639369576539095</v>
      </c>
      <c r="C264" s="302">
        <v>0.96099885578155875</v>
      </c>
      <c r="D264" s="302">
        <f>SUM(B264:C264)</f>
        <v>1.5873925515469498</v>
      </c>
      <c r="E264" s="303"/>
      <c r="F264" s="302">
        <v>0.88148360098552059</v>
      </c>
      <c r="G264" s="302">
        <v>1.2803035072487285</v>
      </c>
      <c r="H264" s="302">
        <f>SUM(F264:G264)</f>
        <v>2.161787108234249</v>
      </c>
      <c r="I264" s="303"/>
      <c r="J264" s="302">
        <v>0.76494785888738015</v>
      </c>
      <c r="K264" s="302">
        <v>1.1606487569746546</v>
      </c>
      <c r="L264" s="302">
        <f>SUM(J264:K264)</f>
        <v>1.9255966158620348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0.52867898814048153</v>
      </c>
      <c r="C265" s="302">
        <v>0.52750298300030596</v>
      </c>
      <c r="D265" s="302">
        <f t="shared" ref="D265:D272" si="85">SUM(B265:C265)</f>
        <v>1.0561819711407874</v>
      </c>
      <c r="E265" s="303"/>
      <c r="F265" s="302">
        <v>0.95467666628769532</v>
      </c>
      <c r="G265" s="302">
        <v>0.89011490695947459</v>
      </c>
      <c r="H265" s="302">
        <f t="shared" ref="H265:H272" si="86">SUM(F265:G265)</f>
        <v>1.84479157324717</v>
      </c>
      <c r="I265" s="303"/>
      <c r="J265" s="302">
        <v>0.90646481034659876</v>
      </c>
      <c r="K265" s="302">
        <v>0.84774464404206684</v>
      </c>
      <c r="L265" s="302">
        <f t="shared" ref="L265:L272" si="87">SUM(J265:K265)</f>
        <v>1.7542094543886657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0.55377882264924416</v>
      </c>
      <c r="C266" s="302">
        <v>0.49026141108220089</v>
      </c>
      <c r="D266" s="302">
        <f t="shared" si="85"/>
        <v>1.0440402337314452</v>
      </c>
      <c r="E266" s="303"/>
      <c r="F266" s="302">
        <v>0.89505643280746128</v>
      </c>
      <c r="G266" s="302">
        <v>0.69194134445213862</v>
      </c>
      <c r="H266" s="302">
        <f t="shared" si="86"/>
        <v>1.5869977772596</v>
      </c>
      <c r="I266" s="303"/>
      <c r="J266" s="302">
        <v>1.0288905915169426</v>
      </c>
      <c r="K266" s="302">
        <v>0.60486943666583859</v>
      </c>
      <c r="L266" s="302">
        <f t="shared" si="87"/>
        <v>1.6337600281827811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1.463225041315096</v>
      </c>
      <c r="C267" s="302">
        <v>0.12743117505358931</v>
      </c>
      <c r="D267" s="302">
        <f t="shared" si="85"/>
        <v>1.5906562163686853</v>
      </c>
      <c r="E267" s="303"/>
      <c r="F267" s="302">
        <v>1.4930365463273989</v>
      </c>
      <c r="G267" s="302">
        <v>0.1659137743434734</v>
      </c>
      <c r="H267" s="302">
        <f t="shared" si="86"/>
        <v>1.6589503206708722</v>
      </c>
      <c r="I267" s="303"/>
      <c r="J267" s="302">
        <v>1.0912219500391287</v>
      </c>
      <c r="K267" s="302">
        <v>0.14770828765216673</v>
      </c>
      <c r="L267" s="302">
        <f t="shared" si="87"/>
        <v>1.2389302376912954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0.14408123168005732</v>
      </c>
      <c r="C268" s="302">
        <v>0.6757494043351745</v>
      </c>
      <c r="D268" s="302">
        <f t="shared" si="85"/>
        <v>0.81983063601523187</v>
      </c>
      <c r="E268" s="303"/>
      <c r="F268" s="302">
        <v>0.14849125720288797</v>
      </c>
      <c r="G268" s="302">
        <v>0.57746942295359704</v>
      </c>
      <c r="H268" s="302">
        <f t="shared" si="86"/>
        <v>0.72596068015648507</v>
      </c>
      <c r="I268" s="303"/>
      <c r="J268" s="302">
        <v>0.2093941198693684</v>
      </c>
      <c r="K268" s="302">
        <v>0.5284334072350193</v>
      </c>
      <c r="L268" s="302">
        <f t="shared" si="87"/>
        <v>0.7378275271043877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0.19520072863380561</v>
      </c>
      <c r="C269" s="302">
        <v>0.13316634720419063</v>
      </c>
      <c r="D269" s="302">
        <f t="shared" si="85"/>
        <v>0.32836707583799624</v>
      </c>
      <c r="E269" s="303"/>
      <c r="F269" s="302">
        <v>0.23777947559629026</v>
      </c>
      <c r="G269" s="302">
        <v>0.15221171649184367</v>
      </c>
      <c r="H269" s="302">
        <f t="shared" si="86"/>
        <v>0.38999119208813393</v>
      </c>
      <c r="I269" s="303"/>
      <c r="J269" s="302">
        <v>0.24487914289485857</v>
      </c>
      <c r="K269" s="302">
        <v>0.13677598416431264</v>
      </c>
      <c r="L269" s="302">
        <f t="shared" si="87"/>
        <v>0.38165512705917121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0.59686114085849185</v>
      </c>
      <c r="C270" s="302">
        <v>0.2776626426981495</v>
      </c>
      <c r="D270" s="302">
        <f t="shared" si="85"/>
        <v>0.87452378355664129</v>
      </c>
      <c r="E270" s="303"/>
      <c r="F270" s="302">
        <v>0.64647308994215735</v>
      </c>
      <c r="G270" s="302">
        <v>0.25832898084605249</v>
      </c>
      <c r="H270" s="302">
        <f t="shared" si="86"/>
        <v>0.90480207078820984</v>
      </c>
      <c r="I270" s="303"/>
      <c r="J270" s="302">
        <v>0.55402369531676932</v>
      </c>
      <c r="K270" s="302">
        <v>0.21640916974174632</v>
      </c>
      <c r="L270" s="302">
        <f t="shared" si="87"/>
        <v>0.7704328650585156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2.0398092980832956E-2</v>
      </c>
      <c r="C271" s="302">
        <v>0.11546055827252345</v>
      </c>
      <c r="D271" s="302">
        <f t="shared" si="85"/>
        <v>0.13585865125335642</v>
      </c>
      <c r="E271" s="303"/>
      <c r="F271" s="302">
        <v>2.1706550198516091E-2</v>
      </c>
      <c r="G271" s="302">
        <v>0.13124337393515362</v>
      </c>
      <c r="H271" s="302">
        <f t="shared" si="86"/>
        <v>0.1529499241336697</v>
      </c>
      <c r="I271" s="303"/>
      <c r="J271" s="302">
        <v>3.2679631266653263E-2</v>
      </c>
      <c r="K271" s="302">
        <v>9.3212382169993196E-2</v>
      </c>
      <c r="L271" s="302">
        <f t="shared" si="87"/>
        <v>0.12589201343664647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0.19443160285490077</v>
      </c>
      <c r="C272" s="302">
        <v>0.14871727769400855</v>
      </c>
      <c r="D272" s="302">
        <f t="shared" si="85"/>
        <v>0.34314888054890935</v>
      </c>
      <c r="E272" s="303"/>
      <c r="F272" s="302">
        <v>0.15489016102897576</v>
      </c>
      <c r="G272" s="302">
        <v>0.14687919239263084</v>
      </c>
      <c r="H272" s="302">
        <f t="shared" si="86"/>
        <v>0.3017693534216066</v>
      </c>
      <c r="I272" s="303"/>
      <c r="J272" s="302">
        <v>0.14979739603888376</v>
      </c>
      <c r="K272" s="302">
        <v>0.12489873517760756</v>
      </c>
      <c r="L272" s="302">
        <f t="shared" si="87"/>
        <v>0.27469613121649133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4.3230493448783012</v>
      </c>
      <c r="C274" s="311">
        <f t="shared" ref="C274:D274" si="88">SUM(C264:C272)</f>
        <v>3.4569506551217017</v>
      </c>
      <c r="D274" s="311">
        <f t="shared" si="88"/>
        <v>7.7800000000000038</v>
      </c>
      <c r="E274" s="311"/>
      <c r="F274" s="311">
        <f t="shared" ref="F274:H274" si="89">SUM(F264:F272)</f>
        <v>5.4335937803769037</v>
      </c>
      <c r="G274" s="311">
        <f t="shared" si="89"/>
        <v>4.2944062196230925</v>
      </c>
      <c r="H274" s="311">
        <f t="shared" si="89"/>
        <v>9.7279999999999962</v>
      </c>
      <c r="I274" s="311"/>
      <c r="J274" s="311">
        <f t="shared" ref="J274:L274" si="90">SUM(J264:J272)</f>
        <v>4.9822991961765837</v>
      </c>
      <c r="K274" s="311">
        <f t="shared" si="90"/>
        <v>3.8607008038234061</v>
      </c>
      <c r="L274" s="311">
        <f t="shared" si="90"/>
        <v>8.8429999999999893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1.2282021680083921</v>
      </c>
      <c r="C281" s="302">
        <v>2.9222205356524786</v>
      </c>
      <c r="D281" s="302">
        <f>SUM(B281:C281)</f>
        <v>4.1504227036608707</v>
      </c>
      <c r="E281" s="303"/>
      <c r="F281" s="302">
        <v>1.916959888718478</v>
      </c>
      <c r="G281" s="302">
        <v>2.8286036834618944</v>
      </c>
      <c r="H281" s="302">
        <f>SUM(F281:G281)</f>
        <v>4.7455635721803722</v>
      </c>
      <c r="I281" s="303"/>
      <c r="J281" s="302">
        <v>2.1938430724059872</v>
      </c>
      <c r="K281" s="302">
        <v>2.8370756284486052</v>
      </c>
      <c r="L281" s="302">
        <f>SUM(J281:K281)</f>
        <v>5.0309187008545919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3.1454828566924591</v>
      </c>
      <c r="C282" s="302">
        <v>7.7444737440924829</v>
      </c>
      <c r="D282" s="302">
        <f t="shared" ref="D282:D289" si="91">SUM(B282:C282)</f>
        <v>10.889956600784942</v>
      </c>
      <c r="E282" s="303"/>
      <c r="F282" s="302">
        <v>4.9436102667996114</v>
      </c>
      <c r="G282" s="302">
        <v>7.7129025557051554</v>
      </c>
      <c r="H282" s="302">
        <f t="shared" ref="H282:H289" si="92">SUM(F282:G282)</f>
        <v>12.656512822504766</v>
      </c>
      <c r="I282" s="303"/>
      <c r="J282" s="302">
        <v>6.3726479752966387</v>
      </c>
      <c r="K282" s="302">
        <v>8.8169464282269914</v>
      </c>
      <c r="L282" s="302">
        <f t="shared" ref="L282:L289" si="93">SUM(J282:K282)</f>
        <v>15.18959440352363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2.2842560018105771</v>
      </c>
      <c r="C283" s="302">
        <v>3.3115572600231022</v>
      </c>
      <c r="D283" s="302">
        <f t="shared" si="91"/>
        <v>5.5958132618336798</v>
      </c>
      <c r="E283" s="303"/>
      <c r="F283" s="302">
        <v>3.1011470117318076</v>
      </c>
      <c r="G283" s="302">
        <v>3.2621883759392611</v>
      </c>
      <c r="H283" s="302">
        <f t="shared" si="92"/>
        <v>6.3633353876710688</v>
      </c>
      <c r="I283" s="303"/>
      <c r="J283" s="302">
        <v>3.8408202346176843</v>
      </c>
      <c r="K283" s="302">
        <v>3.2304903130959666</v>
      </c>
      <c r="L283" s="302">
        <f t="shared" si="93"/>
        <v>7.0713105477136509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3.9641078608604645</v>
      </c>
      <c r="C284" s="302">
        <v>0.93751282935396829</v>
      </c>
      <c r="D284" s="302">
        <f t="shared" si="91"/>
        <v>4.9016206902144326</v>
      </c>
      <c r="E284" s="303"/>
      <c r="F284" s="302">
        <v>4.6772362762889959</v>
      </c>
      <c r="G284" s="302">
        <v>0.90531453012531404</v>
      </c>
      <c r="H284" s="302">
        <f t="shared" si="92"/>
        <v>5.5825508064143099</v>
      </c>
      <c r="I284" s="303"/>
      <c r="J284" s="302">
        <v>3.9431899582635541</v>
      </c>
      <c r="K284" s="302">
        <v>0.84737881837562856</v>
      </c>
      <c r="L284" s="302">
        <f t="shared" si="93"/>
        <v>4.7905687766391827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0.10714318134564803</v>
      </c>
      <c r="C285" s="302">
        <v>1.0256989919668229</v>
      </c>
      <c r="D285" s="302">
        <f t="shared" si="91"/>
        <v>1.1328421733124709</v>
      </c>
      <c r="E285" s="303"/>
      <c r="F285" s="302">
        <v>0.14041645455875318</v>
      </c>
      <c r="G285" s="302">
        <v>0.66531978665805025</v>
      </c>
      <c r="H285" s="302">
        <f t="shared" si="92"/>
        <v>0.80573624121680343</v>
      </c>
      <c r="I285" s="303"/>
      <c r="J285" s="302">
        <v>0.24951615911595704</v>
      </c>
      <c r="K285" s="302">
        <v>0.64992211821845247</v>
      </c>
      <c r="L285" s="302">
        <f t="shared" si="93"/>
        <v>0.89943827733440951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0.616844869212125</v>
      </c>
      <c r="C286" s="302">
        <v>0.22647936066469199</v>
      </c>
      <c r="D286" s="302">
        <f t="shared" si="91"/>
        <v>0.84332422987681699</v>
      </c>
      <c r="E286" s="303"/>
      <c r="F286" s="302">
        <v>0.6268587711092598</v>
      </c>
      <c r="G286" s="302">
        <v>0.1870670649796545</v>
      </c>
      <c r="H286" s="302">
        <f t="shared" si="92"/>
        <v>0.81392583608891433</v>
      </c>
      <c r="I286" s="303"/>
      <c r="J286" s="302">
        <v>0.85874784482077693</v>
      </c>
      <c r="K286" s="302">
        <v>0.29136777285002752</v>
      </c>
      <c r="L286" s="302">
        <f t="shared" si="93"/>
        <v>1.1501156176708045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0.63679076596014716</v>
      </c>
      <c r="C287" s="302">
        <v>0.41868817537534259</v>
      </c>
      <c r="D287" s="302">
        <f t="shared" si="91"/>
        <v>1.0554789413354897</v>
      </c>
      <c r="E287" s="303"/>
      <c r="F287" s="302">
        <v>0.70761866781100846</v>
      </c>
      <c r="G287" s="302">
        <v>0.37554424477438197</v>
      </c>
      <c r="H287" s="302">
        <f t="shared" si="92"/>
        <v>1.0831629125853905</v>
      </c>
      <c r="I287" s="303"/>
      <c r="J287" s="302">
        <v>0.67332427088826297</v>
      </c>
      <c r="K287" s="302">
        <v>0.47623891588591438</v>
      </c>
      <c r="L287" s="302">
        <f t="shared" si="93"/>
        <v>1.1495631867741773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0.10146080384605363</v>
      </c>
      <c r="C288" s="302">
        <v>0.44491267058099582</v>
      </c>
      <c r="D288" s="302">
        <f t="shared" si="91"/>
        <v>0.54637347442704942</v>
      </c>
      <c r="E288" s="303"/>
      <c r="F288" s="302">
        <v>0.11083885891592578</v>
      </c>
      <c r="G288" s="302">
        <v>0.33257968790820802</v>
      </c>
      <c r="H288" s="302">
        <f t="shared" si="92"/>
        <v>0.44341854682413379</v>
      </c>
      <c r="I288" s="303"/>
      <c r="J288" s="302">
        <v>0.16757971477238323</v>
      </c>
      <c r="K288" s="302">
        <v>0.34613923686509951</v>
      </c>
      <c r="L288" s="302">
        <f t="shared" si="93"/>
        <v>0.51371895163748271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0.48393642136807524</v>
      </c>
      <c r="C289" s="302">
        <v>0.55423150318619274</v>
      </c>
      <c r="D289" s="302">
        <f t="shared" si="91"/>
        <v>1.0381679245542679</v>
      </c>
      <c r="E289" s="303"/>
      <c r="F289" s="302">
        <v>0.48324098985553443</v>
      </c>
      <c r="G289" s="302">
        <v>0.41655288465867463</v>
      </c>
      <c r="H289" s="302">
        <f t="shared" si="92"/>
        <v>0.89979387451420911</v>
      </c>
      <c r="I289" s="303"/>
      <c r="J289" s="302">
        <v>0.75200359295493668</v>
      </c>
      <c r="K289" s="302">
        <v>0.49276794489717701</v>
      </c>
      <c r="L289" s="302">
        <f t="shared" si="93"/>
        <v>1.2447715378521136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12.568224929103941</v>
      </c>
      <c r="C291" s="311">
        <f t="shared" ref="C291:D291" si="94">SUM(C281:C289)</f>
        <v>17.58577507089608</v>
      </c>
      <c r="D291" s="311">
        <f t="shared" si="94"/>
        <v>30.154000000000021</v>
      </c>
      <c r="E291" s="311"/>
      <c r="F291" s="311">
        <f t="shared" ref="F291:H291" si="95">SUM(F281:F289)</f>
        <v>16.707927185789377</v>
      </c>
      <c r="G291" s="311">
        <f t="shared" si="95"/>
        <v>16.686072814210593</v>
      </c>
      <c r="H291" s="311">
        <f t="shared" si="95"/>
        <v>33.39399999999997</v>
      </c>
      <c r="I291" s="311"/>
      <c r="J291" s="311">
        <f t="shared" ref="J291:L291" si="96">SUM(J281:J289)</f>
        <v>19.05167282313618</v>
      </c>
      <c r="K291" s="311">
        <f t="shared" si="96"/>
        <v>17.988327176863862</v>
      </c>
      <c r="L291" s="311">
        <f t="shared" si="96"/>
        <v>37.040000000000056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0.65179984605025532</v>
      </c>
      <c r="C298" s="302">
        <v>1.3691692754375309</v>
      </c>
      <c r="D298" s="302">
        <f>SUM(B298:C298)</f>
        <v>2.0209691214877861</v>
      </c>
      <c r="E298" s="303"/>
      <c r="F298" s="302">
        <v>0.93011600759816271</v>
      </c>
      <c r="G298" s="302">
        <v>1.5992059183121663</v>
      </c>
      <c r="H298" s="302">
        <f>SUM(F298:G298)</f>
        <v>2.5293219259103292</v>
      </c>
      <c r="I298" s="303"/>
      <c r="J298" s="302">
        <v>1.0399583161038326</v>
      </c>
      <c r="K298" s="302">
        <v>1.9910586369699628</v>
      </c>
      <c r="L298" s="302">
        <f>SUM(J298:K298)</f>
        <v>3.0310169530737952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1.0005517886898354</v>
      </c>
      <c r="C299" s="302">
        <v>1.1652736589805222</v>
      </c>
      <c r="D299" s="302">
        <f t="shared" ref="D299:D306" si="97">SUM(B299:C299)</f>
        <v>2.1658254476703576</v>
      </c>
      <c r="E299" s="303"/>
      <c r="F299" s="302">
        <v>1.4047932014342428</v>
      </c>
      <c r="G299" s="302">
        <v>1.4704619663313887</v>
      </c>
      <c r="H299" s="302">
        <f t="shared" ref="H299:H306" si="98">SUM(F299:G299)</f>
        <v>2.8752551677656317</v>
      </c>
      <c r="I299" s="303"/>
      <c r="J299" s="302">
        <v>1.8939664675558465</v>
      </c>
      <c r="K299" s="302">
        <v>2.2530444919094528</v>
      </c>
      <c r="L299" s="302">
        <f t="shared" ref="L299:L306" si="99">SUM(J299:K299)</f>
        <v>4.1470109594652991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1.3016252594567355</v>
      </c>
      <c r="C300" s="302">
        <v>1.6665015006882604</v>
      </c>
      <c r="D300" s="302">
        <f t="shared" si="97"/>
        <v>2.9681267601449957</v>
      </c>
      <c r="E300" s="303"/>
      <c r="F300" s="302">
        <v>1.7228924228355997</v>
      </c>
      <c r="G300" s="302">
        <v>1.9487908512363481</v>
      </c>
      <c r="H300" s="302">
        <f t="shared" si="98"/>
        <v>3.6716832740719481</v>
      </c>
      <c r="I300" s="303"/>
      <c r="J300" s="302">
        <v>2.312236664809272</v>
      </c>
      <c r="K300" s="302">
        <v>2.2851685707534948</v>
      </c>
      <c r="L300" s="302">
        <f t="shared" si="99"/>
        <v>4.5974052355627668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2.028228917660353</v>
      </c>
      <c r="C301" s="302">
        <v>0.50528279782035024</v>
      </c>
      <c r="D301" s="302">
        <f t="shared" si="97"/>
        <v>2.533511715480703</v>
      </c>
      <c r="E301" s="303"/>
      <c r="F301" s="302">
        <v>2.1392813295438144</v>
      </c>
      <c r="G301" s="302">
        <v>0.52783850914651997</v>
      </c>
      <c r="H301" s="302">
        <f t="shared" si="98"/>
        <v>2.6671198386903345</v>
      </c>
      <c r="I301" s="303"/>
      <c r="J301" s="302">
        <v>2.4816249273164259</v>
      </c>
      <c r="K301" s="302">
        <v>0.72163300137632602</v>
      </c>
      <c r="L301" s="302">
        <f t="shared" si="99"/>
        <v>3.2032579286927518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0.13724857485227118</v>
      </c>
      <c r="C302" s="302">
        <v>0.89272181153660701</v>
      </c>
      <c r="D302" s="302">
        <f t="shared" si="97"/>
        <v>1.0299703863888783</v>
      </c>
      <c r="E302" s="303"/>
      <c r="F302" s="302">
        <v>0.18155604339557455</v>
      </c>
      <c r="G302" s="302">
        <v>0.73858024362031072</v>
      </c>
      <c r="H302" s="302">
        <f t="shared" si="98"/>
        <v>0.92013628701588523</v>
      </c>
      <c r="I302" s="303"/>
      <c r="J302" s="302">
        <v>0.30511190556043649</v>
      </c>
      <c r="K302" s="302">
        <v>0.83565145936591123</v>
      </c>
      <c r="L302" s="302">
        <f t="shared" si="99"/>
        <v>1.1407633649263478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1.4165212527313784</v>
      </c>
      <c r="C303" s="302">
        <v>0.51848799347462704</v>
      </c>
      <c r="D303" s="302">
        <f t="shared" si="97"/>
        <v>1.9350092462060053</v>
      </c>
      <c r="E303" s="303"/>
      <c r="F303" s="302">
        <v>1.5376764461062209</v>
      </c>
      <c r="G303" s="302">
        <v>0.55957980965161558</v>
      </c>
      <c r="H303" s="302">
        <f t="shared" si="98"/>
        <v>2.0972562557578365</v>
      </c>
      <c r="I303" s="303"/>
      <c r="J303" s="302">
        <v>1.8413998180588824</v>
      </c>
      <c r="K303" s="302">
        <v>0.79159526284906945</v>
      </c>
      <c r="L303" s="302">
        <f t="shared" si="99"/>
        <v>2.6329950809079516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0.69433135672286628</v>
      </c>
      <c r="C304" s="302">
        <v>0.66240897051038194</v>
      </c>
      <c r="D304" s="302">
        <f t="shared" si="97"/>
        <v>1.3567403272332483</v>
      </c>
      <c r="E304" s="303"/>
      <c r="F304" s="302">
        <v>0.75159150873521563</v>
      </c>
      <c r="G304" s="302">
        <v>0.60692353917375685</v>
      </c>
      <c r="H304" s="302">
        <f t="shared" si="98"/>
        <v>1.3585150479089725</v>
      </c>
      <c r="I304" s="303"/>
      <c r="J304" s="302">
        <v>0.99023040746155588</v>
      </c>
      <c r="K304" s="302">
        <v>0.81888824381356573</v>
      </c>
      <c r="L304" s="302">
        <f t="shared" si="99"/>
        <v>1.8091186512751216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0.18669665277147057</v>
      </c>
      <c r="C305" s="302">
        <v>1.0163487982232191</v>
      </c>
      <c r="D305" s="302">
        <f t="shared" si="97"/>
        <v>1.2030454509946897</v>
      </c>
      <c r="E305" s="303"/>
      <c r="F305" s="302">
        <v>0.16866134940422467</v>
      </c>
      <c r="G305" s="302">
        <v>0.86365207790756826</v>
      </c>
      <c r="H305" s="302">
        <f t="shared" si="98"/>
        <v>1.0323134273117929</v>
      </c>
      <c r="I305" s="303"/>
      <c r="J305" s="302">
        <v>0.28836132694456468</v>
      </c>
      <c r="K305" s="302">
        <v>0.9942163145736187</v>
      </c>
      <c r="L305" s="302">
        <f t="shared" si="99"/>
        <v>1.2825776415181833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2.5849701257564401</v>
      </c>
      <c r="C306" s="302">
        <v>4.8798314186368978</v>
      </c>
      <c r="D306" s="302">
        <f t="shared" si="97"/>
        <v>7.464801544393338</v>
      </c>
      <c r="E306" s="303"/>
      <c r="F306" s="302">
        <v>2.3510508209672527</v>
      </c>
      <c r="G306" s="302">
        <v>3.9713479546000423</v>
      </c>
      <c r="H306" s="302">
        <f t="shared" si="98"/>
        <v>6.3223987755672955</v>
      </c>
      <c r="I306" s="303"/>
      <c r="J306" s="302">
        <v>3.0347563261460784</v>
      </c>
      <c r="K306" s="302">
        <v>4.8960978584316894</v>
      </c>
      <c r="L306" s="302">
        <f t="shared" si="99"/>
        <v>7.9308541845777683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10.001973774691606</v>
      </c>
      <c r="C308" s="311">
        <f t="shared" ref="C308:D308" si="100">SUM(C298:C306)</f>
        <v>12.676026225308396</v>
      </c>
      <c r="D308" s="311">
        <f t="shared" si="100"/>
        <v>22.678000000000004</v>
      </c>
      <c r="E308" s="311"/>
      <c r="F308" s="311">
        <f t="shared" ref="F308:H308" si="101">SUM(F298:F306)</f>
        <v>11.187619130020307</v>
      </c>
      <c r="G308" s="311">
        <f t="shared" si="101"/>
        <v>12.286380869979716</v>
      </c>
      <c r="H308" s="311">
        <f t="shared" si="101"/>
        <v>23.474000000000025</v>
      </c>
      <c r="I308" s="311"/>
      <c r="J308" s="311">
        <f t="shared" ref="J308:L308" si="102">SUM(J298:J306)</f>
        <v>14.187646159956895</v>
      </c>
      <c r="K308" s="311">
        <f t="shared" si="102"/>
        <v>15.587353840043091</v>
      </c>
      <c r="L308" s="311">
        <f t="shared" si="102"/>
        <v>29.774999999999988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0.55878754552495569</v>
      </c>
      <c r="C315" s="302">
        <v>1.1053060130045038</v>
      </c>
      <c r="D315" s="302">
        <f>SUM(B315:C315)</f>
        <v>1.6640935585294594</v>
      </c>
      <c r="E315" s="303"/>
      <c r="F315" s="302">
        <v>0.64434132689444545</v>
      </c>
      <c r="G315" s="302">
        <v>1.1492187271864378</v>
      </c>
      <c r="H315" s="302">
        <f>SUM(F315:G315)</f>
        <v>1.7935600540808831</v>
      </c>
      <c r="I315" s="303"/>
      <c r="J315" s="302">
        <v>0.65748466564727925</v>
      </c>
      <c r="K315" s="302">
        <v>1.0247590400819175</v>
      </c>
      <c r="L315" s="302">
        <f>SUM(J315:K315)</f>
        <v>1.6822437057291968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2.2881730193228669</v>
      </c>
      <c r="C316" s="302">
        <v>1.9731540926914091</v>
      </c>
      <c r="D316" s="302">
        <f t="shared" ref="D316:D323" si="103">SUM(B316:C316)</f>
        <v>4.2613271120142757</v>
      </c>
      <c r="E316" s="303"/>
      <c r="F316" s="302">
        <v>2.6558392187272037</v>
      </c>
      <c r="G316" s="302">
        <v>2.3049110572999205</v>
      </c>
      <c r="H316" s="302">
        <f t="shared" ref="H316:H323" si="104">SUM(F316:G316)</f>
        <v>4.9607502760271238</v>
      </c>
      <c r="I316" s="303"/>
      <c r="J316" s="302">
        <v>2.7972687128356601</v>
      </c>
      <c r="K316" s="302">
        <v>2.6483858547372874</v>
      </c>
      <c r="L316" s="302">
        <f t="shared" ref="L316:L323" si="105">SUM(J316:K316)</f>
        <v>5.445654567572948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2.0554446521961167</v>
      </c>
      <c r="C317" s="302">
        <v>2.6449143744479224</v>
      </c>
      <c r="D317" s="302">
        <f t="shared" si="103"/>
        <v>4.7003590266440387</v>
      </c>
      <c r="E317" s="303"/>
      <c r="F317" s="302">
        <v>2.1701486080479939</v>
      </c>
      <c r="G317" s="302">
        <v>2.6437834612965916</v>
      </c>
      <c r="H317" s="302">
        <f t="shared" si="104"/>
        <v>4.8139320693445855</v>
      </c>
      <c r="I317" s="303"/>
      <c r="J317" s="302">
        <v>2.4891075359145325</v>
      </c>
      <c r="K317" s="302">
        <v>2.1133878082802777</v>
      </c>
      <c r="L317" s="302">
        <f t="shared" si="105"/>
        <v>4.6024953441948107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3.5493895633012924</v>
      </c>
      <c r="C318" s="302">
        <v>1.0753459815236899</v>
      </c>
      <c r="D318" s="302">
        <f t="shared" si="103"/>
        <v>4.6247355448249827</v>
      </c>
      <c r="E318" s="303"/>
      <c r="F318" s="302">
        <v>2.9636706197629183</v>
      </c>
      <c r="G318" s="302">
        <v>1.0086759387920585</v>
      </c>
      <c r="H318" s="302">
        <f t="shared" si="104"/>
        <v>3.9723465585549769</v>
      </c>
      <c r="I318" s="303"/>
      <c r="J318" s="302">
        <v>2.1709278572274937</v>
      </c>
      <c r="K318" s="302">
        <v>0.86946279741900701</v>
      </c>
      <c r="L318" s="302">
        <f t="shared" si="105"/>
        <v>3.0403906546465009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4.5926423818384458E-2</v>
      </c>
      <c r="C319" s="302">
        <v>0.38618486231578264</v>
      </c>
      <c r="D319" s="302">
        <f t="shared" si="103"/>
        <v>0.43211128613416711</v>
      </c>
      <c r="E319" s="303"/>
      <c r="F319" s="302">
        <v>4.4769417847549169E-2</v>
      </c>
      <c r="G319" s="302">
        <v>0.28317078156954184</v>
      </c>
      <c r="H319" s="302">
        <f t="shared" si="104"/>
        <v>0.32794019941709102</v>
      </c>
      <c r="I319" s="303"/>
      <c r="J319" s="302">
        <v>8.6663528827607111E-2</v>
      </c>
      <c r="K319" s="302">
        <v>0.25357838585110881</v>
      </c>
      <c r="L319" s="302">
        <f t="shared" si="105"/>
        <v>0.3402419146787159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0.91482360550946473</v>
      </c>
      <c r="C320" s="302">
        <v>0.19209596233584655</v>
      </c>
      <c r="D320" s="302">
        <f t="shared" si="103"/>
        <v>1.1069195678453112</v>
      </c>
      <c r="E320" s="303"/>
      <c r="F320" s="302">
        <v>0.79430328917461657</v>
      </c>
      <c r="G320" s="302">
        <v>0.18088792695280023</v>
      </c>
      <c r="H320" s="302">
        <f t="shared" si="104"/>
        <v>0.97519121612741677</v>
      </c>
      <c r="I320" s="303"/>
      <c r="J320" s="302">
        <v>0.74394981862908371</v>
      </c>
      <c r="K320" s="302">
        <v>0.21070880469884984</v>
      </c>
      <c r="L320" s="302">
        <f t="shared" si="105"/>
        <v>0.9546586233279335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0.31405959591366772</v>
      </c>
      <c r="C321" s="302">
        <v>0.16143734444466853</v>
      </c>
      <c r="D321" s="302">
        <f t="shared" si="103"/>
        <v>0.47549694035833623</v>
      </c>
      <c r="E321" s="303"/>
      <c r="F321" s="302">
        <v>0.29123038701701687</v>
      </c>
      <c r="G321" s="302">
        <v>0.14218024527492254</v>
      </c>
      <c r="H321" s="302">
        <f t="shared" si="104"/>
        <v>0.43341063229193943</v>
      </c>
      <c r="I321" s="303"/>
      <c r="J321" s="302">
        <v>0.26829241969973766</v>
      </c>
      <c r="K321" s="302">
        <v>0.16556626772077926</v>
      </c>
      <c r="L321" s="302">
        <f t="shared" si="105"/>
        <v>0.43385868742051692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3.3512711825107094E-2</v>
      </c>
      <c r="C322" s="302">
        <v>0.28852950035491665</v>
      </c>
      <c r="D322" s="302">
        <f t="shared" si="103"/>
        <v>0.32204221218002371</v>
      </c>
      <c r="E322" s="303"/>
      <c r="F322" s="302">
        <v>2.5893242476359605E-2</v>
      </c>
      <c r="G322" s="302">
        <v>0.21091740187440419</v>
      </c>
      <c r="H322" s="302">
        <f t="shared" si="104"/>
        <v>0.23681064435076379</v>
      </c>
      <c r="I322" s="303"/>
      <c r="J322" s="302">
        <v>5.0332375665624762E-2</v>
      </c>
      <c r="K322" s="302">
        <v>0.19242678274465111</v>
      </c>
      <c r="L322" s="302">
        <f t="shared" si="105"/>
        <v>0.24275915841027587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0.31766720203389848</v>
      </c>
      <c r="C323" s="302">
        <v>0.39424754943548296</v>
      </c>
      <c r="D323" s="302">
        <f t="shared" si="103"/>
        <v>0.71191475146938143</v>
      </c>
      <c r="E323" s="303"/>
      <c r="F323" s="302">
        <v>0.30846345516375656</v>
      </c>
      <c r="G323" s="302">
        <v>0.273594894641423</v>
      </c>
      <c r="H323" s="302">
        <f t="shared" si="104"/>
        <v>0.58205834980517956</v>
      </c>
      <c r="I323" s="303"/>
      <c r="J323" s="302">
        <v>0.30170611202157888</v>
      </c>
      <c r="K323" s="302">
        <v>0.22499123199753279</v>
      </c>
      <c r="L323" s="302">
        <f t="shared" si="105"/>
        <v>0.52669734401911161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10.077784319445755</v>
      </c>
      <c r="C325" s="311">
        <f t="shared" ref="C325:D325" si="106">SUM(C315:C323)</f>
        <v>8.2212156805542236</v>
      </c>
      <c r="D325" s="311">
        <f t="shared" si="106"/>
        <v>18.298999999999978</v>
      </c>
      <c r="E325" s="311"/>
      <c r="F325" s="311">
        <f t="shared" ref="F325:H325" si="107">SUM(F315:F323)</f>
        <v>9.8986595651118598</v>
      </c>
      <c r="G325" s="311">
        <f t="shared" si="107"/>
        <v>8.1973404348880994</v>
      </c>
      <c r="H325" s="311">
        <f t="shared" si="107"/>
        <v>18.095999999999961</v>
      </c>
      <c r="I325" s="311"/>
      <c r="J325" s="311">
        <f t="shared" ref="J325:L325" si="108">SUM(J315:J323)</f>
        <v>9.565733026468596</v>
      </c>
      <c r="K325" s="311">
        <f t="shared" si="108"/>
        <v>7.7032669735314112</v>
      </c>
      <c r="L325" s="311">
        <f t="shared" si="108"/>
        <v>17.269000000000009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0.35833417379542298</v>
      </c>
      <c r="C332" s="302">
        <v>0.41083216009004719</v>
      </c>
      <c r="D332" s="302">
        <f>SUM(B332:C332)</f>
        <v>0.76916633388547018</v>
      </c>
      <c r="E332" s="303"/>
      <c r="F332" s="302">
        <v>0.47714749160137171</v>
      </c>
      <c r="G332" s="302">
        <v>0.36885494602061952</v>
      </c>
      <c r="H332" s="302">
        <f>SUM(F332:G332)</f>
        <v>0.84600243762199123</v>
      </c>
      <c r="I332" s="303"/>
      <c r="J332" s="302">
        <v>0.57828087911987969</v>
      </c>
      <c r="K332" s="302">
        <v>0.35286898799687971</v>
      </c>
      <c r="L332" s="302">
        <f>SUM(J332:K332)</f>
        <v>0.9311498671167594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9.3961201657380204</v>
      </c>
      <c r="C333" s="302">
        <v>6.2688277789488094</v>
      </c>
      <c r="D333" s="302">
        <f t="shared" ref="D333:D340" si="109">SUM(B333:C333)</f>
        <v>15.66494794468683</v>
      </c>
      <c r="E333" s="303"/>
      <c r="F333" s="302">
        <v>11.563707638195597</v>
      </c>
      <c r="G333" s="302">
        <v>6.1929745248576333</v>
      </c>
      <c r="H333" s="302">
        <f t="shared" ref="H333:H340" si="110">SUM(F333:G333)</f>
        <v>17.756682163053231</v>
      </c>
      <c r="I333" s="303"/>
      <c r="J333" s="302">
        <v>13.252029348514091</v>
      </c>
      <c r="K333" s="302">
        <v>7.0741517065634723</v>
      </c>
      <c r="L333" s="302">
        <f t="shared" ref="L333:L340" si="111">SUM(J333:K333)</f>
        <v>20.326181055077562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1.5570316978233096</v>
      </c>
      <c r="C334" s="302">
        <v>0.92897185031359353</v>
      </c>
      <c r="D334" s="302">
        <f t="shared" si="109"/>
        <v>2.4860035481369032</v>
      </c>
      <c r="E334" s="303"/>
      <c r="F334" s="302">
        <v>1.7784763827794516</v>
      </c>
      <c r="G334" s="302">
        <v>0.82376496539537891</v>
      </c>
      <c r="H334" s="302">
        <f t="shared" si="110"/>
        <v>2.6022413481748305</v>
      </c>
      <c r="I334" s="303"/>
      <c r="J334" s="302">
        <v>2.5996473110045746</v>
      </c>
      <c r="K334" s="302">
        <v>0.72294808057061344</v>
      </c>
      <c r="L334" s="302">
        <f t="shared" si="111"/>
        <v>3.322595391575188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1.3716182521268787</v>
      </c>
      <c r="C335" s="302">
        <v>0.22088244535618787</v>
      </c>
      <c r="D335" s="302">
        <f t="shared" si="109"/>
        <v>1.5925006974830667</v>
      </c>
      <c r="E335" s="303"/>
      <c r="F335" s="302">
        <v>1.3066540709523682</v>
      </c>
      <c r="G335" s="302">
        <v>0.17948310311161653</v>
      </c>
      <c r="H335" s="302">
        <f t="shared" si="110"/>
        <v>1.4861371740639848</v>
      </c>
      <c r="I335" s="303"/>
      <c r="J335" s="302">
        <v>0.66836391764811254</v>
      </c>
      <c r="K335" s="302">
        <v>0.14914983667200499</v>
      </c>
      <c r="L335" s="302">
        <f t="shared" si="111"/>
        <v>0.81751375432011752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0.20900401989615017</v>
      </c>
      <c r="C336" s="302">
        <v>0.22753318372605386</v>
      </c>
      <c r="D336" s="302">
        <f t="shared" si="109"/>
        <v>0.43653720362220405</v>
      </c>
      <c r="E336" s="303"/>
      <c r="F336" s="302">
        <v>0.18718279072082891</v>
      </c>
      <c r="G336" s="302">
        <v>0.13940056323077055</v>
      </c>
      <c r="H336" s="302">
        <f t="shared" si="110"/>
        <v>0.32658335395159943</v>
      </c>
      <c r="I336" s="303"/>
      <c r="J336" s="302">
        <v>0.15069169342560984</v>
      </c>
      <c r="K336" s="302">
        <v>9.4340045157816008E-2</v>
      </c>
      <c r="L336" s="302">
        <f t="shared" si="111"/>
        <v>0.24503173858342586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6.6460839229284776</v>
      </c>
      <c r="C337" s="302">
        <v>0.48409699431692393</v>
      </c>
      <c r="D337" s="302">
        <f t="shared" si="109"/>
        <v>7.1301809172454016</v>
      </c>
      <c r="E337" s="303"/>
      <c r="F337" s="302">
        <v>6.6748629799903805</v>
      </c>
      <c r="G337" s="302">
        <v>0.43444131957680715</v>
      </c>
      <c r="H337" s="302">
        <f t="shared" si="110"/>
        <v>7.1093042995671878</v>
      </c>
      <c r="I337" s="303"/>
      <c r="J337" s="302">
        <v>7.2169504364812909</v>
      </c>
      <c r="K337" s="302">
        <v>0.50128095843916609</v>
      </c>
      <c r="L337" s="302">
        <f t="shared" si="111"/>
        <v>7.7182313949204566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0.11843959287966054</v>
      </c>
      <c r="C338" s="302">
        <v>5.0241152080457589E-2</v>
      </c>
      <c r="D338" s="302">
        <f t="shared" si="109"/>
        <v>0.16868074496011812</v>
      </c>
      <c r="E338" s="303"/>
      <c r="F338" s="302">
        <v>0.1134915440773106</v>
      </c>
      <c r="G338" s="302">
        <v>3.4868543745226376E-2</v>
      </c>
      <c r="H338" s="302">
        <f t="shared" si="110"/>
        <v>0.14836008782253698</v>
      </c>
      <c r="I338" s="303"/>
      <c r="J338" s="302">
        <v>0.1117372889940034</v>
      </c>
      <c r="K338" s="302">
        <v>4.0042867209557201E-2</v>
      </c>
      <c r="L338" s="302">
        <f t="shared" si="111"/>
        <v>0.15178015620356061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0.15188975868331919</v>
      </c>
      <c r="C339" s="302">
        <v>0.39001716087746924</v>
      </c>
      <c r="D339" s="302">
        <f t="shared" si="109"/>
        <v>0.5419069195607884</v>
      </c>
      <c r="E339" s="303"/>
      <c r="F339" s="302">
        <v>0.1679990435807299</v>
      </c>
      <c r="G339" s="302">
        <v>0.22589272347792602</v>
      </c>
      <c r="H339" s="302">
        <f t="shared" si="110"/>
        <v>0.39389176705865592</v>
      </c>
      <c r="I339" s="303"/>
      <c r="J339" s="302">
        <v>0.17288183491806788</v>
      </c>
      <c r="K339" s="302">
        <v>0.21968346854946627</v>
      </c>
      <c r="L339" s="302">
        <f t="shared" si="111"/>
        <v>0.39256530346753415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1.5861854842806422</v>
      </c>
      <c r="C340" s="302">
        <v>0.41489020613860922</v>
      </c>
      <c r="D340" s="302">
        <f t="shared" si="109"/>
        <v>2.0010756904192513</v>
      </c>
      <c r="E340" s="303"/>
      <c r="F340" s="302">
        <v>1.3196852960342731</v>
      </c>
      <c r="G340" s="302">
        <v>0.25311207265170449</v>
      </c>
      <c r="H340" s="302">
        <f t="shared" si="110"/>
        <v>1.5727973686859775</v>
      </c>
      <c r="I340" s="303"/>
      <c r="J340" s="302">
        <v>0.67426380105948625</v>
      </c>
      <c r="K340" s="302">
        <v>0.14668753767592571</v>
      </c>
      <c r="L340" s="302">
        <f t="shared" si="111"/>
        <v>0.82095133873541193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21.394707068151881</v>
      </c>
      <c r="C342" s="311">
        <f t="shared" ref="C342:D342" si="112">SUM(C332:C340)</f>
        <v>9.3962929318481532</v>
      </c>
      <c r="D342" s="311">
        <f t="shared" si="112"/>
        <v>30.791000000000032</v>
      </c>
      <c r="E342" s="311"/>
      <c r="F342" s="311">
        <f t="shared" ref="F342:H342" si="113">SUM(F332:F340)</f>
        <v>23.589207237932307</v>
      </c>
      <c r="G342" s="311">
        <f t="shared" si="113"/>
        <v>8.6527927620676834</v>
      </c>
      <c r="H342" s="311">
        <f t="shared" si="113"/>
        <v>32.24199999999999</v>
      </c>
      <c r="I342" s="311"/>
      <c r="J342" s="311">
        <f t="shared" ref="J342:L342" si="114">SUM(J332:J340)</f>
        <v>25.424846511165118</v>
      </c>
      <c r="K342" s="311">
        <f t="shared" si="114"/>
        <v>9.3011534888349008</v>
      </c>
      <c r="L342" s="311">
        <f t="shared" si="114"/>
        <v>34.726000000000013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1.3025875935530926</v>
      </c>
      <c r="C349" s="302">
        <v>1.0561376964973228</v>
      </c>
      <c r="D349" s="302">
        <f>SUM(B349:C349)</f>
        <v>2.3587252900504154</v>
      </c>
      <c r="E349" s="303"/>
      <c r="F349" s="302">
        <v>1.5668375527583256</v>
      </c>
      <c r="G349" s="302">
        <v>1.1218575801212332</v>
      </c>
      <c r="H349" s="302">
        <f>SUM(F349:G349)</f>
        <v>2.688695132879559</v>
      </c>
      <c r="I349" s="303"/>
      <c r="J349" s="302">
        <v>2.0260357906355435</v>
      </c>
      <c r="K349" s="302">
        <v>1.281366075835177</v>
      </c>
      <c r="L349" s="302">
        <f>SUM(J349:K349)</f>
        <v>3.3074018664707205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11.782109689786392</v>
      </c>
      <c r="C350" s="302">
        <v>4.9685265919454142</v>
      </c>
      <c r="D350" s="302">
        <f t="shared" ref="D350:D357" si="115">SUM(B350:C350)</f>
        <v>16.750636281731808</v>
      </c>
      <c r="E350" s="303"/>
      <c r="F350" s="302">
        <v>13.051850411894852</v>
      </c>
      <c r="G350" s="302">
        <v>5.5913079740598004</v>
      </c>
      <c r="H350" s="302">
        <f t="shared" ref="H350:H357" si="116">SUM(F350:G350)</f>
        <v>18.643158385954653</v>
      </c>
      <c r="I350" s="303"/>
      <c r="J350" s="302">
        <v>15.892812784730562</v>
      </c>
      <c r="K350" s="302">
        <v>6.9220931246673061</v>
      </c>
      <c r="L350" s="302">
        <f t="shared" ref="L350:L357" si="117">SUM(J350:K350)</f>
        <v>22.814905909397869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5.3723805826792956</v>
      </c>
      <c r="C351" s="302">
        <v>1.9003684866599084</v>
      </c>
      <c r="D351" s="302">
        <f t="shared" si="115"/>
        <v>7.2727490693392038</v>
      </c>
      <c r="E351" s="303"/>
      <c r="F351" s="302">
        <v>5.7814138383751636</v>
      </c>
      <c r="G351" s="302">
        <v>1.8428038001632381</v>
      </c>
      <c r="H351" s="302">
        <f t="shared" si="116"/>
        <v>7.6242176385384015</v>
      </c>
      <c r="I351" s="303"/>
      <c r="J351" s="302">
        <v>10.960977087471072</v>
      </c>
      <c r="K351" s="302">
        <v>2.5731945628745598</v>
      </c>
      <c r="L351" s="302">
        <f t="shared" si="117"/>
        <v>13.534171650345632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3.933087046737235</v>
      </c>
      <c r="C352" s="302">
        <v>0.62596833973083821</v>
      </c>
      <c r="D352" s="302">
        <f t="shared" si="115"/>
        <v>4.5590553864680734</v>
      </c>
      <c r="E352" s="303"/>
      <c r="F352" s="302">
        <v>3.4381486567713653</v>
      </c>
      <c r="G352" s="302">
        <v>0.53160924335812154</v>
      </c>
      <c r="H352" s="302">
        <f t="shared" si="116"/>
        <v>3.9697579001294869</v>
      </c>
      <c r="I352" s="303"/>
      <c r="J352" s="302">
        <v>2.2537328368974925</v>
      </c>
      <c r="K352" s="302">
        <v>0.51634909121836758</v>
      </c>
      <c r="L352" s="302">
        <f t="shared" si="117"/>
        <v>2.77008192811586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0.27478487766257331</v>
      </c>
      <c r="C353" s="302">
        <v>0.44015392234050099</v>
      </c>
      <c r="D353" s="302">
        <f t="shared" si="115"/>
        <v>0.7149388000030743</v>
      </c>
      <c r="E353" s="303"/>
      <c r="F353" s="302">
        <v>0.22320413179455911</v>
      </c>
      <c r="G353" s="302">
        <v>0.33655447223445095</v>
      </c>
      <c r="H353" s="302">
        <f t="shared" si="116"/>
        <v>0.55975860402901012</v>
      </c>
      <c r="I353" s="303"/>
      <c r="J353" s="302">
        <v>0.18167130193010286</v>
      </c>
      <c r="K353" s="302">
        <v>0.33117625425399272</v>
      </c>
      <c r="L353" s="302">
        <f t="shared" si="117"/>
        <v>0.51284755618409561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17.740777170964662</v>
      </c>
      <c r="C354" s="302">
        <v>1.6392115542035604</v>
      </c>
      <c r="D354" s="302">
        <f t="shared" si="115"/>
        <v>19.379988725168221</v>
      </c>
      <c r="E354" s="303"/>
      <c r="F354" s="302">
        <v>16.705558689281439</v>
      </c>
      <c r="G354" s="302">
        <v>1.535536506503947</v>
      </c>
      <c r="H354" s="302">
        <f t="shared" si="116"/>
        <v>18.241095195785388</v>
      </c>
      <c r="I354" s="303"/>
      <c r="J354" s="302">
        <v>18.727951813485138</v>
      </c>
      <c r="K354" s="302">
        <v>2.1900601646920363</v>
      </c>
      <c r="L354" s="302">
        <f t="shared" si="117"/>
        <v>20.918011978177173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0.51925648548620218</v>
      </c>
      <c r="C355" s="302">
        <v>0.18296473852727757</v>
      </c>
      <c r="D355" s="302">
        <f t="shared" si="115"/>
        <v>0.70222122401347975</v>
      </c>
      <c r="E355" s="303"/>
      <c r="F355" s="302">
        <v>0.46059618334109698</v>
      </c>
      <c r="G355" s="302">
        <v>0.14190115152480873</v>
      </c>
      <c r="H355" s="302">
        <f t="shared" si="116"/>
        <v>0.60249733486590573</v>
      </c>
      <c r="I355" s="303"/>
      <c r="J355" s="302">
        <v>0.55380066760502289</v>
      </c>
      <c r="K355" s="302">
        <v>0.16159257751513911</v>
      </c>
      <c r="L355" s="302">
        <f t="shared" si="117"/>
        <v>0.715393245120162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7.8230004254113958E-2</v>
      </c>
      <c r="C356" s="302">
        <v>0.32516040514451844</v>
      </c>
      <c r="D356" s="302">
        <f t="shared" si="115"/>
        <v>0.40339040939863241</v>
      </c>
      <c r="E356" s="303"/>
      <c r="F356" s="302">
        <v>5.9266489301146391E-2</v>
      </c>
      <c r="G356" s="302">
        <v>0.25107482538514592</v>
      </c>
      <c r="H356" s="302">
        <f t="shared" si="116"/>
        <v>0.31034131468629234</v>
      </c>
      <c r="I356" s="303"/>
      <c r="J356" s="302">
        <v>5.5833169039039406E-2</v>
      </c>
      <c r="K356" s="302">
        <v>0.21254354899389591</v>
      </c>
      <c r="L356" s="302">
        <f t="shared" si="117"/>
        <v>0.26837671803293534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1.144511197466721</v>
      </c>
      <c r="C357" s="302">
        <v>0.68778361636032281</v>
      </c>
      <c r="D357" s="302">
        <f t="shared" si="115"/>
        <v>1.8322948138270438</v>
      </c>
      <c r="E357" s="303"/>
      <c r="F357" s="302">
        <v>0.84437214048705078</v>
      </c>
      <c r="G357" s="302">
        <v>0.43510635264426145</v>
      </c>
      <c r="H357" s="302">
        <f t="shared" si="116"/>
        <v>1.2794784931313123</v>
      </c>
      <c r="I357" s="303"/>
      <c r="J357" s="302">
        <v>0.68674717173629984</v>
      </c>
      <c r="K357" s="302">
        <v>0.29706197641928633</v>
      </c>
      <c r="L357" s="302">
        <f t="shared" si="117"/>
        <v>0.98380914815558618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42.147724648590291</v>
      </c>
      <c r="C359" s="311">
        <f t="shared" ref="C359:D359" si="118">SUM(C349:C357)</f>
        <v>11.826275351409663</v>
      </c>
      <c r="D359" s="311">
        <f t="shared" si="118"/>
        <v>53.973999999999954</v>
      </c>
      <c r="E359" s="311"/>
      <c r="F359" s="311">
        <f t="shared" ref="F359:H359" si="119">SUM(F349:F357)</f>
        <v>42.131248094004995</v>
      </c>
      <c r="G359" s="311">
        <f t="shared" si="119"/>
        <v>11.787751905995007</v>
      </c>
      <c r="H359" s="311">
        <f t="shared" si="119"/>
        <v>53.919000000000004</v>
      </c>
      <c r="I359" s="311"/>
      <c r="J359" s="311">
        <f t="shared" ref="J359:L359" si="120">SUM(J349:J357)</f>
        <v>51.33956262353027</v>
      </c>
      <c r="K359" s="311">
        <f t="shared" si="120"/>
        <v>14.485437376469761</v>
      </c>
      <c r="L359" s="311">
        <f t="shared" si="120"/>
        <v>65.825000000000045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0.39541465181995583</v>
      </c>
      <c r="C366" s="302">
        <v>0.56399877686006694</v>
      </c>
      <c r="D366" s="302">
        <f>SUM(B366:C366)</f>
        <v>0.95941342868002277</v>
      </c>
      <c r="E366" s="303"/>
      <c r="F366" s="302">
        <v>0.48893301272987233</v>
      </c>
      <c r="G366" s="302">
        <v>0.64077048619587895</v>
      </c>
      <c r="H366" s="302">
        <f>SUM(F366:G366)</f>
        <v>1.1297034989257513</v>
      </c>
      <c r="I366" s="303"/>
      <c r="J366" s="302">
        <v>0.6940026762179109</v>
      </c>
      <c r="K366" s="302">
        <v>0.8962651378972879</v>
      </c>
      <c r="L366" s="302">
        <f>SUM(J366:K366)</f>
        <v>1.5902678141151987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0.91559884316466567</v>
      </c>
      <c r="C367" s="302">
        <v>0.82014918528757108</v>
      </c>
      <c r="D367" s="302">
        <f t="shared" ref="D367:D374" si="121">SUM(B367:C367)</f>
        <v>1.7357480284522366</v>
      </c>
      <c r="E367" s="303"/>
      <c r="F367" s="302">
        <v>1.0980148877792126</v>
      </c>
      <c r="G367" s="302">
        <v>0.93605473581333321</v>
      </c>
      <c r="H367" s="302">
        <f t="shared" ref="H367:H374" si="122">SUM(F367:G367)</f>
        <v>2.0340696235925457</v>
      </c>
      <c r="I367" s="303"/>
      <c r="J367" s="302">
        <v>1.5942814631463571</v>
      </c>
      <c r="K367" s="302">
        <v>1.5578132687969282</v>
      </c>
      <c r="L367" s="302">
        <f t="shared" ref="L367:L374" si="123">SUM(J367:K367)</f>
        <v>3.1520947319432855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1.7921358620903791</v>
      </c>
      <c r="C368" s="302">
        <v>2.00959760120812</v>
      </c>
      <c r="D368" s="302">
        <f t="shared" si="121"/>
        <v>3.8017334632984991</v>
      </c>
      <c r="E368" s="303"/>
      <c r="F368" s="302">
        <v>2.1341329903661888</v>
      </c>
      <c r="G368" s="302">
        <v>1.9062554380019996</v>
      </c>
      <c r="H368" s="302">
        <f t="shared" si="122"/>
        <v>4.0403884283681881</v>
      </c>
      <c r="I368" s="303"/>
      <c r="J368" s="302">
        <v>2.7897258911970519</v>
      </c>
      <c r="K368" s="302">
        <v>2.4322430421543739</v>
      </c>
      <c r="L368" s="302">
        <f t="shared" si="123"/>
        <v>5.2219689333514259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1.0388604256600267</v>
      </c>
      <c r="C369" s="302">
        <v>0.14505052376998415</v>
      </c>
      <c r="D369" s="302">
        <f t="shared" si="121"/>
        <v>1.1839109494300109</v>
      </c>
      <c r="E369" s="303"/>
      <c r="F369" s="302">
        <v>0.95892597386148348</v>
      </c>
      <c r="G369" s="302">
        <v>0.15531123152376697</v>
      </c>
      <c r="H369" s="302">
        <f t="shared" si="122"/>
        <v>1.1142372053852505</v>
      </c>
      <c r="I369" s="303"/>
      <c r="J369" s="302">
        <v>1.0238048001659994</v>
      </c>
      <c r="K369" s="302">
        <v>0.24133239177446461</v>
      </c>
      <c r="L369" s="302">
        <f t="shared" si="123"/>
        <v>1.2651371919404639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0.19962130241771991</v>
      </c>
      <c r="C370" s="302">
        <v>0.78981924646276658</v>
      </c>
      <c r="D370" s="302">
        <f t="shared" si="121"/>
        <v>0.98944054888048649</v>
      </c>
      <c r="E370" s="303"/>
      <c r="F370" s="302">
        <v>0.2294218267264658</v>
      </c>
      <c r="G370" s="302">
        <v>0.68588837841191252</v>
      </c>
      <c r="H370" s="302">
        <f t="shared" si="122"/>
        <v>0.91531020513837835</v>
      </c>
      <c r="I370" s="303"/>
      <c r="J370" s="302">
        <v>0.33803461781783145</v>
      </c>
      <c r="K370" s="302">
        <v>0.84379521243629807</v>
      </c>
      <c r="L370" s="302">
        <f t="shared" si="123"/>
        <v>1.1818298302541295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0.9303068863996844</v>
      </c>
      <c r="C371" s="302">
        <v>0.42162723056467694</v>
      </c>
      <c r="D371" s="302">
        <f t="shared" si="121"/>
        <v>1.3519341169643613</v>
      </c>
      <c r="E371" s="303"/>
      <c r="F371" s="302">
        <v>0.80349449090460123</v>
      </c>
      <c r="G371" s="302">
        <v>0.49927433245725894</v>
      </c>
      <c r="H371" s="302">
        <f t="shared" si="122"/>
        <v>1.3027688233618602</v>
      </c>
      <c r="I371" s="303"/>
      <c r="J371" s="302">
        <v>0.84850160997290291</v>
      </c>
      <c r="K371" s="302">
        <v>0.74219538985341904</v>
      </c>
      <c r="L371" s="302">
        <f t="shared" si="123"/>
        <v>1.5906969998263221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0.28175246300175061</v>
      </c>
      <c r="C372" s="302">
        <v>0.25046854211823083</v>
      </c>
      <c r="D372" s="302">
        <f t="shared" si="121"/>
        <v>0.53222100511998138</v>
      </c>
      <c r="E372" s="303"/>
      <c r="F372" s="302">
        <v>0.2460867145088004</v>
      </c>
      <c r="G372" s="302">
        <v>0.27574293263036109</v>
      </c>
      <c r="H372" s="302">
        <f t="shared" si="122"/>
        <v>0.52182964713916147</v>
      </c>
      <c r="I372" s="303"/>
      <c r="J372" s="302">
        <v>0.30789643311754378</v>
      </c>
      <c r="K372" s="302">
        <v>0.37178249911226746</v>
      </c>
      <c r="L372" s="302">
        <f t="shared" si="123"/>
        <v>0.67967893222981124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2.8034842492582999E-2</v>
      </c>
      <c r="C373" s="302">
        <v>0.11943159737618768</v>
      </c>
      <c r="D373" s="302">
        <f t="shared" si="121"/>
        <v>0.14746643986877067</v>
      </c>
      <c r="E373" s="303"/>
      <c r="F373" s="302">
        <v>2.4504641624253955E-2</v>
      </c>
      <c r="G373" s="302">
        <v>0.1255152169619427</v>
      </c>
      <c r="H373" s="302">
        <f t="shared" si="122"/>
        <v>0.15001985858619665</v>
      </c>
      <c r="I373" s="303"/>
      <c r="J373" s="302">
        <v>5.605077850302962E-2</v>
      </c>
      <c r="K373" s="302">
        <v>0.14922220214446064</v>
      </c>
      <c r="L373" s="302">
        <f t="shared" si="123"/>
        <v>0.20527298064749025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0.69950475223165276</v>
      </c>
      <c r="C374" s="302">
        <v>0.68362726707398269</v>
      </c>
      <c r="D374" s="302">
        <f t="shared" si="121"/>
        <v>1.3831320193056356</v>
      </c>
      <c r="E374" s="303"/>
      <c r="F374" s="302">
        <v>0.58286051613680268</v>
      </c>
      <c r="G374" s="302">
        <v>0.65581219336587582</v>
      </c>
      <c r="H374" s="302">
        <f t="shared" si="122"/>
        <v>1.2386727095026786</v>
      </c>
      <c r="I374" s="303"/>
      <c r="J374" s="302">
        <v>0.63614648484509284</v>
      </c>
      <c r="K374" s="302">
        <v>0.67590610084677638</v>
      </c>
      <c r="L374" s="302">
        <f t="shared" si="123"/>
        <v>1.3120525856918692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6.2812300292784187</v>
      </c>
      <c r="C376" s="311">
        <f t="shared" ref="C376:D376" si="124">SUM(C366:C374)</f>
        <v>5.8037699707215866</v>
      </c>
      <c r="D376" s="311">
        <f t="shared" si="124"/>
        <v>12.085000000000004</v>
      </c>
      <c r="E376" s="311"/>
      <c r="F376" s="311">
        <f t="shared" ref="F376:H376" si="125">SUM(F366:F374)</f>
        <v>6.5663750546376809</v>
      </c>
      <c r="G376" s="311">
        <f t="shared" si="125"/>
        <v>5.8806249453623298</v>
      </c>
      <c r="H376" s="311">
        <f t="shared" si="125"/>
        <v>12.447000000000012</v>
      </c>
      <c r="I376" s="311"/>
      <c r="J376" s="311">
        <f t="shared" ref="J376:L376" si="126">SUM(J366:J374)</f>
        <v>8.2884447549837201</v>
      </c>
      <c r="K376" s="311">
        <f t="shared" si="126"/>
        <v>7.9105552450162762</v>
      </c>
      <c r="L376" s="311">
        <f t="shared" si="126"/>
        <v>16.198999999999998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0.4662780693009011</v>
      </c>
      <c r="C383" s="302">
        <v>0.42275877043687682</v>
      </c>
      <c r="D383" s="302">
        <f>SUM(B383:C383)</f>
        <v>0.88903683973777792</v>
      </c>
      <c r="E383" s="303"/>
      <c r="F383" s="302">
        <v>0.63583057435160084</v>
      </c>
      <c r="G383" s="302">
        <v>0.63008033520674944</v>
      </c>
      <c r="H383" s="302">
        <f>SUM(F383:G383)</f>
        <v>1.2659109095583503</v>
      </c>
      <c r="I383" s="303"/>
      <c r="J383" s="302">
        <v>0.68713163291083756</v>
      </c>
      <c r="K383" s="302">
        <v>0.73497339878751833</v>
      </c>
      <c r="L383" s="302">
        <f>SUM(J383:K383)</f>
        <v>1.4221050316983559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1.0552939305331548</v>
      </c>
      <c r="C384" s="302">
        <v>0.70194731688877643</v>
      </c>
      <c r="D384" s="302">
        <f t="shared" ref="D384:D391" si="127">SUM(B384:C384)</f>
        <v>1.7572412474219312</v>
      </c>
      <c r="E384" s="303"/>
      <c r="F384" s="302">
        <v>1.2646083448496743</v>
      </c>
      <c r="G384" s="302">
        <v>0.9821699953767149</v>
      </c>
      <c r="H384" s="302">
        <f t="shared" ref="H384:H391" si="128">SUM(F384:G384)</f>
        <v>2.2467783402263892</v>
      </c>
      <c r="I384" s="303"/>
      <c r="J384" s="302">
        <v>1.3753523504018941</v>
      </c>
      <c r="K384" s="302">
        <v>1.2097452537171376</v>
      </c>
      <c r="L384" s="302">
        <f t="shared" ref="L384:L391" si="129">SUM(J384:K384)</f>
        <v>2.5850976041190314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0.89523957147699318</v>
      </c>
      <c r="C385" s="302">
        <v>0.33126346738809531</v>
      </c>
      <c r="D385" s="302">
        <f t="shared" si="127"/>
        <v>1.2265030388650886</v>
      </c>
      <c r="E385" s="303"/>
      <c r="F385" s="302">
        <v>0.95165211940477712</v>
      </c>
      <c r="G385" s="302">
        <v>0.48823229577158322</v>
      </c>
      <c r="H385" s="302">
        <f t="shared" si="128"/>
        <v>1.4398844151763603</v>
      </c>
      <c r="I385" s="303"/>
      <c r="J385" s="302">
        <v>1.0732958863359625</v>
      </c>
      <c r="K385" s="302">
        <v>0.5103304507219989</v>
      </c>
      <c r="L385" s="302">
        <f t="shared" si="129"/>
        <v>1.5836263370579613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0.84585090426794296</v>
      </c>
      <c r="C386" s="302">
        <v>9.5904936708481256E-2</v>
      </c>
      <c r="D386" s="302">
        <f t="shared" si="127"/>
        <v>0.94175584097642417</v>
      </c>
      <c r="E386" s="303"/>
      <c r="F386" s="302">
        <v>0.72330783457815828</v>
      </c>
      <c r="G386" s="302">
        <v>0.11012078208828208</v>
      </c>
      <c r="H386" s="302">
        <f t="shared" si="128"/>
        <v>0.83342861666644041</v>
      </c>
      <c r="I386" s="303"/>
      <c r="J386" s="302">
        <v>0.64938447750195538</v>
      </c>
      <c r="K386" s="302">
        <v>0.1384983854025198</v>
      </c>
      <c r="L386" s="302">
        <f t="shared" si="129"/>
        <v>0.78788286290447518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0.12549683681098078</v>
      </c>
      <c r="C387" s="302">
        <v>0.30967956079077774</v>
      </c>
      <c r="D387" s="302">
        <f t="shared" si="127"/>
        <v>0.43517639760175852</v>
      </c>
      <c r="E387" s="303"/>
      <c r="F387" s="302">
        <v>0.15049323713425386</v>
      </c>
      <c r="G387" s="302">
        <v>0.35650064576010426</v>
      </c>
      <c r="H387" s="302">
        <f t="shared" si="128"/>
        <v>0.50699388289435809</v>
      </c>
      <c r="I387" s="303"/>
      <c r="J387" s="302">
        <v>0.23112729809666893</v>
      </c>
      <c r="K387" s="302">
        <v>0.43548849165813813</v>
      </c>
      <c r="L387" s="302">
        <f t="shared" si="129"/>
        <v>0.66661578975480706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2.5421803016378601</v>
      </c>
      <c r="C388" s="302">
        <v>0.56277091767260923</v>
      </c>
      <c r="D388" s="302">
        <f t="shared" si="127"/>
        <v>3.1049512193104691</v>
      </c>
      <c r="E388" s="303"/>
      <c r="F388" s="302">
        <v>2.4227708718578906</v>
      </c>
      <c r="G388" s="302">
        <v>0.80058221470414215</v>
      </c>
      <c r="H388" s="302">
        <f t="shared" si="128"/>
        <v>3.2233530865620326</v>
      </c>
      <c r="I388" s="303"/>
      <c r="J388" s="302">
        <v>2.26996625062193</v>
      </c>
      <c r="K388" s="302">
        <v>0.91106363221510889</v>
      </c>
      <c r="L388" s="302">
        <f t="shared" si="129"/>
        <v>3.1810298828370387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0.24519399286204474</v>
      </c>
      <c r="C389" s="302">
        <v>0.15777653976304518</v>
      </c>
      <c r="D389" s="302">
        <f t="shared" si="127"/>
        <v>0.40297053262508992</v>
      </c>
      <c r="E389" s="303"/>
      <c r="F389" s="302">
        <v>0.27008066153374588</v>
      </c>
      <c r="G389" s="302">
        <v>0.26961523831925033</v>
      </c>
      <c r="H389" s="302">
        <f t="shared" si="128"/>
        <v>0.53969589985299615</v>
      </c>
      <c r="I389" s="303"/>
      <c r="J389" s="302">
        <v>0.23572962814342019</v>
      </c>
      <c r="K389" s="302">
        <v>0.26884904169437945</v>
      </c>
      <c r="L389" s="302">
        <f t="shared" si="129"/>
        <v>0.50457866983779964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0.11852533761044541</v>
      </c>
      <c r="C390" s="302">
        <v>0.17346920861204246</v>
      </c>
      <c r="D390" s="302">
        <f t="shared" si="127"/>
        <v>0.29199454622248788</v>
      </c>
      <c r="E390" s="303"/>
      <c r="F390" s="302">
        <v>9.6896089758249218E-2</v>
      </c>
      <c r="G390" s="302">
        <v>0.2326037649383734</v>
      </c>
      <c r="H390" s="302">
        <f t="shared" si="128"/>
        <v>0.32949985469662263</v>
      </c>
      <c r="I390" s="303"/>
      <c r="J390" s="302">
        <v>0.19888638855021254</v>
      </c>
      <c r="K390" s="302">
        <v>0.21398615682277936</v>
      </c>
      <c r="L390" s="302">
        <f t="shared" si="129"/>
        <v>0.41287254537299189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0.57143730340029575</v>
      </c>
      <c r="C391" s="302">
        <v>0.33893303383866646</v>
      </c>
      <c r="D391" s="302">
        <f t="shared" si="127"/>
        <v>0.91037033723896221</v>
      </c>
      <c r="E391" s="303"/>
      <c r="F391" s="302">
        <v>0.39676052930903194</v>
      </c>
      <c r="G391" s="302">
        <v>0.43569446505743675</v>
      </c>
      <c r="H391" s="302">
        <f t="shared" si="128"/>
        <v>0.83245499436646875</v>
      </c>
      <c r="I391" s="303"/>
      <c r="J391" s="302">
        <v>0.28399917157606336</v>
      </c>
      <c r="K391" s="302">
        <v>0.41219210484146829</v>
      </c>
      <c r="L391" s="302">
        <f t="shared" si="129"/>
        <v>0.69619127641753165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6.8654962479006185</v>
      </c>
      <c r="C393" s="311">
        <f t="shared" ref="C393:D393" si="130">SUM(C383:C391)</f>
        <v>3.0945037520993708</v>
      </c>
      <c r="D393" s="311">
        <f t="shared" si="130"/>
        <v>9.959999999999992</v>
      </c>
      <c r="E393" s="311"/>
      <c r="F393" s="311">
        <f t="shared" ref="F393:H393" si="131">SUM(F383:F391)</f>
        <v>6.912400262777382</v>
      </c>
      <c r="G393" s="311">
        <f t="shared" si="131"/>
        <v>4.3055997372226358</v>
      </c>
      <c r="H393" s="311">
        <f t="shared" si="131"/>
        <v>11.218000000000018</v>
      </c>
      <c r="I393" s="311"/>
      <c r="J393" s="311">
        <f t="shared" ref="J393:L393" si="132">SUM(J383:J391)</f>
        <v>7.0048730841389437</v>
      </c>
      <c r="K393" s="311">
        <f t="shared" si="132"/>
        <v>4.835126915861049</v>
      </c>
      <c r="L393" s="311">
        <f t="shared" si="132"/>
        <v>11.839999999999993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Dorset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25.534377693454068</v>
      </c>
      <c r="C9" s="249">
        <f t="shared" ref="C9:D9" si="0">SUM(C26,C43,C60,C77,C94,C111,C128,C145,C162,C179,C196,C213,C230,C247,C264,C281,C298,C315,C332,C349,C366,C383)</f>
        <v>3.672937669795187</v>
      </c>
      <c r="D9" s="249">
        <f t="shared" si="0"/>
        <v>9.0785813634393353</v>
      </c>
      <c r="E9" s="249">
        <f>SUM(B9:D9)</f>
        <v>38.285896726688591</v>
      </c>
      <c r="F9" s="238"/>
      <c r="G9" s="249">
        <f>SUM(G26,G43,G60,G77,G94,G111,G128,G145,G162,G179,G196,G213,G230,G247,G264,G281,G298,G315,G332,G349,G366,G383)</f>
        <v>30.014261987747616</v>
      </c>
      <c r="H9" s="249">
        <f t="shared" ref="H9:I9" si="1">SUM(H26,H43,H60,H77,H94,H111,H128,H145,H162,H179,H196,H213,H230,H247,H264,H281,H298,H315,H332,H349,H366,H383)</f>
        <v>5.7775491066129812</v>
      </c>
      <c r="I9" s="249">
        <f t="shared" si="1"/>
        <v>10.692038687706113</v>
      </c>
      <c r="J9" s="249">
        <f>SUM(G9:I9)</f>
        <v>46.483849782066713</v>
      </c>
      <c r="K9" s="238"/>
      <c r="L9" s="249">
        <f>SUM(L26,L43,L60,L77,L94,L111,L128,L145,L162,L179,L196,L213,L230,L247,L264,L281,L298,L315,L332,L349,L366,L383)</f>
        <v>30.039576893843304</v>
      </c>
      <c r="M9" s="249">
        <f t="shared" ref="M9:N9" si="2">SUM(M26,M43,M60,M77,M94,M111,M128,M145,M162,M179,M196,M213,M230,M247,M264,M281,M298,M315,M332,M349,M366,M383)</f>
        <v>7.0721779704702135</v>
      </c>
      <c r="N9" s="249">
        <f t="shared" si="2"/>
        <v>12.093285907949534</v>
      </c>
      <c r="O9" s="249">
        <f>SUM(L9:N9)</f>
        <v>49.205040772263054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47.686964269359969</v>
      </c>
      <c r="C10" s="249">
        <f t="shared" si="3"/>
        <v>15.869689191859688</v>
      </c>
      <c r="D10" s="249">
        <f t="shared" si="3"/>
        <v>10.961821275658293</v>
      </c>
      <c r="E10" s="249">
        <f t="shared" ref="E10:E17" si="4">SUM(B10:D10)</f>
        <v>74.518474736877948</v>
      </c>
      <c r="F10" s="238"/>
      <c r="G10" s="249">
        <f t="shared" ref="G10:I10" si="5">SUM(G27,G44,G61,G78,G95,G112,G129,G146,G163,G180,G197,G214,G231,G248,G265,G282,G299,G316,G333,G350,G367,G384)</f>
        <v>59.485530692606368</v>
      </c>
      <c r="H10" s="249">
        <f t="shared" si="5"/>
        <v>19.75025430645632</v>
      </c>
      <c r="I10" s="249">
        <f t="shared" si="5"/>
        <v>10.739529258453913</v>
      </c>
      <c r="J10" s="249">
        <f t="shared" ref="J10:J17" si="6">SUM(G10:I10)</f>
        <v>89.975314257516601</v>
      </c>
      <c r="K10" s="238"/>
      <c r="L10" s="249">
        <f t="shared" ref="L10:N10" si="7">SUM(L27,L44,L61,L78,L95,L112,L129,L146,L163,L180,L197,L214,L231,L248,L265,L282,L299,L316,L333,L350,L367,L384)</f>
        <v>73.635788134770849</v>
      </c>
      <c r="M10" s="249">
        <f t="shared" si="7"/>
        <v>24.719961346558666</v>
      </c>
      <c r="N10" s="249">
        <f t="shared" si="7"/>
        <v>11.323275303989906</v>
      </c>
      <c r="O10" s="249">
        <f t="shared" ref="O10:O17" si="8">SUM(L10:N10)</f>
        <v>109.67902478531941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27.503594112247239</v>
      </c>
      <c r="C11" s="249">
        <f t="shared" si="3"/>
        <v>9.3442445871137725</v>
      </c>
      <c r="D11" s="249">
        <f t="shared" si="3"/>
        <v>8.7143901823899856</v>
      </c>
      <c r="E11" s="249">
        <f t="shared" si="4"/>
        <v>45.562228881750997</v>
      </c>
      <c r="F11" s="238"/>
      <c r="G11" s="249">
        <f t="shared" ref="G11:I11" si="9">SUM(G28,G45,G62,G79,G96,G113,G130,G147,G164,G181,G198,G215,G232,G249,G266,G283,G300,G317,G334,G351,G368,G385)</f>
        <v>32.659212134212574</v>
      </c>
      <c r="H11" s="249">
        <f t="shared" si="9"/>
        <v>11.128826210299108</v>
      </c>
      <c r="I11" s="249">
        <f t="shared" si="9"/>
        <v>8.4728036394306443</v>
      </c>
      <c r="J11" s="249">
        <f t="shared" si="6"/>
        <v>52.260841983942328</v>
      </c>
      <c r="K11" s="238"/>
      <c r="L11" s="249">
        <f t="shared" ref="L11:N11" si="10">SUM(L28,L45,L62,L79,L96,L113,L130,L147,L164,L181,L198,L215,L232,L249,L266,L283,L300,L317,L334,L351,L368,L385)</f>
        <v>37.648717157992785</v>
      </c>
      <c r="M11" s="249">
        <f t="shared" si="10"/>
        <v>15.017004107502169</v>
      </c>
      <c r="N11" s="249">
        <f t="shared" si="10"/>
        <v>9.9557091359937573</v>
      </c>
      <c r="O11" s="249">
        <f t="shared" si="8"/>
        <v>62.621430401488709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21.066638782220007</v>
      </c>
      <c r="C12" s="249">
        <f t="shared" si="3"/>
        <v>16.74480238964583</v>
      </c>
      <c r="D12" s="249">
        <f t="shared" si="3"/>
        <v>2.2844537071077489</v>
      </c>
      <c r="E12" s="249">
        <f t="shared" si="4"/>
        <v>40.095894878973589</v>
      </c>
      <c r="F12" s="238"/>
      <c r="G12" s="249">
        <f t="shared" ref="G12:I12" si="11">SUM(G29,G46,G63,G80,G97,G114,G131,G148,G165,G182,G199,G216,G233,G250,G267,G284,G301,G318,G335,G352,G369,G386)</f>
        <v>21.853460743299951</v>
      </c>
      <c r="H12" s="249">
        <f t="shared" si="11"/>
        <v>16.352615389821668</v>
      </c>
      <c r="I12" s="249">
        <f t="shared" si="11"/>
        <v>2.6289698188037787</v>
      </c>
      <c r="J12" s="249">
        <f t="shared" si="6"/>
        <v>40.835045951925402</v>
      </c>
      <c r="K12" s="238"/>
      <c r="L12" s="249">
        <f t="shared" ref="L12:N12" si="12">SUM(L29,L46,L63,L80,L97,L114,L131,L148,L165,L182,L199,L216,L233,L250,L267,L284,L301,L318,L335,L352,L369,L386)</f>
        <v>21.244686572008806</v>
      </c>
      <c r="M12" s="249">
        <f t="shared" si="12"/>
        <v>14.524683252429099</v>
      </c>
      <c r="N12" s="249">
        <f t="shared" si="12"/>
        <v>2.8525494449088673</v>
      </c>
      <c r="O12" s="249">
        <f t="shared" si="8"/>
        <v>38.621919269346769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24.254458253335443</v>
      </c>
      <c r="C13" s="249">
        <f t="shared" si="3"/>
        <v>3.7610070028612248</v>
      </c>
      <c r="D13" s="249">
        <f t="shared" si="3"/>
        <v>16.009362066419857</v>
      </c>
      <c r="E13" s="249">
        <f t="shared" si="4"/>
        <v>44.024827322616524</v>
      </c>
      <c r="F13" s="238"/>
      <c r="G13" s="249">
        <f t="shared" ref="G13:I13" si="13">SUM(G30,G47,G64,G81,G98,G115,G132,G149,G166,G183,G200,G217,G234,G251,G268,G285,G302,G319,G336,G353,G370,G387)</f>
        <v>21.094438065457815</v>
      </c>
      <c r="H13" s="249">
        <f t="shared" si="13"/>
        <v>3.5667276485918462</v>
      </c>
      <c r="I13" s="249">
        <f t="shared" si="13"/>
        <v>15.667464523111482</v>
      </c>
      <c r="J13" s="249">
        <f t="shared" si="6"/>
        <v>40.328630237161143</v>
      </c>
      <c r="K13" s="238"/>
      <c r="L13" s="249">
        <f t="shared" ref="L13:N13" si="14">SUM(L30,L47,L64,L81,L98,L115,L132,L149,L166,L183,L200,L217,L234,L251,L268,L285,L302,L319,L336,L353,L370,L387)</f>
        <v>18.755083214533411</v>
      </c>
      <c r="M13" s="249">
        <f t="shared" si="14"/>
        <v>4.3891265983631964</v>
      </c>
      <c r="N13" s="249">
        <f t="shared" si="14"/>
        <v>18.314974559100328</v>
      </c>
      <c r="O13" s="249">
        <f t="shared" si="8"/>
        <v>41.459184371996933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15.507749595210363</v>
      </c>
      <c r="C14" s="249">
        <f t="shared" si="3"/>
        <v>18.86139501196465</v>
      </c>
      <c r="D14" s="249">
        <f t="shared" si="3"/>
        <v>4.5511477027600833</v>
      </c>
      <c r="E14" s="249">
        <f t="shared" si="4"/>
        <v>38.9202923099351</v>
      </c>
      <c r="F14" s="238"/>
      <c r="G14" s="249">
        <f t="shared" ref="G14:I14" si="15">SUM(G31,G48,G65,G82,G99,G116,G133,G150,G167,G184,G201,G218,G235,G252,G269,G286,G303,G320,G337,G354,G371,G388)</f>
        <v>15.399523551595266</v>
      </c>
      <c r="H14" s="249">
        <f t="shared" si="15"/>
        <v>17.992637695828172</v>
      </c>
      <c r="I14" s="249">
        <f t="shared" si="15"/>
        <v>4.9844361844217016</v>
      </c>
      <c r="J14" s="249">
        <f t="shared" si="6"/>
        <v>38.376597431845141</v>
      </c>
      <c r="K14" s="238"/>
      <c r="L14" s="249">
        <f t="shared" ref="L14:N14" si="16">SUM(L31,L48,L65,L82,L99,L116,L133,L150,L167,L184,L201,L218,L235,L252,L269,L286,L303,L320,L337,L354,L371,L388)</f>
        <v>18.230158259409098</v>
      </c>
      <c r="M14" s="249">
        <f t="shared" si="16"/>
        <v>18.511402744309319</v>
      </c>
      <c r="N14" s="249">
        <f t="shared" si="16"/>
        <v>6.4470966898286077</v>
      </c>
      <c r="O14" s="249">
        <f t="shared" si="8"/>
        <v>43.188657693547022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11.707085071435342</v>
      </c>
      <c r="C15" s="249">
        <f t="shared" si="3"/>
        <v>19.931445760351618</v>
      </c>
      <c r="D15" s="249">
        <f t="shared" si="3"/>
        <v>2.7212460166055434</v>
      </c>
      <c r="E15" s="249">
        <f t="shared" si="4"/>
        <v>34.359776848392499</v>
      </c>
      <c r="F15" s="238"/>
      <c r="G15" s="249">
        <f t="shared" ref="G15:I15" si="17">SUM(G32,G49,G66,G83,G100,G117,G134,G151,G168,G185,G202,G219,G236,G253,G270,G287,G304,G321,G338,G355,G372,G389)</f>
        <v>11.935863490076523</v>
      </c>
      <c r="H15" s="249">
        <f t="shared" si="17"/>
        <v>19.896020165392628</v>
      </c>
      <c r="I15" s="249">
        <f t="shared" si="17"/>
        <v>2.2836015657260424</v>
      </c>
      <c r="J15" s="249">
        <f t="shared" si="6"/>
        <v>34.115485221195193</v>
      </c>
      <c r="K15" s="238"/>
      <c r="L15" s="249">
        <f t="shared" ref="L15:N15" si="18">SUM(L32,L49,L66,L83,L100,L117,L134,L151,L168,L185,L202,L219,L236,L253,L270,L287,L304,L321,L338,L355,L372,L389)</f>
        <v>11.668453990292081</v>
      </c>
      <c r="M15" s="249">
        <f t="shared" si="18"/>
        <v>20.997320203608496</v>
      </c>
      <c r="N15" s="249">
        <f t="shared" si="18"/>
        <v>1.8636764002302018</v>
      </c>
      <c r="O15" s="249">
        <f t="shared" si="8"/>
        <v>34.529450594130779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14.601996654719089</v>
      </c>
      <c r="C16" s="249">
        <f t="shared" si="3"/>
        <v>2.899335164212304</v>
      </c>
      <c r="D16" s="249">
        <f t="shared" si="3"/>
        <v>2.3452931248184652</v>
      </c>
      <c r="E16" s="249">
        <f t="shared" si="4"/>
        <v>19.846624943749859</v>
      </c>
      <c r="F16" s="238"/>
      <c r="G16" s="249">
        <f t="shared" ref="G16:I16" si="19">SUM(G33,G50,G67,G84,G101,G118,G135,G152,G169,G186,G203,G220,G237,G254,G271,G288,G305,G322,G339,G356,G373,G390)</f>
        <v>12.262730498040145</v>
      </c>
      <c r="H16" s="249">
        <f t="shared" si="19"/>
        <v>3.0676530010281837</v>
      </c>
      <c r="I16" s="249">
        <f t="shared" si="19"/>
        <v>2.6238140787757049</v>
      </c>
      <c r="J16" s="249">
        <f t="shared" si="6"/>
        <v>17.954197577844035</v>
      </c>
      <c r="K16" s="238"/>
      <c r="L16" s="249">
        <f t="shared" ref="L16:N16" si="20">SUM(L33,L50,L67,L84,L101,L118,L135,L152,L169,L186,L203,L220,L237,L254,L271,L288,L305,L322,L339,L356,L373,L390)</f>
        <v>10.923088321600927</v>
      </c>
      <c r="M16" s="249">
        <f t="shared" si="20"/>
        <v>4.2723042280696681</v>
      </c>
      <c r="N16" s="249">
        <f t="shared" si="20"/>
        <v>3.2501876362032172</v>
      </c>
      <c r="O16" s="249">
        <f t="shared" si="8"/>
        <v>18.445580185873812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16.557198187934954</v>
      </c>
      <c r="C17" s="249">
        <f t="shared" si="3"/>
        <v>21.875726024144736</v>
      </c>
      <c r="D17" s="249">
        <f t="shared" si="3"/>
        <v>3.310059138935066</v>
      </c>
      <c r="E17" s="249">
        <f t="shared" si="4"/>
        <v>41.742983351014757</v>
      </c>
      <c r="F17" s="238"/>
      <c r="G17" s="249">
        <f t="shared" ref="G17:I17" si="21">SUM(G34,G51,G68,G85,G102,G119,G136,G153,G170,G187,G204,G221,G238,G255,G272,G289,G306,G323,G340,G357,G374,G391)</f>
        <v>13.978613303175715</v>
      </c>
      <c r="H17" s="249">
        <f t="shared" si="21"/>
        <v>21.903906934195195</v>
      </c>
      <c r="I17" s="249">
        <f t="shared" si="21"/>
        <v>3.4845173191323431</v>
      </c>
      <c r="J17" s="249">
        <f t="shared" si="6"/>
        <v>39.367037556503256</v>
      </c>
      <c r="K17" s="238"/>
      <c r="L17" s="249">
        <f t="shared" ref="L17:N17" si="22">SUM(L34,L51,L68,L85,L102,L119,L136,L153,L170,L187,L204,L221,L238,L255,L272,L289,L306,L323,L340,L357,L374,L391)</f>
        <v>15.892036970294464</v>
      </c>
      <c r="M17" s="249">
        <f t="shared" si="22"/>
        <v>19.570401773036156</v>
      </c>
      <c r="N17" s="249">
        <f t="shared" si="22"/>
        <v>5.4732731827028536</v>
      </c>
      <c r="O17" s="249">
        <f t="shared" si="8"/>
        <v>40.935711926033477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204.42006261991648</v>
      </c>
      <c r="C19" s="247">
        <f t="shared" ref="C19:O19" si="23">SUM(C9:C17)</f>
        <v>112.96058280194902</v>
      </c>
      <c r="D19" s="247">
        <f t="shared" si="23"/>
        <v>59.976354578134377</v>
      </c>
      <c r="E19" s="247">
        <f t="shared" si="23"/>
        <v>377.35699999999986</v>
      </c>
      <c r="F19" s="247"/>
      <c r="G19" s="247">
        <f t="shared" si="23"/>
        <v>218.68363446621194</v>
      </c>
      <c r="H19" s="247">
        <f t="shared" si="23"/>
        <v>119.43619045822609</v>
      </c>
      <c r="I19" s="247">
        <f t="shared" si="23"/>
        <v>61.577175075561726</v>
      </c>
      <c r="J19" s="247">
        <f t="shared" si="23"/>
        <v>399.69699999999972</v>
      </c>
      <c r="K19" s="247"/>
      <c r="L19" s="247">
        <f t="shared" si="23"/>
        <v>238.03758951474575</v>
      </c>
      <c r="M19" s="247">
        <f t="shared" si="23"/>
        <v>129.074382224347</v>
      </c>
      <c r="N19" s="247">
        <f t="shared" si="23"/>
        <v>71.574028260907269</v>
      </c>
      <c r="O19" s="247">
        <f t="shared" si="23"/>
        <v>438.68599999999998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0.24429320160283083</v>
      </c>
      <c r="C26" s="302">
        <v>2.0759159944964984E-2</v>
      </c>
      <c r="D26" s="302">
        <v>4.4559610576510526E-2</v>
      </c>
      <c r="E26" s="302">
        <f>SUM(B26:D26)</f>
        <v>0.30961197212430636</v>
      </c>
      <c r="F26" s="303"/>
      <c r="G26" s="302">
        <v>0.27353357954763724</v>
      </c>
      <c r="H26" s="302">
        <v>0.13684393546037824</v>
      </c>
      <c r="I26" s="302">
        <v>7.356071101406346E-2</v>
      </c>
      <c r="J26" s="302">
        <f>SUM(G26:I26)</f>
        <v>0.48393822602207892</v>
      </c>
      <c r="K26" s="303"/>
      <c r="L26" s="302">
        <v>0.38683565533123987</v>
      </c>
      <c r="M26" s="302">
        <v>0.12841224431983853</v>
      </c>
      <c r="N26" s="302">
        <v>5.1268145054323852E-2</v>
      </c>
      <c r="O26" s="302">
        <f>SUM(L26:N26)</f>
        <v>0.56651604470540229</v>
      </c>
    </row>
    <row r="27" spans="1:15" s="236" customFormat="1" x14ac:dyDescent="0.2">
      <c r="A27" s="237" t="str">
        <f>name!E$5</f>
        <v>Professional occupations</v>
      </c>
      <c r="B27" s="302">
        <v>0.18878069586774546</v>
      </c>
      <c r="C27" s="302">
        <v>1.5621715703549024E-2</v>
      </c>
      <c r="D27" s="302">
        <v>3.1951355057516784E-2</v>
      </c>
      <c r="E27" s="302">
        <f t="shared" ref="E27:E34" si="24">SUM(B27:D27)</f>
        <v>0.23635376662881127</v>
      </c>
      <c r="F27" s="303"/>
      <c r="G27" s="302">
        <v>0.250442341805724</v>
      </c>
      <c r="H27" s="302">
        <v>0.15950381736918268</v>
      </c>
      <c r="I27" s="302">
        <v>6.4028316878359276E-2</v>
      </c>
      <c r="J27" s="302">
        <f t="shared" ref="J27:J34" si="25">SUM(G27:I27)</f>
        <v>0.47397447605326593</v>
      </c>
      <c r="K27" s="303"/>
      <c r="L27" s="302">
        <v>0.36467270441314836</v>
      </c>
      <c r="M27" s="302">
        <v>0.21975934696817689</v>
      </c>
      <c r="N27" s="302">
        <v>4.297849063875863E-2</v>
      </c>
      <c r="O27" s="302">
        <f t="shared" ref="O27:O34" si="26">SUM(L27:N27)</f>
        <v>0.62741054202008384</v>
      </c>
    </row>
    <row r="28" spans="1:15" s="236" customFormat="1" x14ac:dyDescent="0.2">
      <c r="A28" s="237" t="str">
        <f>name!E$6</f>
        <v>Associate professional occupations</v>
      </c>
      <c r="B28" s="302">
        <v>0.11289084349813562</v>
      </c>
      <c r="C28" s="302">
        <v>1.4495885186790521E-2</v>
      </c>
      <c r="D28" s="302">
        <v>3.0365909731351521E-2</v>
      </c>
      <c r="E28" s="302">
        <f t="shared" si="24"/>
        <v>0.15775263841627768</v>
      </c>
      <c r="F28" s="303"/>
      <c r="G28" s="302">
        <v>0.13779544581021719</v>
      </c>
      <c r="H28" s="302">
        <v>0.12859442189456474</v>
      </c>
      <c r="I28" s="302">
        <v>6.8595384346765917E-2</v>
      </c>
      <c r="J28" s="302">
        <f t="shared" si="25"/>
        <v>0.33498525205154783</v>
      </c>
      <c r="K28" s="303"/>
      <c r="L28" s="302">
        <v>0.16740561984078398</v>
      </c>
      <c r="M28" s="302">
        <v>0.12644680010313472</v>
      </c>
      <c r="N28" s="302">
        <v>6.3104765307837651E-2</v>
      </c>
      <c r="O28" s="302">
        <f t="shared" si="26"/>
        <v>0.35695718525175635</v>
      </c>
    </row>
    <row r="29" spans="1:15" s="236" customFormat="1" x14ac:dyDescent="0.2">
      <c r="A29" s="237" t="str">
        <f>name!E$7</f>
        <v>Administrative and secretarial occupations</v>
      </c>
      <c r="B29" s="302">
        <v>8.9317884864234837E-2</v>
      </c>
      <c r="C29" s="302">
        <v>4.6876934031179901E-2</v>
      </c>
      <c r="D29" s="302">
        <v>3.4983315473584728E-2</v>
      </c>
      <c r="E29" s="302">
        <f t="shared" si="24"/>
        <v>0.17117813436899948</v>
      </c>
      <c r="F29" s="303"/>
      <c r="G29" s="302">
        <v>9.5515366652118072E-2</v>
      </c>
      <c r="H29" s="302">
        <v>0.1556542599719615</v>
      </c>
      <c r="I29" s="302">
        <v>7.8268254122227765E-2</v>
      </c>
      <c r="J29" s="302">
        <f t="shared" si="25"/>
        <v>0.32943788074630737</v>
      </c>
      <c r="K29" s="303"/>
      <c r="L29" s="302">
        <v>7.5695486056884934E-2</v>
      </c>
      <c r="M29" s="302">
        <v>0.11711962697141701</v>
      </c>
      <c r="N29" s="302">
        <v>1.9766938573191891E-2</v>
      </c>
      <c r="O29" s="302">
        <f t="shared" si="26"/>
        <v>0.21258205160149385</v>
      </c>
    </row>
    <row r="30" spans="1:15" s="236" customFormat="1" x14ac:dyDescent="0.2">
      <c r="A30" s="237" t="str">
        <f>name!E$8</f>
        <v>Skilled trades occupations</v>
      </c>
      <c r="B30" s="302">
        <v>1.1706811738774054</v>
      </c>
      <c r="C30" s="302">
        <v>0.12490218313599077</v>
      </c>
      <c r="D30" s="302">
        <v>1.6846957456984808</v>
      </c>
      <c r="E30" s="302">
        <f t="shared" si="24"/>
        <v>2.9802791027118771</v>
      </c>
      <c r="F30" s="303"/>
      <c r="G30" s="302">
        <v>1.0712839878849842</v>
      </c>
      <c r="H30" s="302">
        <v>0.15969485663006219</v>
      </c>
      <c r="I30" s="302">
        <v>2.3817470046371301</v>
      </c>
      <c r="J30" s="302">
        <f>SUM(G30:I30)</f>
        <v>3.6127258491521763</v>
      </c>
      <c r="K30" s="303"/>
      <c r="L30" s="302">
        <v>1.3391535924712199</v>
      </c>
      <c r="M30" s="302">
        <v>0.18172508406901777</v>
      </c>
      <c r="N30" s="302">
        <v>1.8454220043754108</v>
      </c>
      <c r="O30" s="302">
        <f t="shared" si="26"/>
        <v>3.3663006809156486</v>
      </c>
    </row>
    <row r="31" spans="1:15" s="236" customFormat="1" x14ac:dyDescent="0.2">
      <c r="A31" s="237" t="str">
        <f>name!E$9</f>
        <v>Caring, leisure and other service occupations</v>
      </c>
      <c r="B31" s="302">
        <v>0.15834839721789534</v>
      </c>
      <c r="C31" s="302">
        <v>4.8392749795770289E-2</v>
      </c>
      <c r="D31" s="302">
        <v>0.11077986338164808</v>
      </c>
      <c r="E31" s="302">
        <f t="shared" si="24"/>
        <v>0.31752101039531372</v>
      </c>
      <c r="F31" s="303"/>
      <c r="G31" s="302">
        <v>0.15441266640618878</v>
      </c>
      <c r="H31" s="302">
        <v>7.1418535084664392E-2</v>
      </c>
      <c r="I31" s="302">
        <v>0.29184081072499307</v>
      </c>
      <c r="J31" s="302">
        <f t="shared" si="25"/>
        <v>0.51767201221584624</v>
      </c>
      <c r="K31" s="303"/>
      <c r="L31" s="302">
        <v>0.17432334181330908</v>
      </c>
      <c r="M31" s="302">
        <v>3.2329101487665934E-2</v>
      </c>
      <c r="N31" s="302">
        <v>0.22798270967438036</v>
      </c>
      <c r="O31" s="302">
        <f t="shared" si="26"/>
        <v>0.43463515297535538</v>
      </c>
    </row>
    <row r="32" spans="1:15" s="236" customFormat="1" x14ac:dyDescent="0.2">
      <c r="A32" s="237" t="str">
        <f>name!E$10</f>
        <v>Sales and customer service occupations</v>
      </c>
      <c r="B32" s="302">
        <v>5.0138576292485373E-2</v>
      </c>
      <c r="C32" s="302">
        <v>1.4681680995056002E-2</v>
      </c>
      <c r="D32" s="302">
        <v>2.0078141643553992E-2</v>
      </c>
      <c r="E32" s="302">
        <f t="shared" si="24"/>
        <v>8.4898398931095367E-2</v>
      </c>
      <c r="F32" s="303"/>
      <c r="G32" s="302">
        <v>4.8803012967584436E-2</v>
      </c>
      <c r="H32" s="302">
        <v>6.5272268580097173E-2</v>
      </c>
      <c r="I32" s="302">
        <v>2.8768044804441371E-2</v>
      </c>
      <c r="J32" s="302">
        <f t="shared" si="25"/>
        <v>0.14284332635212299</v>
      </c>
      <c r="K32" s="303"/>
      <c r="L32" s="302">
        <v>5.9976357259487773E-2</v>
      </c>
      <c r="M32" s="302">
        <v>7.8902523911755965E-2</v>
      </c>
      <c r="N32" s="302">
        <v>1.6571669202118333E-2</v>
      </c>
      <c r="O32" s="302">
        <f t="shared" si="26"/>
        <v>0.15545055037336208</v>
      </c>
    </row>
    <row r="33" spans="1:15" s="236" customFormat="1" x14ac:dyDescent="0.2">
      <c r="A33" s="237" t="str">
        <f>name!E$11</f>
        <v>Process, plant and machine operatives</v>
      </c>
      <c r="B33" s="302">
        <v>0.23385400398964137</v>
      </c>
      <c r="C33" s="302">
        <v>7.6221420980601036E-3</v>
      </c>
      <c r="D33" s="302">
        <v>5.3766713329954724E-2</v>
      </c>
      <c r="E33" s="302">
        <f t="shared" si="24"/>
        <v>0.29524285941765621</v>
      </c>
      <c r="F33" s="303"/>
      <c r="G33" s="302">
        <v>0.18170615910360396</v>
      </c>
      <c r="H33" s="302">
        <v>4.076901887835635E-2</v>
      </c>
      <c r="I33" s="302">
        <v>0.12565891843698612</v>
      </c>
      <c r="J33" s="302">
        <f t="shared" si="25"/>
        <v>0.34813409641894644</v>
      </c>
      <c r="K33" s="303"/>
      <c r="L33" s="302">
        <v>0.14727257909404357</v>
      </c>
      <c r="M33" s="302">
        <v>3.3304004509485605E-2</v>
      </c>
      <c r="N33" s="302">
        <v>0.2363166916666477</v>
      </c>
      <c r="O33" s="302">
        <f t="shared" si="26"/>
        <v>0.41689327527017689</v>
      </c>
    </row>
    <row r="34" spans="1:15" s="236" customFormat="1" x14ac:dyDescent="0.2">
      <c r="A34" s="237" t="str">
        <f>name!E$12</f>
        <v>Elementary occupations</v>
      </c>
      <c r="B34" s="302">
        <v>0.54511528312190394</v>
      </c>
      <c r="C34" s="302">
        <v>9.62625566500208E-2</v>
      </c>
      <c r="D34" s="302">
        <v>0.6287842772337463</v>
      </c>
      <c r="E34" s="302">
        <f t="shared" si="24"/>
        <v>1.2701621170056709</v>
      </c>
      <c r="F34" s="303"/>
      <c r="G34" s="302">
        <v>0.40615023573852316</v>
      </c>
      <c r="H34" s="302">
        <v>0.16307407391655074</v>
      </c>
      <c r="I34" s="302">
        <v>0.87706457133264282</v>
      </c>
      <c r="J34" s="302">
        <f t="shared" si="25"/>
        <v>1.4462888809877166</v>
      </c>
      <c r="K34" s="303"/>
      <c r="L34" s="302">
        <v>0.38280597585363813</v>
      </c>
      <c r="M34" s="302">
        <v>0.20157715421061762</v>
      </c>
      <c r="N34" s="302">
        <v>1.5398713868224658</v>
      </c>
      <c r="O34" s="302">
        <f t="shared" si="26"/>
        <v>2.1242545168867215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2.793420060332279</v>
      </c>
      <c r="C36" s="311">
        <f t="shared" ref="C36:O36" si="27">SUM(C26:C34)</f>
        <v>0.38961500754138245</v>
      </c>
      <c r="D36" s="311">
        <f t="shared" si="27"/>
        <v>2.6399649321263476</v>
      </c>
      <c r="E36" s="311">
        <f t="shared" si="27"/>
        <v>5.8230000000000084</v>
      </c>
      <c r="F36" s="311"/>
      <c r="G36" s="311">
        <f t="shared" si="27"/>
        <v>2.6196427959165809</v>
      </c>
      <c r="H36" s="311">
        <f t="shared" si="27"/>
        <v>1.0808251877858182</v>
      </c>
      <c r="I36" s="311">
        <f t="shared" si="27"/>
        <v>3.9895320162976096</v>
      </c>
      <c r="J36" s="311">
        <f t="shared" si="27"/>
        <v>7.6900000000000093</v>
      </c>
      <c r="K36" s="311"/>
      <c r="L36" s="311">
        <f t="shared" si="27"/>
        <v>3.0981413121337553</v>
      </c>
      <c r="M36" s="311">
        <f t="shared" si="27"/>
        <v>1.1195758865511101</v>
      </c>
      <c r="N36" s="311">
        <f t="shared" si="27"/>
        <v>4.0432828013151347</v>
      </c>
      <c r="O36" s="311">
        <f t="shared" si="27"/>
        <v>8.261000000000001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4.8584243050660746E-2</v>
      </c>
      <c r="C43" s="302">
        <v>5.62902324955375E-4</v>
      </c>
      <c r="D43" s="302">
        <v>2.3361315342005261E-2</v>
      </c>
      <c r="E43" s="302">
        <f>SUM(B43:D43)</f>
        <v>7.2508460717621376E-2</v>
      </c>
      <c r="F43" s="303"/>
      <c r="G43" s="302">
        <v>5.5677590327737093E-2</v>
      </c>
      <c r="H43" s="302">
        <v>4.6122205078461762E-4</v>
      </c>
      <c r="I43" s="302">
        <v>0</v>
      </c>
      <c r="J43" s="302">
        <f>SUM(G43:I43)</f>
        <v>5.613881237852171E-2</v>
      </c>
      <c r="K43" s="303"/>
      <c r="L43" s="302">
        <v>2.9648715566182378E-2</v>
      </c>
      <c r="M43" s="302">
        <v>3.2949757921748376E-4</v>
      </c>
      <c r="N43" s="302">
        <v>0</v>
      </c>
      <c r="O43" s="302">
        <f>SUM(L43:N43)</f>
        <v>2.9978213145399862E-2</v>
      </c>
    </row>
    <row r="44" spans="1:15" s="236" customFormat="1" x14ac:dyDescent="0.2">
      <c r="A44" s="237" t="str">
        <f>name!E$5</f>
        <v>Professional occupations</v>
      </c>
      <c r="B44" s="302">
        <v>5.8930826962705754E-2</v>
      </c>
      <c r="C44" s="302">
        <v>1.4550624797332258E-3</v>
      </c>
      <c r="D44" s="302">
        <v>1.7939713837507632E-2</v>
      </c>
      <c r="E44" s="302">
        <f t="shared" ref="E44:E51" si="28">SUM(B44:D44)</f>
        <v>7.8325603279946615E-2</v>
      </c>
      <c r="F44" s="303"/>
      <c r="G44" s="302">
        <v>7.0858345449502813E-2</v>
      </c>
      <c r="H44" s="302">
        <v>1.7683023101043897E-3</v>
      </c>
      <c r="I44" s="302">
        <v>0</v>
      </c>
      <c r="J44" s="302">
        <f t="shared" ref="J44:J46" si="29">SUM(G44:I44)</f>
        <v>7.2626647759607199E-2</v>
      </c>
      <c r="K44" s="303"/>
      <c r="L44" s="302">
        <v>4.7229273773981645E-2</v>
      </c>
      <c r="M44" s="302">
        <v>1.0998956134533632E-3</v>
      </c>
      <c r="N44" s="302">
        <v>0</v>
      </c>
      <c r="O44" s="302">
        <f t="shared" ref="O44:O51" si="30">SUM(L44:N44)</f>
        <v>4.8329169387435006E-2</v>
      </c>
    </row>
    <row r="45" spans="1:15" s="236" customFormat="1" x14ac:dyDescent="0.2">
      <c r="A45" s="237" t="str">
        <f>name!E$6</f>
        <v>Associate professional occupations</v>
      </c>
      <c r="B45" s="302">
        <v>4.4944973800632296E-2</v>
      </c>
      <c r="C45" s="302">
        <v>1.2793378238064341E-3</v>
      </c>
      <c r="D45" s="302">
        <v>1.0170761722594164E-2</v>
      </c>
      <c r="E45" s="302">
        <f t="shared" si="28"/>
        <v>5.6395073347032892E-2</v>
      </c>
      <c r="F45" s="303"/>
      <c r="G45" s="302">
        <v>5.1506561159160559E-2</v>
      </c>
      <c r="H45" s="302">
        <v>1.4800093737741152E-3</v>
      </c>
      <c r="I45" s="302">
        <v>0</v>
      </c>
      <c r="J45" s="302">
        <f t="shared" si="29"/>
        <v>5.2986570532934672E-2</v>
      </c>
      <c r="K45" s="303"/>
      <c r="L45" s="302">
        <v>2.6711976652050513E-2</v>
      </c>
      <c r="M45" s="302">
        <v>1.2519858240506467E-3</v>
      </c>
      <c r="N45" s="302">
        <v>0</v>
      </c>
      <c r="O45" s="302">
        <f t="shared" si="30"/>
        <v>2.796396247610116E-2</v>
      </c>
    </row>
    <row r="46" spans="1:15" s="236" customFormat="1" x14ac:dyDescent="0.2">
      <c r="A46" s="237" t="str">
        <f>name!E$7</f>
        <v>Administrative and secretarial occupations</v>
      </c>
      <c r="B46" s="302">
        <v>1.9941260043278519E-2</v>
      </c>
      <c r="C46" s="302">
        <v>1.7370556939534443E-3</v>
      </c>
      <c r="D46" s="302">
        <v>4.6807353258845391E-3</v>
      </c>
      <c r="E46" s="302">
        <f t="shared" si="28"/>
        <v>2.6359051063116503E-2</v>
      </c>
      <c r="F46" s="303"/>
      <c r="G46" s="302">
        <v>1.8986147190131093E-2</v>
      </c>
      <c r="H46" s="302">
        <v>1.9398279475483868E-3</v>
      </c>
      <c r="I46" s="302">
        <v>0</v>
      </c>
      <c r="J46" s="302">
        <f t="shared" si="29"/>
        <v>2.0925975137679478E-2</v>
      </c>
      <c r="K46" s="303"/>
      <c r="L46" s="302">
        <v>9.3614870584651875E-3</v>
      </c>
      <c r="M46" s="302">
        <v>7.3963566306396462E-4</v>
      </c>
      <c r="N46" s="302">
        <v>0</v>
      </c>
      <c r="O46" s="302">
        <f t="shared" si="30"/>
        <v>1.0101122721529153E-2</v>
      </c>
    </row>
    <row r="47" spans="1:15" s="236" customFormat="1" x14ac:dyDescent="0.2">
      <c r="A47" s="237" t="str">
        <f>name!E$8</f>
        <v>Skilled trades occupations</v>
      </c>
      <c r="B47" s="302">
        <v>7.6369937897278889E-2</v>
      </c>
      <c r="C47" s="302">
        <v>1.4861533339875917E-3</v>
      </c>
      <c r="D47" s="302">
        <v>4.4293870773121594E-2</v>
      </c>
      <c r="E47" s="302">
        <f t="shared" si="28"/>
        <v>0.12214996200438807</v>
      </c>
      <c r="F47" s="303"/>
      <c r="G47" s="302">
        <v>6.4781026546828407E-2</v>
      </c>
      <c r="H47" s="302">
        <v>1.0730605964455245E-3</v>
      </c>
      <c r="I47" s="302">
        <v>0</v>
      </c>
      <c r="J47" s="302">
        <f>SUM(G47:I47)</f>
        <v>6.5854087143273926E-2</v>
      </c>
      <c r="K47" s="303"/>
      <c r="L47" s="302">
        <v>2.6550398305905627E-2</v>
      </c>
      <c r="M47" s="302">
        <v>3.0248325542720135E-4</v>
      </c>
      <c r="N47" s="302">
        <v>0</v>
      </c>
      <c r="O47" s="302">
        <f t="shared" si="30"/>
        <v>2.6852881561332829E-2</v>
      </c>
    </row>
    <row r="48" spans="1:15" s="236" customFormat="1" x14ac:dyDescent="0.2">
      <c r="A48" s="237" t="str">
        <f>name!E$9</f>
        <v>Caring, leisure and other service occupations</v>
      </c>
      <c r="B48" s="302">
        <v>1.0034064652591003E-2</v>
      </c>
      <c r="C48" s="302">
        <v>4.8197755202864408E-3</v>
      </c>
      <c r="D48" s="302">
        <v>1.4030534138164449E-3</v>
      </c>
      <c r="E48" s="302">
        <f t="shared" si="28"/>
        <v>1.6256893586693889E-2</v>
      </c>
      <c r="F48" s="303"/>
      <c r="G48" s="302">
        <v>9.1589515627154769E-3</v>
      </c>
      <c r="H48" s="302">
        <v>7.6287430525102092E-3</v>
      </c>
      <c r="I48" s="302">
        <v>0</v>
      </c>
      <c r="J48" s="302">
        <f t="shared" ref="J48:J51" si="31">SUM(G48:I48)</f>
        <v>1.6787694615225685E-2</v>
      </c>
      <c r="K48" s="303"/>
      <c r="L48" s="302">
        <v>4.3755465214552541E-3</v>
      </c>
      <c r="M48" s="302">
        <v>4.7270866025782921E-3</v>
      </c>
      <c r="N48" s="302">
        <v>0</v>
      </c>
      <c r="O48" s="302">
        <f t="shared" si="30"/>
        <v>9.1026331240335462E-3</v>
      </c>
    </row>
    <row r="49" spans="1:15" s="236" customFormat="1" x14ac:dyDescent="0.2">
      <c r="A49" s="237" t="str">
        <f>name!E$10</f>
        <v>Sales and customer service occupations</v>
      </c>
      <c r="B49" s="302">
        <v>7.3678892923054531E-3</v>
      </c>
      <c r="C49" s="302">
        <v>2.9192246317776499E-3</v>
      </c>
      <c r="D49" s="302">
        <v>3.3532849123015167E-3</v>
      </c>
      <c r="E49" s="302">
        <f t="shared" si="28"/>
        <v>1.3640398836384619E-2</v>
      </c>
      <c r="F49" s="303"/>
      <c r="G49" s="302">
        <v>6.881492566296105E-3</v>
      </c>
      <c r="H49" s="302">
        <v>1.7552219940617458E-3</v>
      </c>
      <c r="I49" s="302">
        <v>0</v>
      </c>
      <c r="J49" s="302">
        <f t="shared" si="31"/>
        <v>8.6367145603578506E-3</v>
      </c>
      <c r="K49" s="303"/>
      <c r="L49" s="302">
        <v>3.7135039874943926E-3</v>
      </c>
      <c r="M49" s="302">
        <v>8.6246840294286714E-4</v>
      </c>
      <c r="N49" s="302">
        <v>0</v>
      </c>
      <c r="O49" s="302">
        <f t="shared" si="30"/>
        <v>4.57597239043726E-3</v>
      </c>
    </row>
    <row r="50" spans="1:15" s="236" customFormat="1" x14ac:dyDescent="0.2">
      <c r="A50" s="237" t="str">
        <f>name!E$11</f>
        <v>Process, plant and machine operatives</v>
      </c>
      <c r="B50" s="302">
        <v>0.15528337200274386</v>
      </c>
      <c r="C50" s="302">
        <v>8.829615315193687E-4</v>
      </c>
      <c r="D50" s="302">
        <v>2.7476308870292329E-2</v>
      </c>
      <c r="E50" s="302">
        <f t="shared" si="28"/>
        <v>0.18364264240455558</v>
      </c>
      <c r="F50" s="303"/>
      <c r="G50" s="302">
        <v>0.13495648595673818</v>
      </c>
      <c r="H50" s="302">
        <v>3.4478001672998831E-4</v>
      </c>
      <c r="I50" s="302">
        <v>0</v>
      </c>
      <c r="J50" s="302">
        <f t="shared" si="31"/>
        <v>0.13530126597346817</v>
      </c>
      <c r="K50" s="303"/>
      <c r="L50" s="302">
        <v>6.4050085758932826E-2</v>
      </c>
      <c r="M50" s="302">
        <v>1.8642014306515447E-4</v>
      </c>
      <c r="N50" s="302">
        <v>0</v>
      </c>
      <c r="O50" s="302">
        <f t="shared" si="30"/>
        <v>6.4236505901997976E-2</v>
      </c>
    </row>
    <row r="51" spans="1:15" s="236" customFormat="1" x14ac:dyDescent="0.2">
      <c r="A51" s="237" t="str">
        <f>name!E$12</f>
        <v>Elementary occupations</v>
      </c>
      <c r="B51" s="302">
        <v>7.682505146726519E-3</v>
      </c>
      <c r="C51" s="302">
        <v>4.0995689586393906E-3</v>
      </c>
      <c r="D51" s="302">
        <v>6.6939840654893543E-2</v>
      </c>
      <c r="E51" s="302">
        <f t="shared" si="28"/>
        <v>7.8721914760259457E-2</v>
      </c>
      <c r="F51" s="303"/>
      <c r="G51" s="302">
        <v>5.7058921427348003E-3</v>
      </c>
      <c r="H51" s="302">
        <v>2.0363397561966269E-3</v>
      </c>
      <c r="I51" s="302">
        <v>0</v>
      </c>
      <c r="J51" s="302">
        <f t="shared" si="31"/>
        <v>7.7422318989314272E-3</v>
      </c>
      <c r="K51" s="303"/>
      <c r="L51" s="302">
        <v>2.1933131675598468E-3</v>
      </c>
      <c r="M51" s="302">
        <v>6.6622612417337949E-4</v>
      </c>
      <c r="N51" s="302">
        <v>0</v>
      </c>
      <c r="O51" s="302">
        <f t="shared" si="30"/>
        <v>2.8595392917332265E-3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0.42913907284892305</v>
      </c>
      <c r="C53" s="311">
        <f t="shared" ref="C53:E53" si="32">SUM(C43:C51)</f>
        <v>1.9242042298658921E-2</v>
      </c>
      <c r="D53" s="311">
        <f t="shared" si="32"/>
        <v>0.19961888485241702</v>
      </c>
      <c r="E53" s="311">
        <f t="shared" si="32"/>
        <v>0.64799999999999902</v>
      </c>
      <c r="F53" s="311"/>
      <c r="G53" s="311">
        <f t="shared" ref="G53:J53" si="33">SUM(G43:G51)</f>
        <v>0.4185124929018445</v>
      </c>
      <c r="H53" s="311">
        <f t="shared" si="33"/>
        <v>1.8487507098155605E-2</v>
      </c>
      <c r="I53" s="311">
        <f t="shared" si="33"/>
        <v>0</v>
      </c>
      <c r="J53" s="311">
        <f t="shared" si="33"/>
        <v>0.43700000000000006</v>
      </c>
      <c r="K53" s="311"/>
      <c r="L53" s="311">
        <f t="shared" ref="L53:O53" si="34">SUM(L43:L51)</f>
        <v>0.21383430079202767</v>
      </c>
      <c r="M53" s="311">
        <f t="shared" si="34"/>
        <v>1.0165699207972351E-2</v>
      </c>
      <c r="N53" s="311">
        <f t="shared" si="34"/>
        <v>0</v>
      </c>
      <c r="O53" s="311">
        <f t="shared" si="34"/>
        <v>0.224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0.22734374049223902</v>
      </c>
      <c r="C60" s="302">
        <v>2.9197293568623339E-2</v>
      </c>
      <c r="D60" s="302">
        <v>4.4026539510989171E-2</v>
      </c>
      <c r="E60" s="302">
        <f>SUM(B60:D60)</f>
        <v>0.30056757357185154</v>
      </c>
      <c r="F60" s="303"/>
      <c r="G60" s="302">
        <v>0.27223116874753561</v>
      </c>
      <c r="H60" s="302">
        <v>4.279052957164356E-2</v>
      </c>
      <c r="I60" s="302">
        <v>5.2320480588237059E-2</v>
      </c>
      <c r="J60" s="302">
        <f>SUM(G60:I60)</f>
        <v>0.36734217890741622</v>
      </c>
      <c r="K60" s="303"/>
      <c r="L60" s="302">
        <v>0.21598913147301776</v>
      </c>
      <c r="M60" s="302">
        <v>3.4148819878322995E-2</v>
      </c>
      <c r="N60" s="302">
        <v>4.702389014804096E-2</v>
      </c>
      <c r="O60" s="302">
        <f>SUM(L60:N60)</f>
        <v>0.29716184149938174</v>
      </c>
    </row>
    <row r="61" spans="1:15" s="236" customFormat="1" x14ac:dyDescent="0.2">
      <c r="A61" s="237" t="str">
        <f>name!E$5</f>
        <v>Professional occupations</v>
      </c>
      <c r="B61" s="302">
        <v>0.20860751480388265</v>
      </c>
      <c r="C61" s="302">
        <v>1.7259678495214949E-2</v>
      </c>
      <c r="D61" s="302">
        <v>1.3753192301366027E-2</v>
      </c>
      <c r="E61" s="302">
        <f t="shared" ref="E61:E68" si="35">SUM(B61:D61)</f>
        <v>0.23962038560046361</v>
      </c>
      <c r="F61" s="303"/>
      <c r="G61" s="302">
        <v>0.28472910804515006</v>
      </c>
      <c r="H61" s="302">
        <v>2.8361244855508391E-2</v>
      </c>
      <c r="I61" s="302">
        <v>2.7565616730388064E-2</v>
      </c>
      <c r="J61" s="302">
        <f t="shared" ref="J61:J63" si="36">SUM(G61:I61)</f>
        <v>0.3406559696310465</v>
      </c>
      <c r="K61" s="303"/>
      <c r="L61" s="302">
        <v>0.32141652154049138</v>
      </c>
      <c r="M61" s="302">
        <v>2.1712677026097634E-2</v>
      </c>
      <c r="N61" s="302">
        <v>1.5480486064803062E-2</v>
      </c>
      <c r="O61" s="302">
        <f t="shared" ref="O61:O68" si="37">SUM(L61:N61)</f>
        <v>0.35860968463139209</v>
      </c>
    </row>
    <row r="62" spans="1:15" s="236" customFormat="1" x14ac:dyDescent="0.2">
      <c r="A62" s="237" t="str">
        <f>name!E$6</f>
        <v>Associate professional occupations</v>
      </c>
      <c r="B62" s="302">
        <v>0.28250778940089377</v>
      </c>
      <c r="C62" s="302">
        <v>3.6201655715808911E-2</v>
      </c>
      <c r="D62" s="302">
        <v>1.0680958031074163E-2</v>
      </c>
      <c r="E62" s="302">
        <f t="shared" si="35"/>
        <v>0.32939040314777684</v>
      </c>
      <c r="F62" s="303"/>
      <c r="G62" s="302">
        <v>0.34808388934324191</v>
      </c>
      <c r="H62" s="302">
        <v>4.8689931983667133E-2</v>
      </c>
      <c r="I62" s="302">
        <v>1.6760355534176163E-2</v>
      </c>
      <c r="J62" s="302">
        <f t="shared" si="36"/>
        <v>0.41353417686108518</v>
      </c>
      <c r="K62" s="303"/>
      <c r="L62" s="302">
        <v>0.31995908721023408</v>
      </c>
      <c r="M62" s="302">
        <v>3.2120107263478796E-2</v>
      </c>
      <c r="N62" s="302">
        <v>1.0644438178809423E-2</v>
      </c>
      <c r="O62" s="302">
        <f t="shared" si="37"/>
        <v>0.36272363265252233</v>
      </c>
    </row>
    <row r="63" spans="1:15" s="236" customFormat="1" x14ac:dyDescent="0.2">
      <c r="A63" s="237" t="str">
        <f>name!E$7</f>
        <v>Administrative and secretarial occupations</v>
      </c>
      <c r="B63" s="302">
        <v>0.23317853642057279</v>
      </c>
      <c r="C63" s="302">
        <v>9.0907727558358145E-2</v>
      </c>
      <c r="D63" s="302">
        <v>5.4098503711048395E-3</v>
      </c>
      <c r="E63" s="302">
        <f t="shared" si="35"/>
        <v>0.32949611435003578</v>
      </c>
      <c r="F63" s="303"/>
      <c r="G63" s="302">
        <v>0.25042769649745006</v>
      </c>
      <c r="H63" s="302">
        <v>8.8138628518084378E-2</v>
      </c>
      <c r="I63" s="302">
        <v>1.4350583477179026E-2</v>
      </c>
      <c r="J63" s="302">
        <f t="shared" si="36"/>
        <v>0.35291690849271345</v>
      </c>
      <c r="K63" s="303"/>
      <c r="L63" s="302">
        <v>0.21518302185978383</v>
      </c>
      <c r="M63" s="302">
        <v>4.8595305536186469E-2</v>
      </c>
      <c r="N63" s="302">
        <v>7.5438848566295631E-3</v>
      </c>
      <c r="O63" s="302">
        <f t="shared" si="37"/>
        <v>0.27132221225259984</v>
      </c>
    </row>
    <row r="64" spans="1:15" s="236" customFormat="1" x14ac:dyDescent="0.2">
      <c r="A64" s="237" t="str">
        <f>name!E$8</f>
        <v>Skilled trades occupations</v>
      </c>
      <c r="B64" s="302">
        <v>0.35056408481878143</v>
      </c>
      <c r="C64" s="302">
        <v>2.2484456824341196E-2</v>
      </c>
      <c r="D64" s="302">
        <v>7.8172186223922718E-2</v>
      </c>
      <c r="E64" s="302">
        <f t="shared" si="35"/>
        <v>0.45122072786704537</v>
      </c>
      <c r="F64" s="303"/>
      <c r="G64" s="302">
        <v>0.28329508381736057</v>
      </c>
      <c r="H64" s="302">
        <v>1.5003518412338525E-2</v>
      </c>
      <c r="I64" s="302">
        <v>0.12819883270893509</v>
      </c>
      <c r="J64" s="302">
        <f>SUM(G64:I64)</f>
        <v>0.42649743493863423</v>
      </c>
      <c r="K64" s="303"/>
      <c r="L64" s="302">
        <v>0.2027164903336672</v>
      </c>
      <c r="M64" s="302">
        <v>8.9618414317585975E-3</v>
      </c>
      <c r="N64" s="302">
        <v>8.2540289084798088E-2</v>
      </c>
      <c r="O64" s="302">
        <f t="shared" si="37"/>
        <v>0.29421862085022388</v>
      </c>
    </row>
    <row r="65" spans="1:15" s="236" customFormat="1" x14ac:dyDescent="0.2">
      <c r="A65" s="237" t="str">
        <f>name!E$9</f>
        <v>Caring, leisure and other service occupations</v>
      </c>
      <c r="B65" s="302">
        <v>3.0307295393175292E-2</v>
      </c>
      <c r="C65" s="302">
        <v>7.681328938752837E-3</v>
      </c>
      <c r="D65" s="302">
        <v>2.5079245386348103E-3</v>
      </c>
      <c r="E65" s="302">
        <f t="shared" si="35"/>
        <v>4.0496548870562941E-2</v>
      </c>
      <c r="F65" s="303"/>
      <c r="G65" s="302">
        <v>3.2974732886028785E-2</v>
      </c>
      <c r="H65" s="302">
        <v>9.330789996771123E-3</v>
      </c>
      <c r="I65" s="302">
        <v>1.1195628578964882E-2</v>
      </c>
      <c r="J65" s="302">
        <f t="shared" ref="J65:J68" si="38">SUM(G65:I65)</f>
        <v>5.350115146176479E-2</v>
      </c>
      <c r="K65" s="303"/>
      <c r="L65" s="302">
        <v>2.7191440453787016E-2</v>
      </c>
      <c r="M65" s="302">
        <v>4.7329454625572196E-3</v>
      </c>
      <c r="N65" s="302">
        <v>9.6080204837372275E-3</v>
      </c>
      <c r="O65" s="302">
        <f t="shared" si="37"/>
        <v>4.1532406400081462E-2</v>
      </c>
    </row>
    <row r="66" spans="1:15" s="236" customFormat="1" x14ac:dyDescent="0.2">
      <c r="A66" s="237" t="str">
        <f>name!E$10</f>
        <v>Sales and customer service occupations</v>
      </c>
      <c r="B66" s="302">
        <v>0.17644047296933876</v>
      </c>
      <c r="C66" s="302">
        <v>0.11850851003391993</v>
      </c>
      <c r="D66" s="302">
        <v>1.0856218073185908E-2</v>
      </c>
      <c r="E66" s="302">
        <f t="shared" si="35"/>
        <v>0.3058052010764446</v>
      </c>
      <c r="F66" s="303"/>
      <c r="G66" s="302">
        <v>0.17431035600114583</v>
      </c>
      <c r="H66" s="302">
        <v>0.10017691383513727</v>
      </c>
      <c r="I66" s="302">
        <v>1.2756841984049671E-2</v>
      </c>
      <c r="J66" s="302">
        <f t="shared" si="38"/>
        <v>0.28724411182033283</v>
      </c>
      <c r="K66" s="303"/>
      <c r="L66" s="302">
        <v>0.16870439833484227</v>
      </c>
      <c r="M66" s="302">
        <v>7.3499059322696778E-2</v>
      </c>
      <c r="N66" s="302">
        <v>8.2539245119597898E-3</v>
      </c>
      <c r="O66" s="302">
        <f t="shared" si="37"/>
        <v>0.25045738216949881</v>
      </c>
    </row>
    <row r="67" spans="1:15" s="236" customFormat="1" x14ac:dyDescent="0.2">
      <c r="A67" s="237" t="str">
        <f>name!E$11</f>
        <v>Process, plant and machine operatives</v>
      </c>
      <c r="B67" s="302">
        <v>1.0266553724263654</v>
      </c>
      <c r="C67" s="302">
        <v>8.0264051232005335E-2</v>
      </c>
      <c r="D67" s="302">
        <v>1.8620978682668529E-2</v>
      </c>
      <c r="E67" s="302">
        <f t="shared" si="35"/>
        <v>1.1255404023410394</v>
      </c>
      <c r="F67" s="303"/>
      <c r="G67" s="302">
        <v>0.8307149881787258</v>
      </c>
      <c r="H67" s="302">
        <v>6.5638068406324843E-2</v>
      </c>
      <c r="I67" s="302">
        <v>4.1011929035155999E-2</v>
      </c>
      <c r="J67" s="302">
        <f t="shared" si="38"/>
        <v>0.93736498562020665</v>
      </c>
      <c r="K67" s="303"/>
      <c r="L67" s="302">
        <v>0.59621262335637082</v>
      </c>
      <c r="M67" s="302">
        <v>6.5339641943245846E-2</v>
      </c>
      <c r="N67" s="302">
        <v>6.478369320230061E-2</v>
      </c>
      <c r="O67" s="302">
        <f t="shared" si="37"/>
        <v>0.72633595850191723</v>
      </c>
    </row>
    <row r="68" spans="1:15" s="236" customFormat="1" x14ac:dyDescent="0.2">
      <c r="A68" s="237" t="str">
        <f>name!E$12</f>
        <v>Elementary occupations</v>
      </c>
      <c r="B68" s="302">
        <v>0.44647964264438983</v>
      </c>
      <c r="C68" s="302">
        <v>9.1799144774098271E-2</v>
      </c>
      <c r="D68" s="302">
        <v>5.5838557562886458E-3</v>
      </c>
      <c r="E68" s="302">
        <f t="shared" si="35"/>
        <v>0.54386264317477673</v>
      </c>
      <c r="F68" s="303"/>
      <c r="G68" s="302">
        <v>0.35930218532636671</v>
      </c>
      <c r="H68" s="302">
        <v>6.8966030524670652E-2</v>
      </c>
      <c r="I68" s="302">
        <v>1.0674866415762152E-2</v>
      </c>
      <c r="J68" s="302">
        <f t="shared" si="38"/>
        <v>0.43894308226679951</v>
      </c>
      <c r="K68" s="303"/>
      <c r="L68" s="302">
        <v>0.32596467952978525</v>
      </c>
      <c r="M68" s="302">
        <v>9.7672503332814006E-2</v>
      </c>
      <c r="N68" s="302">
        <v>3.3001078179784489E-2</v>
      </c>
      <c r="O68" s="302">
        <f t="shared" si="37"/>
        <v>0.45663826104238375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2.9820844493696388</v>
      </c>
      <c r="C70" s="311">
        <f t="shared" ref="C70:E70" si="39">SUM(C60:C68)</f>
        <v>0.49430384714112291</v>
      </c>
      <c r="D70" s="311">
        <f t="shared" si="39"/>
        <v>0.18961170348923476</v>
      </c>
      <c r="E70" s="311">
        <f t="shared" si="39"/>
        <v>3.6659999999999973</v>
      </c>
      <c r="F70" s="311"/>
      <c r="G70" s="311">
        <f t="shared" ref="G70:J70" si="40">SUM(G60:G68)</f>
        <v>2.8360692088430057</v>
      </c>
      <c r="H70" s="311">
        <f t="shared" si="40"/>
        <v>0.46709565610414588</v>
      </c>
      <c r="I70" s="311">
        <f t="shared" si="40"/>
        <v>0.3148351350528481</v>
      </c>
      <c r="J70" s="311">
        <f t="shared" si="40"/>
        <v>3.6179999999999994</v>
      </c>
      <c r="K70" s="311"/>
      <c r="L70" s="311">
        <f t="shared" ref="L70:O70" si="41">SUM(L60:L68)</f>
        <v>2.3933373940919793</v>
      </c>
      <c r="M70" s="311">
        <f t="shared" si="41"/>
        <v>0.38678290119715836</v>
      </c>
      <c r="N70" s="311">
        <f t="shared" si="41"/>
        <v>0.27887970471086321</v>
      </c>
      <c r="O70" s="311">
        <f t="shared" si="41"/>
        <v>3.0590000000000011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0.94065972122597041</v>
      </c>
      <c r="C77" s="302">
        <v>4.9433555611877608E-2</v>
      </c>
      <c r="D77" s="302">
        <v>8.749928424751223E-2</v>
      </c>
      <c r="E77" s="302">
        <f>SUM(B77:D77)</f>
        <v>1.0775925610853603</v>
      </c>
      <c r="F77" s="303"/>
      <c r="G77" s="302">
        <v>0.97311650865280697</v>
      </c>
      <c r="H77" s="302">
        <v>6.2356177338524152E-2</v>
      </c>
      <c r="I77" s="302">
        <v>0.16317814760379448</v>
      </c>
      <c r="J77" s="302">
        <f>SUM(G77:I77)</f>
        <v>1.1986508335951256</v>
      </c>
      <c r="K77" s="303"/>
      <c r="L77" s="302">
        <v>0.71268422860486547</v>
      </c>
      <c r="M77" s="302">
        <v>6.1262685598185283E-2</v>
      </c>
      <c r="N77" s="302">
        <v>0.12658318180943873</v>
      </c>
      <c r="O77" s="302">
        <f>SUM(L77:N77)</f>
        <v>0.90053009601248946</v>
      </c>
    </row>
    <row r="78" spans="1:15" s="236" customFormat="1" x14ac:dyDescent="0.2">
      <c r="A78" s="237" t="str">
        <f>name!E$5</f>
        <v>Professional occupations</v>
      </c>
      <c r="B78" s="302">
        <v>1.1233256061852979</v>
      </c>
      <c r="C78" s="302">
        <v>3.6711871220374323E-2</v>
      </c>
      <c r="D78" s="302">
        <v>9.8639605340615527E-2</v>
      </c>
      <c r="E78" s="302">
        <f t="shared" ref="E78:E85" si="42">SUM(B78:D78)</f>
        <v>1.2586770827462876</v>
      </c>
      <c r="F78" s="303"/>
      <c r="G78" s="302">
        <v>1.3165227159209438</v>
      </c>
      <c r="H78" s="302">
        <v>4.9655105809543867E-2</v>
      </c>
      <c r="I78" s="302">
        <v>0.11407209342353207</v>
      </c>
      <c r="J78" s="302">
        <f t="shared" ref="J78:J80" si="43">SUM(G78:I78)</f>
        <v>1.4802499151540196</v>
      </c>
      <c r="K78" s="303"/>
      <c r="L78" s="302">
        <v>1.2684556289924578</v>
      </c>
      <c r="M78" s="302">
        <v>5.4691487963860475E-2</v>
      </c>
      <c r="N78" s="302">
        <v>8.7681961191994007E-2</v>
      </c>
      <c r="O78" s="302">
        <f t="shared" ref="O78:O85" si="44">SUM(L78:N78)</f>
        <v>1.4108290781483124</v>
      </c>
    </row>
    <row r="79" spans="1:15" s="236" customFormat="1" x14ac:dyDescent="0.2">
      <c r="A79" s="237" t="str">
        <f>name!E$6</f>
        <v>Associate professional occupations</v>
      </c>
      <c r="B79" s="302">
        <v>0.7223773317966804</v>
      </c>
      <c r="C79" s="302">
        <v>5.6072359499727303E-2</v>
      </c>
      <c r="D79" s="302">
        <v>3.8595073021661166E-2</v>
      </c>
      <c r="E79" s="302">
        <f t="shared" si="42"/>
        <v>0.81704476431806894</v>
      </c>
      <c r="F79" s="303"/>
      <c r="G79" s="302">
        <v>0.78131437246904378</v>
      </c>
      <c r="H79" s="302">
        <v>6.6430535037935362E-2</v>
      </c>
      <c r="I79" s="302">
        <v>5.9481303369796283E-2</v>
      </c>
      <c r="J79" s="302">
        <f t="shared" si="43"/>
        <v>0.90722621087677546</v>
      </c>
      <c r="K79" s="303"/>
      <c r="L79" s="302">
        <v>0.59818731269777781</v>
      </c>
      <c r="M79" s="302">
        <v>6.0815414244664502E-2</v>
      </c>
      <c r="N79" s="302">
        <v>3.0967097464252816E-2</v>
      </c>
      <c r="O79" s="302">
        <f t="shared" si="44"/>
        <v>0.68996982440669519</v>
      </c>
    </row>
    <row r="80" spans="1:15" s="236" customFormat="1" x14ac:dyDescent="0.2">
      <c r="A80" s="237" t="str">
        <f>name!E$7</f>
        <v>Administrative and secretarial occupations</v>
      </c>
      <c r="B80" s="302">
        <v>0.41272744823464647</v>
      </c>
      <c r="C80" s="302">
        <v>0.11652885649613616</v>
      </c>
      <c r="D80" s="302">
        <v>1.3572354450988419E-2</v>
      </c>
      <c r="E80" s="302">
        <f t="shared" si="42"/>
        <v>0.54282865918177103</v>
      </c>
      <c r="F80" s="303"/>
      <c r="G80" s="302">
        <v>0.40881052050404243</v>
      </c>
      <c r="H80" s="302">
        <v>0.10796286384763136</v>
      </c>
      <c r="I80" s="302">
        <v>5.3339154081093028E-2</v>
      </c>
      <c r="J80" s="302">
        <f t="shared" si="43"/>
        <v>0.57011253843276677</v>
      </c>
      <c r="K80" s="303"/>
      <c r="L80" s="302">
        <v>0.33255624005844403</v>
      </c>
      <c r="M80" s="302">
        <v>6.6518025589374932E-2</v>
      </c>
      <c r="N80" s="302">
        <v>3.0782987016113064E-2</v>
      </c>
      <c r="O80" s="302">
        <f t="shared" si="44"/>
        <v>0.42985725266393199</v>
      </c>
    </row>
    <row r="81" spans="1:15" s="236" customFormat="1" x14ac:dyDescent="0.2">
      <c r="A81" s="237" t="str">
        <f>name!E$8</f>
        <v>Skilled trades occupations</v>
      </c>
      <c r="B81" s="302">
        <v>1.4646995910068867</v>
      </c>
      <c r="C81" s="302">
        <v>5.3183926969760452E-2</v>
      </c>
      <c r="D81" s="302">
        <v>0.13306641136379438</v>
      </c>
      <c r="E81" s="302">
        <f t="shared" si="42"/>
        <v>1.6509499293404417</v>
      </c>
      <c r="F81" s="303"/>
      <c r="G81" s="302">
        <v>1.0793164926500347</v>
      </c>
      <c r="H81" s="302">
        <v>3.1528760724731944E-2</v>
      </c>
      <c r="I81" s="302">
        <v>9.3617951385418188E-2</v>
      </c>
      <c r="J81" s="302">
        <f>SUM(G81:I81)</f>
        <v>1.2044632047601849</v>
      </c>
      <c r="K81" s="303"/>
      <c r="L81" s="302">
        <v>0.72058076370495805</v>
      </c>
      <c r="M81" s="302">
        <v>2.5253409625929715E-2</v>
      </c>
      <c r="N81" s="302">
        <v>9.4946626855511446E-2</v>
      </c>
      <c r="O81" s="302">
        <f t="shared" si="44"/>
        <v>0.84078080018639922</v>
      </c>
    </row>
    <row r="82" spans="1:15" s="236" customFormat="1" x14ac:dyDescent="0.2">
      <c r="A82" s="237" t="str">
        <f>name!E$9</f>
        <v>Caring, leisure and other service occupations</v>
      </c>
      <c r="B82" s="302">
        <v>5.0660435778673574E-2</v>
      </c>
      <c r="C82" s="302">
        <v>1.2430065166055358E-2</v>
      </c>
      <c r="D82" s="302">
        <v>7.4938948424838683E-3</v>
      </c>
      <c r="E82" s="302">
        <f t="shared" si="42"/>
        <v>7.0584395787212789E-2</v>
      </c>
      <c r="F82" s="303"/>
      <c r="G82" s="302">
        <v>4.2992436962318303E-2</v>
      </c>
      <c r="H82" s="302">
        <v>1.0612322138599167E-2</v>
      </c>
      <c r="I82" s="302">
        <v>2.672274548008589E-2</v>
      </c>
      <c r="J82" s="302">
        <f t="shared" ref="J82:J85" si="45">SUM(G82:I82)</f>
        <v>8.0327504581003364E-2</v>
      </c>
      <c r="K82" s="303"/>
      <c r="L82" s="302">
        <v>2.8641939719907687E-2</v>
      </c>
      <c r="M82" s="302">
        <v>5.4724771666553257E-3</v>
      </c>
      <c r="N82" s="302">
        <v>3.4884399042138796E-2</v>
      </c>
      <c r="O82" s="302">
        <f t="shared" si="44"/>
        <v>6.8998815928701801E-2</v>
      </c>
    </row>
    <row r="83" spans="1:15" s="236" customFormat="1" x14ac:dyDescent="0.2">
      <c r="A83" s="237" t="str">
        <f>name!E$10</f>
        <v>Sales and customer service occupations</v>
      </c>
      <c r="B83" s="302">
        <v>0.19610942901661196</v>
      </c>
      <c r="C83" s="302">
        <v>3.8661346441309218E-2</v>
      </c>
      <c r="D83" s="302">
        <v>1.0078066344567333E-2</v>
      </c>
      <c r="E83" s="302">
        <f t="shared" si="42"/>
        <v>0.24484884180248853</v>
      </c>
      <c r="F83" s="303"/>
      <c r="G83" s="302">
        <v>0.17987649319868307</v>
      </c>
      <c r="H83" s="302">
        <v>3.3589982141480922E-2</v>
      </c>
      <c r="I83" s="302">
        <v>2.0192944978064453E-2</v>
      </c>
      <c r="J83" s="302">
        <f t="shared" si="45"/>
        <v>0.23365942031822845</v>
      </c>
      <c r="K83" s="303"/>
      <c r="L83" s="302">
        <v>0.15006263683750218</v>
      </c>
      <c r="M83" s="302">
        <v>3.170119390002419E-2</v>
      </c>
      <c r="N83" s="302">
        <v>1.2653182221053629E-2</v>
      </c>
      <c r="O83" s="302">
        <f t="shared" si="44"/>
        <v>0.19441701295857999</v>
      </c>
    </row>
    <row r="84" spans="1:15" s="236" customFormat="1" x14ac:dyDescent="0.2">
      <c r="A84" s="237" t="str">
        <f>name!E$11</f>
        <v>Process, plant and machine operatives</v>
      </c>
      <c r="B84" s="302">
        <v>1.0036245046599086</v>
      </c>
      <c r="C84" s="302">
        <v>7.6931666559878945E-2</v>
      </c>
      <c r="D84" s="302">
        <v>2.5191152499848605E-2</v>
      </c>
      <c r="E84" s="302">
        <f t="shared" si="42"/>
        <v>1.1057473237196362</v>
      </c>
      <c r="F84" s="303"/>
      <c r="G84" s="302">
        <v>0.68765620555818951</v>
      </c>
      <c r="H84" s="302">
        <v>5.2879656495334527E-2</v>
      </c>
      <c r="I84" s="302">
        <v>3.7500317726806363E-2</v>
      </c>
      <c r="J84" s="302">
        <f t="shared" si="45"/>
        <v>0.77803617978033046</v>
      </c>
      <c r="K84" s="303"/>
      <c r="L84" s="302">
        <v>0.49323783406208427</v>
      </c>
      <c r="M84" s="302">
        <v>4.8244992716667059E-2</v>
      </c>
      <c r="N84" s="302">
        <v>4.4318358126426566E-2</v>
      </c>
      <c r="O84" s="302">
        <f t="shared" si="44"/>
        <v>0.58580118490517796</v>
      </c>
    </row>
    <row r="85" spans="1:15" s="236" customFormat="1" x14ac:dyDescent="0.2">
      <c r="A85" s="237" t="str">
        <f>name!E$12</f>
        <v>Elementary occupations</v>
      </c>
      <c r="B85" s="302">
        <v>0.2848295705345158</v>
      </c>
      <c r="C85" s="302">
        <v>2.8674635787047979E-2</v>
      </c>
      <c r="D85" s="302">
        <v>1.4222235697181793E-2</v>
      </c>
      <c r="E85" s="302">
        <f t="shared" si="42"/>
        <v>0.32772644201874557</v>
      </c>
      <c r="F85" s="303"/>
      <c r="G85" s="302">
        <v>0.19136190484270799</v>
      </c>
      <c r="H85" s="302">
        <v>2.253655238734047E-2</v>
      </c>
      <c r="I85" s="302">
        <v>3.2375735271511545E-2</v>
      </c>
      <c r="J85" s="302">
        <f t="shared" si="45"/>
        <v>0.24627419250156002</v>
      </c>
      <c r="K85" s="303"/>
      <c r="L85" s="302">
        <v>0.16091132104057573</v>
      </c>
      <c r="M85" s="302">
        <v>4.0433598918419758E-2</v>
      </c>
      <c r="N85" s="302">
        <v>6.8471014830711954E-2</v>
      </c>
      <c r="O85" s="302">
        <f t="shared" si="44"/>
        <v>0.26981593478970745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6.199013638439193</v>
      </c>
      <c r="C87" s="311">
        <f t="shared" ref="C87:E87" si="46">SUM(C77:C85)</f>
        <v>0.46862828375216731</v>
      </c>
      <c r="D87" s="311">
        <f t="shared" si="46"/>
        <v>0.42835807780865326</v>
      </c>
      <c r="E87" s="311">
        <f t="shared" si="46"/>
        <v>7.0960000000000125</v>
      </c>
      <c r="F87" s="311"/>
      <c r="G87" s="311">
        <f t="shared" ref="G87:J87" si="47">SUM(G77:G85)</f>
        <v>5.6609676507587707</v>
      </c>
      <c r="H87" s="311">
        <f t="shared" si="47"/>
        <v>0.43755195592112178</v>
      </c>
      <c r="I87" s="311">
        <f t="shared" si="47"/>
        <v>0.60048039332010228</v>
      </c>
      <c r="J87" s="311">
        <f t="shared" si="47"/>
        <v>6.6989999999999936</v>
      </c>
      <c r="K87" s="311"/>
      <c r="L87" s="311">
        <f t="shared" ref="L87:O87" si="48">SUM(L77:L85)</f>
        <v>4.4653179057185728</v>
      </c>
      <c r="M87" s="311">
        <f t="shared" si="48"/>
        <v>0.39439328572378118</v>
      </c>
      <c r="N87" s="311">
        <f t="shared" si="48"/>
        <v>0.53128880855764093</v>
      </c>
      <c r="O87" s="311">
        <f t="shared" si="48"/>
        <v>5.3909999999999956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1.8665135467700009</v>
      </c>
      <c r="C94" s="302">
        <v>0.11385285259458024</v>
      </c>
      <c r="D94" s="302">
        <v>0.31804260421065583</v>
      </c>
      <c r="E94" s="302">
        <f>SUM(B94:D94)</f>
        <v>2.2984090035752369</v>
      </c>
      <c r="F94" s="303"/>
      <c r="G94" s="302">
        <v>2.3114273506840584</v>
      </c>
      <c r="H94" s="302">
        <v>0.1878844123287276</v>
      </c>
      <c r="I94" s="302">
        <v>0.3565103440280169</v>
      </c>
      <c r="J94" s="302">
        <f>SUM(G94:I94)</f>
        <v>2.8558221070408027</v>
      </c>
      <c r="K94" s="303"/>
      <c r="L94" s="302">
        <v>2.0155052763066372</v>
      </c>
      <c r="M94" s="302">
        <v>0.19227503317122166</v>
      </c>
      <c r="N94" s="302">
        <v>0.33152284762055084</v>
      </c>
      <c r="O94" s="302">
        <f>SUM(L94:N94)</f>
        <v>2.5393031570984097</v>
      </c>
    </row>
    <row r="95" spans="1:15" s="236" customFormat="1" x14ac:dyDescent="0.2">
      <c r="A95" s="237" t="str">
        <f>name!E$5</f>
        <v>Professional occupations</v>
      </c>
      <c r="B95" s="302">
        <v>2.5289764504449574</v>
      </c>
      <c r="C95" s="302">
        <v>8.9246430001006988E-2</v>
      </c>
      <c r="D95" s="302">
        <v>0.17638152469847901</v>
      </c>
      <c r="E95" s="302">
        <f t="shared" ref="E95:E102" si="49">SUM(B95:D95)</f>
        <v>2.7946044051444434</v>
      </c>
      <c r="F95" s="303"/>
      <c r="G95" s="302">
        <v>3.4975312675755057</v>
      </c>
      <c r="H95" s="302">
        <v>0.1766365329448468</v>
      </c>
      <c r="I95" s="302">
        <v>0.21388462304789613</v>
      </c>
      <c r="J95" s="302">
        <f t="shared" ref="J95:J97" si="50">SUM(G95:I95)</f>
        <v>3.8880524235682485</v>
      </c>
      <c r="K95" s="303"/>
      <c r="L95" s="302">
        <v>4.282594721149386</v>
      </c>
      <c r="M95" s="302">
        <v>0.18943073918639655</v>
      </c>
      <c r="N95" s="302">
        <v>0.17231270910256227</v>
      </c>
      <c r="O95" s="302">
        <f t="shared" ref="O95:O102" si="51">SUM(L95:N95)</f>
        <v>4.6443381694383445</v>
      </c>
    </row>
    <row r="96" spans="1:15" s="236" customFormat="1" x14ac:dyDescent="0.2">
      <c r="A96" s="237" t="str">
        <f>name!E$6</f>
        <v>Associate professional occupations</v>
      </c>
      <c r="B96" s="302">
        <v>1.6993557658075951</v>
      </c>
      <c r="C96" s="302">
        <v>0.13359829224916214</v>
      </c>
      <c r="D96" s="302">
        <v>0.14785774042752672</v>
      </c>
      <c r="E96" s="302">
        <f t="shared" si="49"/>
        <v>1.9808117984842839</v>
      </c>
      <c r="F96" s="303"/>
      <c r="G96" s="302">
        <v>2.2111595863129647</v>
      </c>
      <c r="H96" s="302">
        <v>0.18095789995017941</v>
      </c>
      <c r="I96" s="302">
        <v>0.21295868080593025</v>
      </c>
      <c r="J96" s="302">
        <f t="shared" si="50"/>
        <v>2.6050761670690745</v>
      </c>
      <c r="K96" s="303"/>
      <c r="L96" s="302">
        <v>2.1129371641872035</v>
      </c>
      <c r="M96" s="302">
        <v>0.14699299677271122</v>
      </c>
      <c r="N96" s="302">
        <v>0.18986042387850521</v>
      </c>
      <c r="O96" s="302">
        <f t="shared" si="51"/>
        <v>2.4497905848384196</v>
      </c>
    </row>
    <row r="97" spans="1:15" s="236" customFormat="1" x14ac:dyDescent="0.2">
      <c r="A97" s="237" t="str">
        <f>name!E$7</f>
        <v>Administrative and secretarial occupations</v>
      </c>
      <c r="B97" s="302">
        <v>1.2616503905893892</v>
      </c>
      <c r="C97" s="302">
        <v>0.34854360489544089</v>
      </c>
      <c r="D97" s="302">
        <v>4.069415046161446E-2</v>
      </c>
      <c r="E97" s="302">
        <f t="shared" si="49"/>
        <v>1.6508881459464446</v>
      </c>
      <c r="F97" s="303"/>
      <c r="G97" s="302">
        <v>1.4882665400263315</v>
      </c>
      <c r="H97" s="302">
        <v>0.33181724241468674</v>
      </c>
      <c r="I97" s="302">
        <v>8.2215060813200805E-2</v>
      </c>
      <c r="J97" s="302">
        <f t="shared" si="50"/>
        <v>1.9022988432542192</v>
      </c>
      <c r="K97" s="303"/>
      <c r="L97" s="302">
        <v>1.5699340769425285</v>
      </c>
      <c r="M97" s="302">
        <v>0.23197731017266898</v>
      </c>
      <c r="N97" s="302">
        <v>5.083910927910331E-2</v>
      </c>
      <c r="O97" s="302">
        <f t="shared" si="51"/>
        <v>1.8527504963943009</v>
      </c>
    </row>
    <row r="98" spans="1:15" s="236" customFormat="1" x14ac:dyDescent="0.2">
      <c r="A98" s="237" t="str">
        <f>name!E$8</f>
        <v>Skilled trades occupations</v>
      </c>
      <c r="B98" s="302">
        <v>5.2372053333215263</v>
      </c>
      <c r="C98" s="302">
        <v>0.20117351782527368</v>
      </c>
      <c r="D98" s="302">
        <v>0.73650510736912889</v>
      </c>
      <c r="E98" s="302">
        <f t="shared" si="49"/>
        <v>6.1748839585159292</v>
      </c>
      <c r="F98" s="303"/>
      <c r="G98" s="302">
        <v>4.5581995946999196</v>
      </c>
      <c r="H98" s="302">
        <v>0.14080368852374334</v>
      </c>
      <c r="I98" s="302">
        <v>0.7020861654340016</v>
      </c>
      <c r="J98" s="302">
        <f>SUM(G98:I98)</f>
        <v>5.4010894486576646</v>
      </c>
      <c r="K98" s="303"/>
      <c r="L98" s="302">
        <v>3.6267233540487194</v>
      </c>
      <c r="M98" s="302">
        <v>0.14439906347291884</v>
      </c>
      <c r="N98" s="302">
        <v>0.66657814092023482</v>
      </c>
      <c r="O98" s="302">
        <f t="shared" si="51"/>
        <v>4.4377005584418727</v>
      </c>
    </row>
    <row r="99" spans="1:15" s="236" customFormat="1" x14ac:dyDescent="0.2">
      <c r="A99" s="237" t="str">
        <f>name!E$9</f>
        <v>Caring, leisure and other service occupations</v>
      </c>
      <c r="B99" s="302">
        <v>0.13302820170531404</v>
      </c>
      <c r="C99" s="302">
        <v>2.6300035329107602E-2</v>
      </c>
      <c r="D99" s="302">
        <v>2.2502449007081753E-2</v>
      </c>
      <c r="E99" s="302">
        <f t="shared" si="49"/>
        <v>0.1818306860415034</v>
      </c>
      <c r="F99" s="303"/>
      <c r="G99" s="302">
        <v>0.16128276306687406</v>
      </c>
      <c r="H99" s="302">
        <v>3.8254250144710164E-2</v>
      </c>
      <c r="I99" s="302">
        <v>8.6054626945748031E-2</v>
      </c>
      <c r="J99" s="302">
        <f t="shared" ref="J99:J102" si="52">SUM(G99:I99)</f>
        <v>0.28559164015733229</v>
      </c>
      <c r="K99" s="303"/>
      <c r="L99" s="302">
        <v>0.1765744157655357</v>
      </c>
      <c r="M99" s="302">
        <v>3.1261315682603874E-2</v>
      </c>
      <c r="N99" s="302">
        <v>8.5953135973101641E-2</v>
      </c>
      <c r="O99" s="302">
        <f t="shared" si="51"/>
        <v>0.29378886742124122</v>
      </c>
    </row>
    <row r="100" spans="1:15" s="236" customFormat="1" x14ac:dyDescent="0.2">
      <c r="A100" s="237" t="str">
        <f>name!E$10</f>
        <v>Sales and customer service occupations</v>
      </c>
      <c r="B100" s="302">
        <v>0.42069095065791939</v>
      </c>
      <c r="C100" s="302">
        <v>0.12669278239495443</v>
      </c>
      <c r="D100" s="302">
        <v>6.1388599706251282E-2</v>
      </c>
      <c r="E100" s="302">
        <f t="shared" si="49"/>
        <v>0.60877233275912512</v>
      </c>
      <c r="F100" s="303"/>
      <c r="G100" s="302">
        <v>0.4506849462966584</v>
      </c>
      <c r="H100" s="302">
        <v>0.12662930240313261</v>
      </c>
      <c r="I100" s="302">
        <v>6.022046814004553E-2</v>
      </c>
      <c r="J100" s="302">
        <f t="shared" si="52"/>
        <v>0.63753471683983653</v>
      </c>
      <c r="K100" s="303"/>
      <c r="L100" s="302">
        <v>0.45468800064218479</v>
      </c>
      <c r="M100" s="302">
        <v>0.1256251880218287</v>
      </c>
      <c r="N100" s="302">
        <v>4.5573752711726208E-2</v>
      </c>
      <c r="O100" s="302">
        <f t="shared" si="51"/>
        <v>0.62588694137573975</v>
      </c>
    </row>
    <row r="101" spans="1:15" s="236" customFormat="1" x14ac:dyDescent="0.2">
      <c r="A101" s="237" t="str">
        <f>name!E$11</f>
        <v>Process, plant and machine operatives</v>
      </c>
      <c r="B101" s="302">
        <v>2.6296029178240974</v>
      </c>
      <c r="C101" s="302">
        <v>0.20771078634625376</v>
      </c>
      <c r="D101" s="302">
        <v>0.13558404284755693</v>
      </c>
      <c r="E101" s="302">
        <f t="shared" si="49"/>
        <v>2.9728977470179081</v>
      </c>
      <c r="F101" s="303"/>
      <c r="G101" s="302">
        <v>2.1658518381590528</v>
      </c>
      <c r="H101" s="302">
        <v>0.18091050722079849</v>
      </c>
      <c r="I101" s="302">
        <v>0.33120041828048263</v>
      </c>
      <c r="J101" s="302">
        <f t="shared" si="52"/>
        <v>2.677962763660334</v>
      </c>
      <c r="K101" s="303"/>
      <c r="L101" s="302">
        <v>1.6758368018636915</v>
      </c>
      <c r="M101" s="302">
        <v>0.17371400478839785</v>
      </c>
      <c r="N101" s="302">
        <v>0.30972576939930208</v>
      </c>
      <c r="O101" s="302">
        <f t="shared" si="51"/>
        <v>2.1592765760513917</v>
      </c>
    </row>
    <row r="102" spans="1:15" s="236" customFormat="1" x14ac:dyDescent="0.2">
      <c r="A102" s="237" t="str">
        <f>name!E$12</f>
        <v>Elementary occupations</v>
      </c>
      <c r="B102" s="302">
        <v>0.94435229531175258</v>
      </c>
      <c r="C102" s="302">
        <v>0.15104043353371391</v>
      </c>
      <c r="D102" s="302">
        <v>0.10450919366964798</v>
      </c>
      <c r="E102" s="302">
        <f t="shared" si="49"/>
        <v>1.1999019225151146</v>
      </c>
      <c r="F102" s="303"/>
      <c r="G102" s="302">
        <v>0.77417536290681166</v>
      </c>
      <c r="H102" s="302">
        <v>0.132035850462113</v>
      </c>
      <c r="I102" s="302">
        <v>0.17236067638354291</v>
      </c>
      <c r="J102" s="302">
        <f t="shared" si="52"/>
        <v>1.0785718897524674</v>
      </c>
      <c r="K102" s="303"/>
      <c r="L102" s="302">
        <v>0.69644293378407873</v>
      </c>
      <c r="M102" s="302">
        <v>0.19478301166669487</v>
      </c>
      <c r="N102" s="302">
        <v>0.23993870348948559</v>
      </c>
      <c r="O102" s="302">
        <f t="shared" si="51"/>
        <v>1.1311646489402591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16.721375852432551</v>
      </c>
      <c r="C104" s="311">
        <f t="shared" ref="C104:E104" si="53">SUM(C94:C102)</f>
        <v>1.3981587351694937</v>
      </c>
      <c r="D104" s="311">
        <f t="shared" si="53"/>
        <v>1.7434654123979429</v>
      </c>
      <c r="E104" s="311">
        <f t="shared" si="53"/>
        <v>19.862999999999989</v>
      </c>
      <c r="F104" s="311"/>
      <c r="G104" s="311">
        <f t="shared" ref="G104:J104" si="54">SUM(G94:G102)</f>
        <v>17.618579249728175</v>
      </c>
      <c r="H104" s="311">
        <f t="shared" si="54"/>
        <v>1.4959296863929381</v>
      </c>
      <c r="I104" s="311">
        <f t="shared" si="54"/>
        <v>2.2174910638788647</v>
      </c>
      <c r="J104" s="311">
        <f t="shared" si="54"/>
        <v>21.331999999999979</v>
      </c>
      <c r="K104" s="311"/>
      <c r="L104" s="311">
        <f t="shared" ref="L104:O104" si="55">SUM(L94:L102)</f>
        <v>16.611236744689968</v>
      </c>
      <c r="M104" s="311">
        <f t="shared" si="55"/>
        <v>1.4304586629354425</v>
      </c>
      <c r="N104" s="311">
        <f t="shared" si="55"/>
        <v>2.092304592374572</v>
      </c>
      <c r="O104" s="311">
        <f t="shared" si="55"/>
        <v>20.133999999999983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2.8870434758913877E-2</v>
      </c>
      <c r="C111" s="302">
        <v>1.0842296273676664E-3</v>
      </c>
      <c r="D111" s="302">
        <v>2.7858462767283037E-3</v>
      </c>
      <c r="E111" s="302">
        <f>SUM(B111:D111)</f>
        <v>3.2740510663009849E-2</v>
      </c>
      <c r="F111" s="303"/>
      <c r="G111" s="302">
        <v>6.4859652132428933E-2</v>
      </c>
      <c r="H111" s="302">
        <v>5.5979342384655881E-3</v>
      </c>
      <c r="I111" s="302">
        <v>0</v>
      </c>
      <c r="J111" s="302">
        <f>SUM(G111:I111)</f>
        <v>7.0457586370894526E-2</v>
      </c>
      <c r="K111" s="303"/>
      <c r="L111" s="302">
        <v>5.3238921455909055E-2</v>
      </c>
      <c r="M111" s="302">
        <v>5.9804429801354701E-3</v>
      </c>
      <c r="N111" s="302">
        <v>0</v>
      </c>
      <c r="O111" s="302">
        <f>SUM(L111:N111)</f>
        <v>5.9219364436044523E-2</v>
      </c>
    </row>
    <row r="112" spans="1:15" s="236" customFormat="1" x14ac:dyDescent="0.2">
      <c r="A112" s="237" t="str">
        <f>name!E$5</f>
        <v>Professional occupations</v>
      </c>
      <c r="B112" s="302">
        <v>8.0967020166411746E-2</v>
      </c>
      <c r="C112" s="302">
        <v>1.3909884224402012E-3</v>
      </c>
      <c r="D112" s="302">
        <v>3.5464819319053725E-3</v>
      </c>
      <c r="E112" s="302">
        <f t="shared" ref="E112:E119" si="56">SUM(B112:D112)</f>
        <v>8.5904490520757326E-2</v>
      </c>
      <c r="F112" s="303"/>
      <c r="G112" s="302">
        <v>0.20336081838531272</v>
      </c>
      <c r="H112" s="302">
        <v>7.4380460274624336E-3</v>
      </c>
      <c r="I112" s="302">
        <v>0</v>
      </c>
      <c r="J112" s="302">
        <f t="shared" ref="J112:J114" si="57">SUM(G112:I112)</f>
        <v>0.21079886441277515</v>
      </c>
      <c r="K112" s="303"/>
      <c r="L112" s="302">
        <v>0.21987463544726688</v>
      </c>
      <c r="M112" s="302">
        <v>7.8321046374583494E-3</v>
      </c>
      <c r="N112" s="302">
        <v>0</v>
      </c>
      <c r="O112" s="302">
        <f t="shared" ref="O112:O119" si="58">SUM(L112:N112)</f>
        <v>0.22770674008472522</v>
      </c>
    </row>
    <row r="113" spans="1:15" s="236" customFormat="1" x14ac:dyDescent="0.2">
      <c r="A113" s="237" t="str">
        <f>name!E$6</f>
        <v>Associate professional occupations</v>
      </c>
      <c r="B113" s="302">
        <v>5.4365696102436994E-2</v>
      </c>
      <c r="C113" s="302">
        <v>2.0874158041007322E-3</v>
      </c>
      <c r="D113" s="302">
        <v>1.6860206284780284E-3</v>
      </c>
      <c r="E113" s="302">
        <f t="shared" si="56"/>
        <v>5.8139132535015757E-2</v>
      </c>
      <c r="F113" s="303"/>
      <c r="G113" s="302">
        <v>0.13044219153400857</v>
      </c>
      <c r="H113" s="302">
        <v>8.4659062211789541E-3</v>
      </c>
      <c r="I113" s="302">
        <v>0</v>
      </c>
      <c r="J113" s="302">
        <f t="shared" si="57"/>
        <v>0.13890809775518753</v>
      </c>
      <c r="K113" s="303"/>
      <c r="L113" s="302">
        <v>0.10825603147451397</v>
      </c>
      <c r="M113" s="302">
        <v>7.7820436591140955E-3</v>
      </c>
      <c r="N113" s="302">
        <v>0</v>
      </c>
      <c r="O113" s="302">
        <f t="shared" si="58"/>
        <v>0.11603807513362807</v>
      </c>
    </row>
    <row r="114" spans="1:15" s="236" customFormat="1" x14ac:dyDescent="0.2">
      <c r="A114" s="237" t="str">
        <f>name!E$7</f>
        <v>Administrative and secretarial occupations</v>
      </c>
      <c r="B114" s="302">
        <v>8.7213917380258577E-2</v>
      </c>
      <c r="C114" s="302">
        <v>6.199735818837788E-3</v>
      </c>
      <c r="D114" s="302">
        <v>1.1397770938811544E-3</v>
      </c>
      <c r="E114" s="302">
        <f t="shared" si="56"/>
        <v>9.4553430292977525E-2</v>
      </c>
      <c r="F114" s="303"/>
      <c r="G114" s="302">
        <v>0.1700899231784164</v>
      </c>
      <c r="H114" s="302">
        <v>2.2049009357589532E-2</v>
      </c>
      <c r="I114" s="302">
        <v>0</v>
      </c>
      <c r="J114" s="302">
        <f t="shared" si="57"/>
        <v>0.19213893253600592</v>
      </c>
      <c r="K114" s="303"/>
      <c r="L114" s="302">
        <v>0.15540363535445623</v>
      </c>
      <c r="M114" s="302">
        <v>1.734096452172065E-2</v>
      </c>
      <c r="N114" s="302">
        <v>0</v>
      </c>
      <c r="O114" s="302">
        <f t="shared" si="58"/>
        <v>0.17274459987617688</v>
      </c>
    </row>
    <row r="115" spans="1:15" s="236" customFormat="1" x14ac:dyDescent="0.2">
      <c r="A115" s="237" t="str">
        <f>name!E$8</f>
        <v>Skilled trades occupations</v>
      </c>
      <c r="B115" s="302">
        <v>5.7608659206508227E-2</v>
      </c>
      <c r="C115" s="302">
        <v>8.806087184482376E-4</v>
      </c>
      <c r="D115" s="302">
        <v>3.2225140979684525E-3</v>
      </c>
      <c r="E115" s="302">
        <f t="shared" si="56"/>
        <v>6.1711782022924919E-2</v>
      </c>
      <c r="F115" s="303"/>
      <c r="G115" s="302">
        <v>9.4944699212694217E-2</v>
      </c>
      <c r="H115" s="302">
        <v>3.6698005046299502E-3</v>
      </c>
      <c r="I115" s="302">
        <v>0</v>
      </c>
      <c r="J115" s="302">
        <f>SUM(G115:I115)</f>
        <v>9.8614499717324167E-2</v>
      </c>
      <c r="K115" s="303"/>
      <c r="L115" s="302">
        <v>6.541320650753886E-2</v>
      </c>
      <c r="M115" s="302">
        <v>3.044931213503525E-3</v>
      </c>
      <c r="N115" s="302">
        <v>0</v>
      </c>
      <c r="O115" s="302">
        <f t="shared" si="58"/>
        <v>6.8458137721042381E-2</v>
      </c>
    </row>
    <row r="116" spans="1:15" s="236" customFormat="1" x14ac:dyDescent="0.2">
      <c r="A116" s="237" t="str">
        <f>name!E$9</f>
        <v>Caring, leisure and other service occupations</v>
      </c>
      <c r="B116" s="302">
        <v>1.0586634977808523E-2</v>
      </c>
      <c r="C116" s="302">
        <v>1.1652393307960425E-3</v>
      </c>
      <c r="D116" s="302">
        <v>3.0219421350324518E-4</v>
      </c>
      <c r="E116" s="302">
        <f t="shared" si="56"/>
        <v>1.2054068522107809E-2</v>
      </c>
      <c r="F116" s="303"/>
      <c r="G116" s="302">
        <v>2.159696239346369E-2</v>
      </c>
      <c r="H116" s="302">
        <v>4.8168736867765958E-3</v>
      </c>
      <c r="I116" s="302">
        <v>0</v>
      </c>
      <c r="J116" s="302">
        <f t="shared" ref="J116:J119" si="59">SUM(G116:I116)</f>
        <v>2.6413836080240286E-2</v>
      </c>
      <c r="K116" s="303"/>
      <c r="L116" s="302">
        <v>2.0471452169924655E-2</v>
      </c>
      <c r="M116" s="302">
        <v>3.8401299243282848E-3</v>
      </c>
      <c r="N116" s="302">
        <v>0</v>
      </c>
      <c r="O116" s="302">
        <f t="shared" si="58"/>
        <v>2.4311582094252941E-2</v>
      </c>
    </row>
    <row r="117" spans="1:15" s="236" customFormat="1" x14ac:dyDescent="0.2">
      <c r="A117" s="237" t="str">
        <f>name!E$10</f>
        <v>Sales and customer service occupations</v>
      </c>
      <c r="B117" s="302">
        <v>7.2991430710097005E-2</v>
      </c>
      <c r="C117" s="302">
        <v>9.8938011847005958E-3</v>
      </c>
      <c r="D117" s="302">
        <v>5.1584785577070309E-3</v>
      </c>
      <c r="E117" s="302">
        <f t="shared" si="56"/>
        <v>8.8043710452504628E-2</v>
      </c>
      <c r="F117" s="303"/>
      <c r="G117" s="302">
        <v>0.14450975690016044</v>
      </c>
      <c r="H117" s="302">
        <v>4.913199420498459E-2</v>
      </c>
      <c r="I117" s="302">
        <v>0</v>
      </c>
      <c r="J117" s="302">
        <f t="shared" si="59"/>
        <v>0.19364175110514503</v>
      </c>
      <c r="K117" s="303"/>
      <c r="L117" s="302">
        <v>0.15141200890716403</v>
      </c>
      <c r="M117" s="302">
        <v>5.1597503646860512E-2</v>
      </c>
      <c r="N117" s="302">
        <v>0</v>
      </c>
      <c r="O117" s="302">
        <f t="shared" si="58"/>
        <v>0.20300951255402455</v>
      </c>
    </row>
    <row r="118" spans="1:15" s="236" customFormat="1" x14ac:dyDescent="0.2">
      <c r="A118" s="237" t="str">
        <f>name!E$11</f>
        <v>Process, plant and machine operatives</v>
      </c>
      <c r="B118" s="302">
        <v>2.7707330478041102E-2</v>
      </c>
      <c r="C118" s="302">
        <v>4.0187333325343469E-4</v>
      </c>
      <c r="D118" s="302">
        <v>1.7488233322400823E-3</v>
      </c>
      <c r="E118" s="302">
        <f t="shared" si="56"/>
        <v>2.985802714353462E-2</v>
      </c>
      <c r="F118" s="303"/>
      <c r="G118" s="302">
        <v>4.5713504147785092E-2</v>
      </c>
      <c r="H118" s="302">
        <v>2.7452206162800362E-3</v>
      </c>
      <c r="I118" s="302">
        <v>0</v>
      </c>
      <c r="J118" s="302">
        <f t="shared" si="59"/>
        <v>4.8458724764065125E-2</v>
      </c>
      <c r="K118" s="303"/>
      <c r="L118" s="302">
        <v>4.3329624642506961E-2</v>
      </c>
      <c r="M118" s="302">
        <v>3.0261577927348012E-3</v>
      </c>
      <c r="N118" s="302">
        <v>0</v>
      </c>
      <c r="O118" s="302">
        <f t="shared" si="58"/>
        <v>4.6355782435241764E-2</v>
      </c>
    </row>
    <row r="119" spans="1:15" s="236" customFormat="1" x14ac:dyDescent="0.2">
      <c r="A119" s="237" t="str">
        <f>name!E$12</f>
        <v>Elementary occupations</v>
      </c>
      <c r="B119" s="302">
        <v>9.5118787782013329E-3</v>
      </c>
      <c r="C119" s="302">
        <v>2.0844785307558818E-3</v>
      </c>
      <c r="D119" s="302">
        <v>3.9849053821049206E-4</v>
      </c>
      <c r="E119" s="302">
        <f t="shared" si="56"/>
        <v>1.1994847847167707E-2</v>
      </c>
      <c r="F119" s="303"/>
      <c r="G119" s="302">
        <v>1.6332283672069653E-2</v>
      </c>
      <c r="H119" s="302">
        <v>5.2354235862947301E-3</v>
      </c>
      <c r="I119" s="302">
        <v>0</v>
      </c>
      <c r="J119" s="302">
        <f t="shared" si="59"/>
        <v>2.1567707258364384E-2</v>
      </c>
      <c r="K119" s="303"/>
      <c r="L119" s="302">
        <v>1.3519591233724653E-2</v>
      </c>
      <c r="M119" s="302">
        <v>3.6366144311386064E-3</v>
      </c>
      <c r="N119" s="302">
        <v>0</v>
      </c>
      <c r="O119" s="302">
        <f t="shared" si="58"/>
        <v>1.7156205664863259E-2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0.42982300255867734</v>
      </c>
      <c r="C121" s="311">
        <f t="shared" ref="C121:E121" si="60">SUM(C111:C119)</f>
        <v>2.5188370770700578E-2</v>
      </c>
      <c r="D121" s="311">
        <f t="shared" si="60"/>
        <v>1.9988626670622161E-2</v>
      </c>
      <c r="E121" s="311">
        <f t="shared" si="60"/>
        <v>0.4750000000000002</v>
      </c>
      <c r="F121" s="311"/>
      <c r="G121" s="311">
        <f t="shared" ref="G121:J121" si="61">SUM(G111:G119)</f>
        <v>0.8918497915563397</v>
      </c>
      <c r="H121" s="311">
        <f t="shared" si="61"/>
        <v>0.1091502084436624</v>
      </c>
      <c r="I121" s="311">
        <f t="shared" si="61"/>
        <v>0</v>
      </c>
      <c r="J121" s="311">
        <f t="shared" si="61"/>
        <v>1.0010000000000021</v>
      </c>
      <c r="K121" s="311"/>
      <c r="L121" s="311">
        <f t="shared" ref="L121:O121" si="62">SUM(L111:L119)</f>
        <v>0.83091910719300532</v>
      </c>
      <c r="M121" s="311">
        <f t="shared" si="62"/>
        <v>0.1040808928069943</v>
      </c>
      <c r="N121" s="311">
        <f t="shared" si="62"/>
        <v>0</v>
      </c>
      <c r="O121" s="311">
        <f t="shared" si="62"/>
        <v>0.93499999999999961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0.16642584695738094</v>
      </c>
      <c r="C128" s="302">
        <v>1.2148735977386665E-2</v>
      </c>
      <c r="D128" s="302">
        <v>7.3367192913891655E-2</v>
      </c>
      <c r="E128" s="302">
        <f>SUM(B128:D128)</f>
        <v>0.25194177584865929</v>
      </c>
      <c r="F128" s="303"/>
      <c r="G128" s="302">
        <v>0.2503658961066248</v>
      </c>
      <c r="H128" s="302">
        <v>1.7472728676773349E-2</v>
      </c>
      <c r="I128" s="302">
        <v>9.6603126308426976E-4</v>
      </c>
      <c r="J128" s="302">
        <f>SUM(G128:I128)</f>
        <v>0.2688046560464824</v>
      </c>
      <c r="K128" s="303"/>
      <c r="L128" s="302">
        <v>0.27448155534514923</v>
      </c>
      <c r="M128" s="302">
        <v>2.0277108939349552E-2</v>
      </c>
      <c r="N128" s="302">
        <v>8.2355019585585935E-4</v>
      </c>
      <c r="O128" s="302">
        <f>SUM(L128:N128)</f>
        <v>0.2955822144803546</v>
      </c>
    </row>
    <row r="129" spans="1:15" s="236" customFormat="1" x14ac:dyDescent="0.2">
      <c r="A129" s="237" t="str">
        <f>name!E$5</f>
        <v>Professional occupations</v>
      </c>
      <c r="B129" s="302">
        <v>0.15496363617505607</v>
      </c>
      <c r="C129" s="302">
        <v>2.2004015352569427E-2</v>
      </c>
      <c r="D129" s="302">
        <v>3.4869433292633159E-2</v>
      </c>
      <c r="E129" s="302">
        <f t="shared" ref="E129:E136" si="63">SUM(B129:D129)</f>
        <v>0.21183708482025865</v>
      </c>
      <c r="F129" s="303"/>
      <c r="G129" s="302">
        <v>0.26572909399005584</v>
      </c>
      <c r="H129" s="302">
        <v>2.7067737294896636E-2</v>
      </c>
      <c r="I129" s="302">
        <v>1.2803449395725397E-3</v>
      </c>
      <c r="J129" s="302">
        <f t="shared" ref="J129:J131" si="64">SUM(G129:I129)</f>
        <v>0.29407717622452501</v>
      </c>
      <c r="K129" s="303"/>
      <c r="L129" s="302">
        <v>0.36640866555058038</v>
      </c>
      <c r="M129" s="302">
        <v>3.1723733756476656E-2</v>
      </c>
      <c r="N129" s="302">
        <v>1.0598315590897816E-3</v>
      </c>
      <c r="O129" s="302">
        <f t="shared" ref="O129:O136" si="65">SUM(L129:N129)</f>
        <v>0.3991922308661468</v>
      </c>
    </row>
    <row r="130" spans="1:15" s="236" customFormat="1" x14ac:dyDescent="0.2">
      <c r="A130" s="237" t="str">
        <f>name!E$6</f>
        <v>Associate professional occupations</v>
      </c>
      <c r="B130" s="302">
        <v>0.15278449437345826</v>
      </c>
      <c r="C130" s="302">
        <v>2.3185099473592846E-2</v>
      </c>
      <c r="D130" s="302">
        <v>2.6656237165431577E-2</v>
      </c>
      <c r="E130" s="302">
        <f t="shared" si="63"/>
        <v>0.20262583101248269</v>
      </c>
      <c r="F130" s="303"/>
      <c r="G130" s="302">
        <v>0.22619237313100377</v>
      </c>
      <c r="H130" s="302">
        <v>2.9935049428853465E-2</v>
      </c>
      <c r="I130" s="302">
        <v>1.3839206317617374E-3</v>
      </c>
      <c r="J130" s="302">
        <f t="shared" si="64"/>
        <v>0.25751134319161895</v>
      </c>
      <c r="K130" s="303"/>
      <c r="L130" s="302">
        <v>0.2377388771409191</v>
      </c>
      <c r="M130" s="302">
        <v>3.0220194261470691E-2</v>
      </c>
      <c r="N130" s="302">
        <v>1.4532268269147684E-3</v>
      </c>
      <c r="O130" s="302">
        <f t="shared" si="65"/>
        <v>0.26941229822930457</v>
      </c>
    </row>
    <row r="131" spans="1:15" s="236" customFormat="1" x14ac:dyDescent="0.2">
      <c r="A131" s="237" t="str">
        <f>name!E$7</f>
        <v>Administrative and secretarial occupations</v>
      </c>
      <c r="B131" s="302">
        <v>0.10701817626604879</v>
      </c>
      <c r="C131" s="302">
        <v>6.0920543191755779E-2</v>
      </c>
      <c r="D131" s="302">
        <v>6.9803087697282041E-3</v>
      </c>
      <c r="E131" s="302">
        <f t="shared" si="63"/>
        <v>0.17491902822753277</v>
      </c>
      <c r="F131" s="303"/>
      <c r="G131" s="302">
        <v>0.12881071166570918</v>
      </c>
      <c r="H131" s="302">
        <v>5.6734772008223827E-2</v>
      </c>
      <c r="I131" s="302">
        <v>4.312179360975201E-4</v>
      </c>
      <c r="J131" s="302">
        <f t="shared" si="64"/>
        <v>0.18597670161003052</v>
      </c>
      <c r="K131" s="303"/>
      <c r="L131" s="302">
        <v>0.14808134362834202</v>
      </c>
      <c r="M131" s="302">
        <v>6.1300422934731411E-2</v>
      </c>
      <c r="N131" s="302">
        <v>7.8575631476478984E-4</v>
      </c>
      <c r="O131" s="302">
        <f t="shared" si="65"/>
        <v>0.21016752287783824</v>
      </c>
    </row>
    <row r="132" spans="1:15" s="236" customFormat="1" x14ac:dyDescent="0.2">
      <c r="A132" s="237" t="str">
        <f>name!E$8</f>
        <v>Skilled trades occupations</v>
      </c>
      <c r="B132" s="302">
        <v>0.16742787254785726</v>
      </c>
      <c r="C132" s="302">
        <v>1.79192087697389E-2</v>
      </c>
      <c r="D132" s="302">
        <v>0.14348005805776629</v>
      </c>
      <c r="E132" s="302">
        <f t="shared" si="63"/>
        <v>0.32882713937536245</v>
      </c>
      <c r="F132" s="303"/>
      <c r="G132" s="302">
        <v>0.19724558274479098</v>
      </c>
      <c r="H132" s="302">
        <v>1.4192260493678693E-2</v>
      </c>
      <c r="I132" s="302">
        <v>2.1439366857403928E-3</v>
      </c>
      <c r="J132" s="302">
        <f>SUM(G132:I132)</f>
        <v>0.21358177992421007</v>
      </c>
      <c r="K132" s="303"/>
      <c r="L132" s="302">
        <v>0.21185485844720833</v>
      </c>
      <c r="M132" s="302">
        <v>2.068201421504199E-2</v>
      </c>
      <c r="N132" s="302">
        <v>2.0596072717698919E-3</v>
      </c>
      <c r="O132" s="302">
        <f t="shared" si="65"/>
        <v>0.23459647993402022</v>
      </c>
    </row>
    <row r="133" spans="1:15" s="236" customFormat="1" x14ac:dyDescent="0.2">
      <c r="A133" s="237" t="str">
        <f>name!E$9</f>
        <v>Caring, leisure and other service occupations</v>
      </c>
      <c r="B133" s="302">
        <v>2.8136648152166991E-2</v>
      </c>
      <c r="C133" s="302">
        <v>8.9213589159833958E-3</v>
      </c>
      <c r="D133" s="302">
        <v>8.391613409681668E-3</v>
      </c>
      <c r="E133" s="302">
        <f t="shared" si="63"/>
        <v>4.5449620477832055E-2</v>
      </c>
      <c r="F133" s="303"/>
      <c r="G133" s="302">
        <v>3.3187852516737927E-2</v>
      </c>
      <c r="H133" s="302">
        <v>6.4153650174407989E-3</v>
      </c>
      <c r="I133" s="302">
        <v>7.7847284048638914E-4</v>
      </c>
      <c r="J133" s="302">
        <f t="shared" ref="J133:J136" si="66">SUM(G133:I133)</f>
        <v>4.0381690374665116E-2</v>
      </c>
      <c r="K133" s="303"/>
      <c r="L133" s="302">
        <v>3.3945280261417111E-2</v>
      </c>
      <c r="M133" s="302">
        <v>5.4508204537800633E-3</v>
      </c>
      <c r="N133" s="302">
        <v>8.2895580587516275E-4</v>
      </c>
      <c r="O133" s="302">
        <f t="shared" si="65"/>
        <v>4.022505652107234E-2</v>
      </c>
    </row>
    <row r="134" spans="1:15" s="236" customFormat="1" x14ac:dyDescent="0.2">
      <c r="A134" s="237" t="str">
        <f>name!E$10</f>
        <v>Sales and customer service occupations</v>
      </c>
      <c r="B134" s="302">
        <v>5.6546919423196652E-2</v>
      </c>
      <c r="C134" s="302">
        <v>2.6737371391903571E-2</v>
      </c>
      <c r="D134" s="302">
        <v>1.6958452309889238E-2</v>
      </c>
      <c r="E134" s="302">
        <f t="shared" si="63"/>
        <v>0.10024274312498946</v>
      </c>
      <c r="F134" s="303"/>
      <c r="G134" s="302">
        <v>7.6392012606029777E-2</v>
      </c>
      <c r="H134" s="302">
        <v>3.4972545806540564E-2</v>
      </c>
      <c r="I134" s="302">
        <v>2.2716452367161597E-4</v>
      </c>
      <c r="J134" s="302">
        <f t="shared" si="66"/>
        <v>0.11159172293624196</v>
      </c>
      <c r="K134" s="303"/>
      <c r="L134" s="302">
        <v>0.10196593102640855</v>
      </c>
      <c r="M134" s="302">
        <v>3.9708803769152402E-2</v>
      </c>
      <c r="N134" s="302">
        <v>1.3125264401052126E-4</v>
      </c>
      <c r="O134" s="302">
        <f t="shared" si="65"/>
        <v>0.14180598743957146</v>
      </c>
    </row>
    <row r="135" spans="1:15" s="236" customFormat="1" x14ac:dyDescent="0.2">
      <c r="A135" s="237" t="str">
        <f>name!E$11</f>
        <v>Process, plant and machine operatives</v>
      </c>
      <c r="B135" s="302">
        <v>0.44931543868091012</v>
      </c>
      <c r="C135" s="302">
        <v>1.6005100444223142E-2</v>
      </c>
      <c r="D135" s="302">
        <v>2.4275002437381905E-2</v>
      </c>
      <c r="E135" s="302">
        <f t="shared" si="63"/>
        <v>0.48959554156251517</v>
      </c>
      <c r="F135" s="303"/>
      <c r="G135" s="302">
        <v>0.52529951088433446</v>
      </c>
      <c r="H135" s="302">
        <v>2.0998764748823624E-2</v>
      </c>
      <c r="I135" s="302">
        <v>4.0614017377730725E-4</v>
      </c>
      <c r="J135" s="302">
        <f t="shared" si="66"/>
        <v>0.54670441580693541</v>
      </c>
      <c r="K135" s="303"/>
      <c r="L135" s="302">
        <v>0.60087919740457008</v>
      </c>
      <c r="M135" s="302">
        <v>2.2874408366426919E-2</v>
      </c>
      <c r="N135" s="302">
        <v>2.1137901615244877E-4</v>
      </c>
      <c r="O135" s="302">
        <f t="shared" si="65"/>
        <v>0.62396498478714946</v>
      </c>
    </row>
    <row r="136" spans="1:15" s="236" customFormat="1" x14ac:dyDescent="0.2">
      <c r="A136" s="237" t="str">
        <f>name!E$12</f>
        <v>Elementary occupations</v>
      </c>
      <c r="B136" s="302">
        <v>0.26716986515675722</v>
      </c>
      <c r="C136" s="302">
        <v>2.462195685381981E-2</v>
      </c>
      <c r="D136" s="302">
        <v>2.6769413539792626E-2</v>
      </c>
      <c r="E136" s="302">
        <f t="shared" si="63"/>
        <v>0.31856123555036964</v>
      </c>
      <c r="F136" s="303"/>
      <c r="G136" s="302">
        <v>0.32543625467005466</v>
      </c>
      <c r="H136" s="302">
        <v>1.7100941838014003E-2</v>
      </c>
      <c r="I136" s="302">
        <v>8.3331737722046068E-4</v>
      </c>
      <c r="J136" s="302">
        <f t="shared" si="66"/>
        <v>0.34337051388528916</v>
      </c>
      <c r="K136" s="303"/>
      <c r="L136" s="302">
        <v>0.35315954323909615</v>
      </c>
      <c r="M136" s="302">
        <v>3.1878441195238728E-2</v>
      </c>
      <c r="N136" s="302">
        <v>2.0152404302091124E-3</v>
      </c>
      <c r="O136" s="302">
        <f t="shared" si="65"/>
        <v>0.38705322486454402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1.5497888977328325</v>
      </c>
      <c r="C138" s="311">
        <f t="shared" ref="C138:E138" si="67">SUM(C128:C136)</f>
        <v>0.21246339037097356</v>
      </c>
      <c r="D138" s="311">
        <f t="shared" si="67"/>
        <v>0.36174771189619631</v>
      </c>
      <c r="E138" s="311">
        <f t="shared" si="67"/>
        <v>2.1240000000000023</v>
      </c>
      <c r="F138" s="311"/>
      <c r="G138" s="311">
        <f t="shared" ref="G138:J138" si="68">SUM(G128:G136)</f>
        <v>2.0286592883153416</v>
      </c>
      <c r="H138" s="311">
        <f t="shared" si="68"/>
        <v>0.22489016531324493</v>
      </c>
      <c r="I138" s="311">
        <f t="shared" si="68"/>
        <v>8.4505463714122341E-3</v>
      </c>
      <c r="J138" s="311">
        <f t="shared" si="68"/>
        <v>2.2619999999999987</v>
      </c>
      <c r="K138" s="311"/>
      <c r="L138" s="311">
        <f t="shared" ref="L138:O138" si="69">SUM(L128:L136)</f>
        <v>2.3285152520436911</v>
      </c>
      <c r="M138" s="311">
        <f t="shared" si="69"/>
        <v>0.26411594789166842</v>
      </c>
      <c r="N138" s="311">
        <f t="shared" si="69"/>
        <v>9.3688000646423367E-3</v>
      </c>
      <c r="O138" s="311">
        <f t="shared" si="69"/>
        <v>2.6020000000000021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1.6459580938912775</v>
      </c>
      <c r="C145" s="302">
        <v>0.15662109633563295</v>
      </c>
      <c r="D145" s="302">
        <v>0.43700117911836128</v>
      </c>
      <c r="E145" s="302">
        <f>SUM(B145:D145)</f>
        <v>2.2395803693452718</v>
      </c>
      <c r="F145" s="303"/>
      <c r="G145" s="302">
        <v>2.4211088810188799</v>
      </c>
      <c r="H145" s="302">
        <v>0.3497191774951342</v>
      </c>
      <c r="I145" s="302">
        <v>0.93827213669799014</v>
      </c>
      <c r="J145" s="302">
        <f>SUM(G145:I145)</f>
        <v>3.7091001952120042</v>
      </c>
      <c r="K145" s="303"/>
      <c r="L145" s="302">
        <v>2.7330581721840885</v>
      </c>
      <c r="M145" s="302">
        <v>0.44298028485523688</v>
      </c>
      <c r="N145" s="302">
        <v>1.2392121714279878</v>
      </c>
      <c r="O145" s="302">
        <f>SUM(L145:N145)</f>
        <v>4.4152506284673132</v>
      </c>
    </row>
    <row r="146" spans="1:15" s="236" customFormat="1" x14ac:dyDescent="0.2">
      <c r="A146" s="237" t="str">
        <f>name!E$5</f>
        <v>Professional occupations</v>
      </c>
      <c r="B146" s="302">
        <v>2.3651059069843097</v>
      </c>
      <c r="C146" s="302">
        <v>0.11084984430126724</v>
      </c>
      <c r="D146" s="302">
        <v>0.22317096239568929</v>
      </c>
      <c r="E146" s="302">
        <f t="shared" ref="E146:E153" si="70">SUM(B146:D146)</f>
        <v>2.6991267136812662</v>
      </c>
      <c r="F146" s="303"/>
      <c r="G146" s="302">
        <v>3.8839142138302631</v>
      </c>
      <c r="H146" s="302">
        <v>0.22054670003345261</v>
      </c>
      <c r="I146" s="302">
        <v>0.37360457945179781</v>
      </c>
      <c r="J146" s="302">
        <f t="shared" ref="J146:J148" si="71">SUM(G146:I146)</f>
        <v>4.4780654933155137</v>
      </c>
      <c r="K146" s="303"/>
      <c r="L146" s="302">
        <v>6.4136752479380119</v>
      </c>
      <c r="M146" s="302">
        <v>0.28329452249791204</v>
      </c>
      <c r="N146" s="302">
        <v>0.34836348710460063</v>
      </c>
      <c r="O146" s="302">
        <f t="shared" ref="O146:O153" si="72">SUM(L146:N146)</f>
        <v>7.0453332575405252</v>
      </c>
    </row>
    <row r="147" spans="1:15" s="236" customFormat="1" x14ac:dyDescent="0.2">
      <c r="A147" s="237" t="str">
        <f>name!E$6</f>
        <v>Associate professional occupations</v>
      </c>
      <c r="B147" s="302">
        <v>1.2662200831010697</v>
      </c>
      <c r="C147" s="302">
        <v>0.13432016256987278</v>
      </c>
      <c r="D147" s="302">
        <v>9.7756364776212565E-2</v>
      </c>
      <c r="E147" s="302">
        <f t="shared" si="70"/>
        <v>1.4982966104471551</v>
      </c>
      <c r="F147" s="303"/>
      <c r="G147" s="302">
        <v>1.9589069150421119</v>
      </c>
      <c r="H147" s="302">
        <v>0.22475935105638081</v>
      </c>
      <c r="I147" s="302">
        <v>0.16427383281692967</v>
      </c>
      <c r="J147" s="302">
        <f t="shared" si="71"/>
        <v>2.3479400989154224</v>
      </c>
      <c r="K147" s="303"/>
      <c r="L147" s="302">
        <v>2.5638808091976135</v>
      </c>
      <c r="M147" s="302">
        <v>0.25645840480232546</v>
      </c>
      <c r="N147" s="302">
        <v>0.20708166480975221</v>
      </c>
      <c r="O147" s="302">
        <f t="shared" si="72"/>
        <v>3.027420878809691</v>
      </c>
    </row>
    <row r="148" spans="1:15" s="236" customFormat="1" x14ac:dyDescent="0.2">
      <c r="A148" s="237" t="str">
        <f>name!E$7</f>
        <v>Administrative and secretarial occupations</v>
      </c>
      <c r="B148" s="302">
        <v>0.83770226986475216</v>
      </c>
      <c r="C148" s="302">
        <v>0.80774088081257667</v>
      </c>
      <c r="D148" s="302">
        <v>0.18411418257833309</v>
      </c>
      <c r="E148" s="302">
        <f t="shared" si="70"/>
        <v>1.8295573332556618</v>
      </c>
      <c r="F148" s="303"/>
      <c r="G148" s="302">
        <v>0.97373268116205847</v>
      </c>
      <c r="H148" s="302">
        <v>0.90258584055386415</v>
      </c>
      <c r="I148" s="302">
        <v>0.46743263532185397</v>
      </c>
      <c r="J148" s="302">
        <f t="shared" si="71"/>
        <v>2.3437511570377767</v>
      </c>
      <c r="K148" s="303"/>
      <c r="L148" s="302">
        <v>0.91264982563603481</v>
      </c>
      <c r="M148" s="302">
        <v>1.0818812812014078</v>
      </c>
      <c r="N148" s="302">
        <v>0.41683933913018129</v>
      </c>
      <c r="O148" s="302">
        <f t="shared" si="72"/>
        <v>2.411370445967624</v>
      </c>
    </row>
    <row r="149" spans="1:15" s="236" customFormat="1" x14ac:dyDescent="0.2">
      <c r="A149" s="237" t="str">
        <f>name!E$8</f>
        <v>Skilled trades occupations</v>
      </c>
      <c r="B149" s="302">
        <v>4.538835646830691</v>
      </c>
      <c r="C149" s="302">
        <v>0.24267388313623162</v>
      </c>
      <c r="D149" s="302">
        <v>8.9440179901370644</v>
      </c>
      <c r="E149" s="302">
        <f t="shared" si="70"/>
        <v>13.725527520103988</v>
      </c>
      <c r="F149" s="303"/>
      <c r="G149" s="302">
        <v>4.7830765777178845</v>
      </c>
      <c r="H149" s="302">
        <v>0.33633345618451777</v>
      </c>
      <c r="I149" s="302">
        <v>8.4972023560831396</v>
      </c>
      <c r="J149" s="302">
        <f>SUM(G149:I149)</f>
        <v>13.616612389985541</v>
      </c>
      <c r="K149" s="303"/>
      <c r="L149" s="302">
        <v>4.4261317662383766</v>
      </c>
      <c r="M149" s="302">
        <v>0.61633567373393239</v>
      </c>
      <c r="N149" s="302">
        <v>10.916235012605602</v>
      </c>
      <c r="O149" s="302">
        <f t="shared" si="72"/>
        <v>15.95870245257791</v>
      </c>
    </row>
    <row r="150" spans="1:15" s="236" customFormat="1" x14ac:dyDescent="0.2">
      <c r="A150" s="237" t="str">
        <f>name!E$9</f>
        <v>Caring, leisure and other service occupations</v>
      </c>
      <c r="B150" s="302">
        <v>3.9643236272086581E-2</v>
      </c>
      <c r="C150" s="302">
        <v>8.7394775590071937E-3</v>
      </c>
      <c r="D150" s="302">
        <v>5.5869163691726663E-3</v>
      </c>
      <c r="E150" s="302">
        <f t="shared" si="70"/>
        <v>5.396963020026644E-2</v>
      </c>
      <c r="F150" s="303"/>
      <c r="G150" s="302">
        <v>5.4798009837249674E-2</v>
      </c>
      <c r="H150" s="302">
        <v>1.4836951199685618E-2</v>
      </c>
      <c r="I150" s="302">
        <v>1.5485359947705382E-2</v>
      </c>
      <c r="J150" s="302">
        <f t="shared" ref="J150:J153" si="73">SUM(G150:I150)</f>
        <v>8.5120320984640674E-2</v>
      </c>
      <c r="K150" s="303"/>
      <c r="L150" s="302">
        <v>5.9642013808899184E-2</v>
      </c>
      <c r="M150" s="302">
        <v>1.266602144757056E-2</v>
      </c>
      <c r="N150" s="302">
        <v>3.2232831923724795E-2</v>
      </c>
      <c r="O150" s="302">
        <f t="shared" si="72"/>
        <v>0.10454086718019454</v>
      </c>
    </row>
    <row r="151" spans="1:15" s="236" customFormat="1" x14ac:dyDescent="0.2">
      <c r="A151" s="237" t="str">
        <f>name!E$10</f>
        <v>Sales and customer service occupations</v>
      </c>
      <c r="B151" s="302">
        <v>0.26211573617446254</v>
      </c>
      <c r="C151" s="302">
        <v>0.15979783246897494</v>
      </c>
      <c r="D151" s="302">
        <v>4.8800836606663352E-2</v>
      </c>
      <c r="E151" s="302">
        <f t="shared" si="70"/>
        <v>0.47071440525010083</v>
      </c>
      <c r="F151" s="303"/>
      <c r="G151" s="302">
        <v>0.31974069710003994</v>
      </c>
      <c r="H151" s="302">
        <v>0.21966974598174266</v>
      </c>
      <c r="I151" s="302">
        <v>7.2071843045804274E-2</v>
      </c>
      <c r="J151" s="302">
        <f t="shared" si="73"/>
        <v>0.61148228612758682</v>
      </c>
      <c r="K151" s="303"/>
      <c r="L151" s="302">
        <v>0.41368788459080619</v>
      </c>
      <c r="M151" s="302">
        <v>0.28127827231178743</v>
      </c>
      <c r="N151" s="302">
        <v>8.8407371861695505E-2</v>
      </c>
      <c r="O151" s="302">
        <f t="shared" si="72"/>
        <v>0.78337352876428912</v>
      </c>
    </row>
    <row r="152" spans="1:15" s="236" customFormat="1" x14ac:dyDescent="0.2">
      <c r="A152" s="237" t="str">
        <f>name!E$11</f>
        <v>Process, plant and machine operatives</v>
      </c>
      <c r="B152" s="302">
        <v>1.6860756916801711</v>
      </c>
      <c r="C152" s="302">
        <v>4.1171046071790209E-2</v>
      </c>
      <c r="D152" s="302">
        <v>0.44059671421221597</v>
      </c>
      <c r="E152" s="302">
        <f t="shared" si="70"/>
        <v>2.1678434519641772</v>
      </c>
      <c r="F152" s="303"/>
      <c r="G152" s="302">
        <v>1.7798930372727417</v>
      </c>
      <c r="H152" s="302">
        <v>9.5975451049482505E-2</v>
      </c>
      <c r="I152" s="302">
        <v>0.5807564789367573</v>
      </c>
      <c r="J152" s="302">
        <f t="shared" si="73"/>
        <v>2.4566249672589815</v>
      </c>
      <c r="K152" s="303"/>
      <c r="L152" s="302">
        <v>1.8775858572341704</v>
      </c>
      <c r="M152" s="302">
        <v>9.8065039742224747E-2</v>
      </c>
      <c r="N152" s="302">
        <v>0.91660172399136985</v>
      </c>
      <c r="O152" s="302">
        <f t="shared" si="72"/>
        <v>2.8922526209677648</v>
      </c>
    </row>
    <row r="153" spans="1:15" s="236" customFormat="1" x14ac:dyDescent="0.2">
      <c r="A153" s="237" t="str">
        <f>name!E$12</f>
        <v>Elementary occupations</v>
      </c>
      <c r="B153" s="302">
        <v>0.80318897226153307</v>
      </c>
      <c r="C153" s="302">
        <v>0.1430873692965719</v>
      </c>
      <c r="D153" s="302">
        <v>0.46210762419401274</v>
      </c>
      <c r="E153" s="302">
        <f t="shared" si="70"/>
        <v>1.4083839657521178</v>
      </c>
      <c r="F153" s="303"/>
      <c r="G153" s="302">
        <v>0.81739089013297273</v>
      </c>
      <c r="H153" s="302">
        <v>0.20657758858842068</v>
      </c>
      <c r="I153" s="302">
        <v>0.53533461244111236</v>
      </c>
      <c r="J153" s="302">
        <f t="shared" si="73"/>
        <v>1.5593030911625059</v>
      </c>
      <c r="K153" s="303"/>
      <c r="L153" s="302">
        <v>1.0417764194467791</v>
      </c>
      <c r="M153" s="302">
        <v>0.27316122681804728</v>
      </c>
      <c r="N153" s="302">
        <v>0.85781767345988091</v>
      </c>
      <c r="O153" s="302">
        <f t="shared" si="72"/>
        <v>2.1727553197247071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13.444845637060354</v>
      </c>
      <c r="C155" s="311">
        <f t="shared" ref="C155:E155" si="74">SUM(C145:C153)</f>
        <v>1.8050015925519256</v>
      </c>
      <c r="D155" s="311">
        <f t="shared" si="74"/>
        <v>10.843152770387727</v>
      </c>
      <c r="E155" s="311">
        <f t="shared" si="74"/>
        <v>26.093000000000007</v>
      </c>
      <c r="F155" s="311"/>
      <c r="G155" s="311">
        <f t="shared" ref="G155:J155" si="75">SUM(G145:G153)</f>
        <v>16.992561903114201</v>
      </c>
      <c r="H155" s="311">
        <f t="shared" si="75"/>
        <v>2.5710042621426812</v>
      </c>
      <c r="I155" s="311">
        <f t="shared" si="75"/>
        <v>11.644433834743092</v>
      </c>
      <c r="J155" s="311">
        <f t="shared" si="75"/>
        <v>31.20799999999997</v>
      </c>
      <c r="K155" s="311"/>
      <c r="L155" s="311">
        <f t="shared" ref="L155:O155" si="76">SUM(L145:L153)</f>
        <v>20.442087996274783</v>
      </c>
      <c r="M155" s="311">
        <f t="shared" si="76"/>
        <v>3.3461207274104448</v>
      </c>
      <c r="N155" s="311">
        <f t="shared" si="76"/>
        <v>15.022791276314795</v>
      </c>
      <c r="O155" s="311">
        <f t="shared" si="76"/>
        <v>38.811000000000021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4.3180982738441251</v>
      </c>
      <c r="C162" s="302">
        <v>0.52879310893010345</v>
      </c>
      <c r="D162" s="302">
        <v>1.7887061861970242</v>
      </c>
      <c r="E162" s="302">
        <f>SUM(B162:D162)</f>
        <v>6.635597568971253</v>
      </c>
      <c r="F162" s="303"/>
      <c r="G162" s="302">
        <v>5.2987649343494603</v>
      </c>
      <c r="H162" s="302">
        <v>0.76472850399164183</v>
      </c>
      <c r="I162" s="302">
        <v>2.4571907457043949</v>
      </c>
      <c r="J162" s="302">
        <f>SUM(G162:I162)</f>
        <v>8.5206841840454963</v>
      </c>
      <c r="K162" s="303"/>
      <c r="L162" s="302">
        <v>5.4581696963058377</v>
      </c>
      <c r="M162" s="302">
        <v>0.74982077044952111</v>
      </c>
      <c r="N162" s="302">
        <v>2.3418642650686095</v>
      </c>
      <c r="O162" s="302">
        <f>SUM(L162:N162)</f>
        <v>8.5498547318239684</v>
      </c>
    </row>
    <row r="163" spans="1:15" s="236" customFormat="1" x14ac:dyDescent="0.2">
      <c r="A163" s="237" t="str">
        <f>name!E$5</f>
        <v>Professional occupations</v>
      </c>
      <c r="B163" s="302">
        <v>2.7807641333341326</v>
      </c>
      <c r="C163" s="302">
        <v>0.81924214807095885</v>
      </c>
      <c r="D163" s="302">
        <v>0.26028602105826443</v>
      </c>
      <c r="E163" s="302">
        <f t="shared" ref="E163:E170" si="77">SUM(B163:D163)</f>
        <v>3.860292302463356</v>
      </c>
      <c r="F163" s="303"/>
      <c r="G163" s="302">
        <v>3.9590283346666149</v>
      </c>
      <c r="H163" s="302">
        <v>1.1093802893943574</v>
      </c>
      <c r="I163" s="302">
        <v>0.34026618066662151</v>
      </c>
      <c r="J163" s="302">
        <f t="shared" ref="J163:J165" si="78">SUM(G163:I163)</f>
        <v>5.4086748047275943</v>
      </c>
      <c r="K163" s="303"/>
      <c r="L163" s="302">
        <v>5.3499435194306635</v>
      </c>
      <c r="M163" s="302">
        <v>1.1840208461192969</v>
      </c>
      <c r="N163" s="302">
        <v>0.24909277012790926</v>
      </c>
      <c r="O163" s="302">
        <f t="shared" ref="O163:O170" si="79">SUM(L163:N163)</f>
        <v>6.7830571356778693</v>
      </c>
    </row>
    <row r="164" spans="1:15" s="236" customFormat="1" x14ac:dyDescent="0.2">
      <c r="A164" s="237" t="str">
        <f>name!E$6</f>
        <v>Associate professional occupations</v>
      </c>
      <c r="B164" s="302">
        <v>3.0954333770740377</v>
      </c>
      <c r="C164" s="302">
        <v>0.85292828495977202</v>
      </c>
      <c r="D164" s="302">
        <v>0.24687470501970876</v>
      </c>
      <c r="E164" s="302">
        <f t="shared" si="77"/>
        <v>4.1952363670535187</v>
      </c>
      <c r="F164" s="303"/>
      <c r="G164" s="302">
        <v>3.8822688294653092</v>
      </c>
      <c r="H164" s="302">
        <v>0.95291932996884132</v>
      </c>
      <c r="I164" s="302">
        <v>0.27647149208716171</v>
      </c>
      <c r="J164" s="302">
        <f t="shared" si="78"/>
        <v>5.1116596515213129</v>
      </c>
      <c r="K164" s="303"/>
      <c r="L164" s="302">
        <v>4.4677038980466639</v>
      </c>
      <c r="M164" s="302">
        <v>0.85978160457818587</v>
      </c>
      <c r="N164" s="302">
        <v>0.24517469168970885</v>
      </c>
      <c r="O164" s="302">
        <f t="shared" si="79"/>
        <v>5.5726601943145582</v>
      </c>
    </row>
    <row r="165" spans="1:15" s="236" customFormat="1" x14ac:dyDescent="0.2">
      <c r="A165" s="237" t="str">
        <f>name!E$7</f>
        <v>Administrative and secretarial occupations</v>
      </c>
      <c r="B165" s="302">
        <v>3.1364621134817412</v>
      </c>
      <c r="C165" s="302">
        <v>1.6784399591086594</v>
      </c>
      <c r="D165" s="302">
        <v>0.10063626312387192</v>
      </c>
      <c r="E165" s="302">
        <f t="shared" si="77"/>
        <v>4.9155383357142721</v>
      </c>
      <c r="F165" s="303"/>
      <c r="G165" s="302">
        <v>3.4700577769563155</v>
      </c>
      <c r="H165" s="302">
        <v>1.5609201089270355</v>
      </c>
      <c r="I165" s="302">
        <v>0.11844320258987058</v>
      </c>
      <c r="J165" s="302">
        <f t="shared" si="78"/>
        <v>5.149421088473221</v>
      </c>
      <c r="K165" s="303"/>
      <c r="L165" s="302">
        <v>4.1204605674241073</v>
      </c>
      <c r="M165" s="302">
        <v>1.3803309576530951</v>
      </c>
      <c r="N165" s="302">
        <v>0.69795381000158785</v>
      </c>
      <c r="O165" s="302">
        <f t="shared" si="79"/>
        <v>6.1987453350787902</v>
      </c>
    </row>
    <row r="166" spans="1:15" s="236" customFormat="1" x14ac:dyDescent="0.2">
      <c r="A166" s="237" t="str">
        <f>name!E$8</f>
        <v>Skilled trades occupations</v>
      </c>
      <c r="B166" s="302">
        <v>4.6460821180766931</v>
      </c>
      <c r="C166" s="302">
        <v>0.63250416158361711</v>
      </c>
      <c r="D166" s="302">
        <v>1.0907297971015208</v>
      </c>
      <c r="E166" s="302">
        <f t="shared" si="77"/>
        <v>6.3693160767618302</v>
      </c>
      <c r="F166" s="303"/>
      <c r="G166" s="302">
        <v>3.6873054344600509</v>
      </c>
      <c r="H166" s="302">
        <v>0.43725418785210879</v>
      </c>
      <c r="I166" s="302">
        <v>1.1998600956648833</v>
      </c>
      <c r="J166" s="302">
        <f>SUM(G166:I166)</f>
        <v>5.3244197179770429</v>
      </c>
      <c r="K166" s="303"/>
      <c r="L166" s="302">
        <v>3.4101032776145384</v>
      </c>
      <c r="M166" s="302">
        <v>0.45252259665065481</v>
      </c>
      <c r="N166" s="302">
        <v>1.2583963227329058</v>
      </c>
      <c r="O166" s="302">
        <f t="shared" si="79"/>
        <v>5.1210221969980987</v>
      </c>
    </row>
    <row r="167" spans="1:15" s="236" customFormat="1" x14ac:dyDescent="0.2">
      <c r="A167" s="237" t="str">
        <f>name!E$9</f>
        <v>Caring, leisure and other service occupations</v>
      </c>
      <c r="B167" s="302">
        <v>0.26375251842776548</v>
      </c>
      <c r="C167" s="302">
        <v>0.10629091342783949</v>
      </c>
      <c r="D167" s="302">
        <v>8.0035487495512508E-2</v>
      </c>
      <c r="E167" s="302">
        <f t="shared" si="77"/>
        <v>0.45007891935111743</v>
      </c>
      <c r="F167" s="303"/>
      <c r="G167" s="302">
        <v>0.27097720636229794</v>
      </c>
      <c r="H167" s="302">
        <v>8.8806284641269939E-2</v>
      </c>
      <c r="I167" s="302">
        <v>0.11553169818055364</v>
      </c>
      <c r="J167" s="302">
        <f t="shared" ref="J167:J170" si="80">SUM(G167:I167)</f>
        <v>0.47531518918412152</v>
      </c>
      <c r="K167" s="303"/>
      <c r="L167" s="302">
        <v>0.34658638703759193</v>
      </c>
      <c r="M167" s="302">
        <v>6.5152320560450491E-2</v>
      </c>
      <c r="N167" s="302">
        <v>0.16102939631010529</v>
      </c>
      <c r="O167" s="302">
        <f t="shared" si="79"/>
        <v>0.5727681039081477</v>
      </c>
    </row>
    <row r="168" spans="1:15" s="236" customFormat="1" x14ac:dyDescent="0.2">
      <c r="A168" s="237" t="str">
        <f>name!E$10</f>
        <v>Sales and customer service occupations</v>
      </c>
      <c r="B168" s="302">
        <v>5.8732399471390417</v>
      </c>
      <c r="C168" s="302">
        <v>15.020788750001854</v>
      </c>
      <c r="D168" s="302">
        <v>0.75175573029318199</v>
      </c>
      <c r="E168" s="302">
        <f t="shared" si="77"/>
        <v>21.64578442743408</v>
      </c>
      <c r="F168" s="303"/>
      <c r="G168" s="302">
        <v>5.9148002561828523</v>
      </c>
      <c r="H168" s="302">
        <v>14.062654210227764</v>
      </c>
      <c r="I168" s="302">
        <v>0.70944336856999513</v>
      </c>
      <c r="J168" s="302">
        <f t="shared" si="80"/>
        <v>20.686897834980613</v>
      </c>
      <c r="K168" s="303"/>
      <c r="L168" s="302">
        <v>5.0681660686172645</v>
      </c>
      <c r="M168" s="302">
        <v>12.844178799268695</v>
      </c>
      <c r="N168" s="302">
        <v>0.48312189882448203</v>
      </c>
      <c r="O168" s="302">
        <f t="shared" si="79"/>
        <v>18.395466766710442</v>
      </c>
    </row>
    <row r="169" spans="1:15" s="236" customFormat="1" x14ac:dyDescent="0.2">
      <c r="A169" s="237" t="str">
        <f>name!E$11</f>
        <v>Process, plant and machine operatives</v>
      </c>
      <c r="B169" s="302">
        <v>2.574229835070124</v>
      </c>
      <c r="C169" s="302">
        <v>0.51067697133811885</v>
      </c>
      <c r="D169" s="302">
        <v>8.2313185315729315E-2</v>
      </c>
      <c r="E169" s="302">
        <f t="shared" si="77"/>
        <v>3.1672199917239725</v>
      </c>
      <c r="F169" s="303"/>
      <c r="G169" s="302">
        <v>2.1295883661788033</v>
      </c>
      <c r="H169" s="302">
        <v>0.46749464887384362</v>
      </c>
      <c r="I169" s="302">
        <v>0.10184717169174055</v>
      </c>
      <c r="J169" s="302">
        <f t="shared" si="80"/>
        <v>2.6989301867443873</v>
      </c>
      <c r="K169" s="303"/>
      <c r="L169" s="302">
        <v>1.9045657003068628</v>
      </c>
      <c r="M169" s="302">
        <v>0.52887417810212567</v>
      </c>
      <c r="N169" s="302">
        <v>0.13261210803953194</v>
      </c>
      <c r="O169" s="302">
        <f t="shared" si="79"/>
        <v>2.5660519864485205</v>
      </c>
    </row>
    <row r="170" spans="1:15" s="236" customFormat="1" x14ac:dyDescent="0.2">
      <c r="A170" s="237" t="str">
        <f>name!E$12</f>
        <v>Elementary occupations</v>
      </c>
      <c r="B170" s="302">
        <v>2.8433253006465331</v>
      </c>
      <c r="C170" s="302">
        <v>2.4059891498986539</v>
      </c>
      <c r="D170" s="302">
        <v>0.24162155998134449</v>
      </c>
      <c r="E170" s="302">
        <f t="shared" si="77"/>
        <v>5.4909360105265312</v>
      </c>
      <c r="F170" s="303"/>
      <c r="G170" s="302">
        <v>2.4949934851557893</v>
      </c>
      <c r="H170" s="302">
        <v>1.8445525726816445</v>
      </c>
      <c r="I170" s="302">
        <v>0.19045128450864596</v>
      </c>
      <c r="J170" s="302">
        <f t="shared" si="80"/>
        <v>4.5299973423460802</v>
      </c>
      <c r="K170" s="303"/>
      <c r="L170" s="302">
        <v>2.686399751147448</v>
      </c>
      <c r="M170" s="302">
        <v>1.8133681791272174</v>
      </c>
      <c r="N170" s="302">
        <v>0.26460561876488792</v>
      </c>
      <c r="O170" s="302">
        <f t="shared" si="79"/>
        <v>4.7643735490395533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29.531387617094193</v>
      </c>
      <c r="C172" s="311">
        <f t="shared" ref="C172:E172" si="81">SUM(C162:C170)</f>
        <v>22.555653447319578</v>
      </c>
      <c r="D172" s="311">
        <f t="shared" si="81"/>
        <v>4.642958935586158</v>
      </c>
      <c r="E172" s="311">
        <f t="shared" si="81"/>
        <v>56.729999999999933</v>
      </c>
      <c r="F172" s="311"/>
      <c r="G172" s="311">
        <f t="shared" ref="G172:J172" si="82">SUM(G162:G170)</f>
        <v>31.107784623777494</v>
      </c>
      <c r="H172" s="311">
        <f t="shared" si="82"/>
        <v>21.288710136558507</v>
      </c>
      <c r="I172" s="311">
        <f t="shared" si="82"/>
        <v>5.5095052396638673</v>
      </c>
      <c r="J172" s="311">
        <f t="shared" si="82"/>
        <v>57.905999999999871</v>
      </c>
      <c r="K172" s="311"/>
      <c r="L172" s="311">
        <f t="shared" ref="L172:O172" si="83">SUM(L162:L170)</f>
        <v>32.812098865930977</v>
      </c>
      <c r="M172" s="311">
        <f t="shared" si="83"/>
        <v>19.878050252509244</v>
      </c>
      <c r="N172" s="311">
        <f t="shared" si="83"/>
        <v>5.8338508815597283</v>
      </c>
      <c r="O172" s="311">
        <f t="shared" si="83"/>
        <v>58.523999999999951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0.82759455898811984</v>
      </c>
      <c r="C179" s="302">
        <v>5.0583507518011175E-2</v>
      </c>
      <c r="D179" s="302">
        <v>0.18551203963265653</v>
      </c>
      <c r="E179" s="302">
        <f>SUM(B179:D179)</f>
        <v>1.0636901061387876</v>
      </c>
      <c r="F179" s="303"/>
      <c r="G179" s="302">
        <v>0.83772457688894064</v>
      </c>
      <c r="H179" s="302">
        <v>9.2253034525713457E-2</v>
      </c>
      <c r="I179" s="302">
        <v>0.18165494960201045</v>
      </c>
      <c r="J179" s="302">
        <f>SUM(G179:I179)</f>
        <v>1.1116325610166644</v>
      </c>
      <c r="K179" s="303"/>
      <c r="L179" s="302">
        <v>0.82275356812928113</v>
      </c>
      <c r="M179" s="302">
        <v>0.10219509771598223</v>
      </c>
      <c r="N179" s="302">
        <v>0.17849386905797349</v>
      </c>
      <c r="O179" s="302">
        <f>SUM(L179:N179)</f>
        <v>1.1034425349032368</v>
      </c>
    </row>
    <row r="180" spans="1:15" s="236" customFormat="1" x14ac:dyDescent="0.2">
      <c r="A180" s="237" t="str">
        <f>name!E$5</f>
        <v>Professional occupations</v>
      </c>
      <c r="B180" s="302">
        <v>0.65979905468988342</v>
      </c>
      <c r="C180" s="302">
        <v>4.0707877801396682E-2</v>
      </c>
      <c r="D180" s="302">
        <v>5.9697641778738118E-2</v>
      </c>
      <c r="E180" s="302">
        <f t="shared" ref="E180:E187" si="84">SUM(B180:D180)</f>
        <v>0.76020457427001831</v>
      </c>
      <c r="F180" s="303"/>
      <c r="G180" s="302">
        <v>0.76014366713891546</v>
      </c>
      <c r="H180" s="302">
        <v>7.3222835381113779E-2</v>
      </c>
      <c r="I180" s="302">
        <v>5.7683664947137329E-2</v>
      </c>
      <c r="J180" s="302">
        <f t="shared" ref="J180:J182" si="85">SUM(G180:I180)</f>
        <v>0.89105016746716648</v>
      </c>
      <c r="K180" s="303"/>
      <c r="L180" s="302">
        <v>0.9890176005788337</v>
      </c>
      <c r="M180" s="302">
        <v>0.10500220586859917</v>
      </c>
      <c r="N180" s="302">
        <v>4.8777934273481691E-2</v>
      </c>
      <c r="O180" s="302">
        <f t="shared" ref="O180:O187" si="86">SUM(L180:N180)</f>
        <v>1.1427977407209147</v>
      </c>
    </row>
    <row r="181" spans="1:15" s="236" customFormat="1" x14ac:dyDescent="0.2">
      <c r="A181" s="237" t="str">
        <f>name!E$6</f>
        <v>Associate professional occupations</v>
      </c>
      <c r="B181" s="302">
        <v>0.72806564744676017</v>
      </c>
      <c r="C181" s="302">
        <v>6.3732242565364847E-2</v>
      </c>
      <c r="D181" s="302">
        <v>4.9061150265395113E-2</v>
      </c>
      <c r="E181" s="302">
        <f t="shared" si="84"/>
        <v>0.84085904027752012</v>
      </c>
      <c r="F181" s="303"/>
      <c r="G181" s="302">
        <v>0.74748571438107747</v>
      </c>
      <c r="H181" s="302">
        <v>9.8312732873429759E-2</v>
      </c>
      <c r="I181" s="302">
        <v>4.5148754951053062E-2</v>
      </c>
      <c r="J181" s="302">
        <f t="shared" si="85"/>
        <v>0.89094720220556034</v>
      </c>
      <c r="K181" s="303"/>
      <c r="L181" s="302">
        <v>0.75811842088688874</v>
      </c>
      <c r="M181" s="302">
        <v>0.11588820680222044</v>
      </c>
      <c r="N181" s="302">
        <v>4.6340300980140942E-2</v>
      </c>
      <c r="O181" s="302">
        <f t="shared" si="86"/>
        <v>0.92034692866925016</v>
      </c>
    </row>
    <row r="182" spans="1:15" s="236" customFormat="1" x14ac:dyDescent="0.2">
      <c r="A182" s="237" t="str">
        <f>name!E$7</f>
        <v>Administrative and secretarial occupations</v>
      </c>
      <c r="B182" s="302">
        <v>0.98839389343335149</v>
      </c>
      <c r="C182" s="302">
        <v>0.38911498345438905</v>
      </c>
      <c r="D182" s="302">
        <v>5.2092981498973338E-2</v>
      </c>
      <c r="E182" s="302">
        <f t="shared" si="84"/>
        <v>1.4296018583867138</v>
      </c>
      <c r="F182" s="303"/>
      <c r="G182" s="302">
        <v>0.962146427441676</v>
      </c>
      <c r="H182" s="302">
        <v>0.47980447432089668</v>
      </c>
      <c r="I182" s="302">
        <v>3.6306458011165922E-2</v>
      </c>
      <c r="J182" s="302">
        <f t="shared" si="85"/>
        <v>1.4782573597737385</v>
      </c>
      <c r="K182" s="303"/>
      <c r="L182" s="302">
        <v>1.11287460356625</v>
      </c>
      <c r="M182" s="302">
        <v>0.50074667413524454</v>
      </c>
      <c r="N182" s="302">
        <v>2.68377136203986E-2</v>
      </c>
      <c r="O182" s="302">
        <f t="shared" si="86"/>
        <v>1.640458991321893</v>
      </c>
    </row>
    <row r="183" spans="1:15" s="236" customFormat="1" x14ac:dyDescent="0.2">
      <c r="A183" s="237" t="str">
        <f>name!E$8</f>
        <v>Skilled trades occupations</v>
      </c>
      <c r="B183" s="302">
        <v>0.55662773142408495</v>
      </c>
      <c r="C183" s="302">
        <v>0.134498086150308</v>
      </c>
      <c r="D183" s="302">
        <v>0.21054831327814399</v>
      </c>
      <c r="E183" s="302">
        <f t="shared" si="84"/>
        <v>0.90167413085253689</v>
      </c>
      <c r="F183" s="303"/>
      <c r="G183" s="302">
        <v>0.40889646892563919</v>
      </c>
      <c r="H183" s="302">
        <v>0.10948184450577246</v>
      </c>
      <c r="I183" s="302">
        <v>0.13825766193340686</v>
      </c>
      <c r="J183" s="302">
        <f>SUM(G183:I183)</f>
        <v>0.65663597536481844</v>
      </c>
      <c r="K183" s="303"/>
      <c r="L183" s="302">
        <v>0.32112329756402552</v>
      </c>
      <c r="M183" s="302">
        <v>0.16779296978008465</v>
      </c>
      <c r="N183" s="302">
        <v>0.13684365797781256</v>
      </c>
      <c r="O183" s="302">
        <f t="shared" si="86"/>
        <v>0.62575992532192282</v>
      </c>
    </row>
    <row r="184" spans="1:15" s="236" customFormat="1" x14ac:dyDescent="0.2">
      <c r="A184" s="237" t="str">
        <f>name!E$9</f>
        <v>Caring, leisure and other service occupations</v>
      </c>
      <c r="B184" s="302">
        <v>0.32372176305578226</v>
      </c>
      <c r="C184" s="302">
        <v>0.19935554047362153</v>
      </c>
      <c r="D184" s="302">
        <v>7.7511947414709306E-2</v>
      </c>
      <c r="E184" s="302">
        <f t="shared" si="84"/>
        <v>0.6005892509441132</v>
      </c>
      <c r="F184" s="303"/>
      <c r="G184" s="302">
        <v>0.2958331879763656</v>
      </c>
      <c r="H184" s="302">
        <v>0.23881194248087875</v>
      </c>
      <c r="I184" s="302">
        <v>5.1518801550066204E-2</v>
      </c>
      <c r="J184" s="302">
        <f t="shared" ref="J184:J187" si="87">SUM(G184:I184)</f>
        <v>0.58616393200731054</v>
      </c>
      <c r="K184" s="303"/>
      <c r="L184" s="302">
        <v>0.24338404357535071</v>
      </c>
      <c r="M184" s="302">
        <v>0.22432222897619722</v>
      </c>
      <c r="N184" s="302">
        <v>5.6807153501243463E-2</v>
      </c>
      <c r="O184" s="302">
        <f t="shared" si="86"/>
        <v>0.52451342605279139</v>
      </c>
    </row>
    <row r="185" spans="1:15" s="236" customFormat="1" x14ac:dyDescent="0.2">
      <c r="A185" s="237" t="str">
        <f>name!E$10</f>
        <v>Sales and customer service occupations</v>
      </c>
      <c r="B185" s="302">
        <v>0.31094513639660004</v>
      </c>
      <c r="C185" s="302">
        <v>9.9107252653754474E-2</v>
      </c>
      <c r="D185" s="302">
        <v>3.6981696525609835E-2</v>
      </c>
      <c r="E185" s="302">
        <f t="shared" si="84"/>
        <v>0.44703408557596436</v>
      </c>
      <c r="F185" s="303"/>
      <c r="G185" s="302">
        <v>0.27752740472230675</v>
      </c>
      <c r="H185" s="302">
        <v>0.12732101278736468</v>
      </c>
      <c r="I185" s="302">
        <v>2.5040137395509983E-2</v>
      </c>
      <c r="J185" s="302">
        <f t="shared" si="87"/>
        <v>0.42988855490518141</v>
      </c>
      <c r="K185" s="303"/>
      <c r="L185" s="302">
        <v>0.29000187014805434</v>
      </c>
      <c r="M185" s="302">
        <v>0.16486078856081429</v>
      </c>
      <c r="N185" s="302">
        <v>2.1728998438451077E-2</v>
      </c>
      <c r="O185" s="302">
        <f t="shared" si="86"/>
        <v>0.47659165714731971</v>
      </c>
    </row>
    <row r="186" spans="1:15" s="236" customFormat="1" x14ac:dyDescent="0.2">
      <c r="A186" s="237" t="str">
        <f>name!E$11</f>
        <v>Process, plant and machine operatives</v>
      </c>
      <c r="B186" s="302">
        <v>2.4485935333575188</v>
      </c>
      <c r="C186" s="302">
        <v>0.39233583835333302</v>
      </c>
      <c r="D186" s="302">
        <v>0.71396994620133902</v>
      </c>
      <c r="E186" s="302">
        <f t="shared" si="84"/>
        <v>3.554899317912191</v>
      </c>
      <c r="F186" s="303"/>
      <c r="G186" s="302">
        <v>1.9123047298178852</v>
      </c>
      <c r="H186" s="302">
        <v>0.36710848967181481</v>
      </c>
      <c r="I186" s="302">
        <v>0.69209235638440958</v>
      </c>
      <c r="J186" s="302">
        <f t="shared" si="87"/>
        <v>2.9715055758741098</v>
      </c>
      <c r="K186" s="303"/>
      <c r="L186" s="302">
        <v>1.6299087631156048</v>
      </c>
      <c r="M186" s="302">
        <v>0.428089636084037</v>
      </c>
      <c r="N186" s="302">
        <v>0.71746329798200792</v>
      </c>
      <c r="O186" s="302">
        <f t="shared" si="86"/>
        <v>2.7754616971816497</v>
      </c>
    </row>
    <row r="187" spans="1:15" s="236" customFormat="1" x14ac:dyDescent="0.2">
      <c r="A187" s="237" t="str">
        <f>name!E$12</f>
        <v>Elementary occupations</v>
      </c>
      <c r="B187" s="302">
        <v>1.4873889535019449</v>
      </c>
      <c r="C187" s="302">
        <v>0.45367417734397547</v>
      </c>
      <c r="D187" s="302">
        <v>7.1384504796240131E-2</v>
      </c>
      <c r="E187" s="302">
        <f t="shared" si="84"/>
        <v>2.0124476356421606</v>
      </c>
      <c r="F187" s="303"/>
      <c r="G187" s="302">
        <v>0.97176813964417441</v>
      </c>
      <c r="H187" s="302">
        <v>0.41951590478519918</v>
      </c>
      <c r="I187" s="302">
        <v>4.9634626956096856E-2</v>
      </c>
      <c r="J187" s="302">
        <f t="shared" si="87"/>
        <v>1.4409186713854705</v>
      </c>
      <c r="K187" s="303"/>
      <c r="L187" s="302">
        <v>0.87177489018487886</v>
      </c>
      <c r="M187" s="302">
        <v>0.37177038524691219</v>
      </c>
      <c r="N187" s="302">
        <v>5.5081823249214207E-2</v>
      </c>
      <c r="O187" s="302">
        <f t="shared" si="86"/>
        <v>1.2986270986810053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8.3311302722940468</v>
      </c>
      <c r="C189" s="311">
        <f t="shared" ref="C189:E189" si="88">SUM(C179:C187)</f>
        <v>1.8231095063141542</v>
      </c>
      <c r="D189" s="311">
        <f t="shared" si="88"/>
        <v>1.4567602213918054</v>
      </c>
      <c r="E189" s="311">
        <f t="shared" si="88"/>
        <v>11.611000000000006</v>
      </c>
      <c r="F189" s="311"/>
      <c r="G189" s="311">
        <f t="shared" ref="G189:J189" si="89">SUM(G179:G187)</f>
        <v>7.1738303169369804</v>
      </c>
      <c r="H189" s="311">
        <f t="shared" si="89"/>
        <v>2.0058322713321837</v>
      </c>
      <c r="I189" s="311">
        <f t="shared" si="89"/>
        <v>1.2773374117308562</v>
      </c>
      <c r="J189" s="311">
        <f t="shared" si="89"/>
        <v>10.45700000000002</v>
      </c>
      <c r="K189" s="311"/>
      <c r="L189" s="311">
        <f t="shared" ref="L189:O189" si="90">SUM(L179:L187)</f>
        <v>7.038957057749168</v>
      </c>
      <c r="M189" s="311">
        <f t="shared" si="90"/>
        <v>2.1806681931700918</v>
      </c>
      <c r="N189" s="311">
        <f t="shared" si="90"/>
        <v>1.288374749080724</v>
      </c>
      <c r="O189" s="311">
        <f t="shared" si="90"/>
        <v>10.507999999999981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3.2383602962807974</v>
      </c>
      <c r="C196" s="302">
        <v>0.21268472906887068</v>
      </c>
      <c r="D196" s="302">
        <v>1.9890605745870444</v>
      </c>
      <c r="E196" s="302">
        <f>SUM(B196:D196)</f>
        <v>5.4401055999367127</v>
      </c>
      <c r="F196" s="303"/>
      <c r="G196" s="302">
        <v>3.5795854759234835</v>
      </c>
      <c r="H196" s="302">
        <v>0.49329621128847989</v>
      </c>
      <c r="I196" s="302">
        <v>2.0835379191120831</v>
      </c>
      <c r="J196" s="302">
        <f>SUM(G196:I196)</f>
        <v>6.1564196063240466</v>
      </c>
      <c r="K196" s="303"/>
      <c r="L196" s="302">
        <v>4.1005801995881015</v>
      </c>
      <c r="M196" s="302">
        <v>0.74754207254664906</v>
      </c>
      <c r="N196" s="302">
        <v>2.4758586346309195</v>
      </c>
      <c r="O196" s="302">
        <f>SUM(L196:N196)</f>
        <v>7.3239809067656694</v>
      </c>
    </row>
    <row r="197" spans="1:15" s="236" customFormat="1" x14ac:dyDescent="0.2">
      <c r="A197" s="237" t="str">
        <f>name!E$5</f>
        <v>Professional occupations</v>
      </c>
      <c r="B197" s="302">
        <v>0.93203903619297734</v>
      </c>
      <c r="C197" s="302">
        <v>8.6766411194091259E-2</v>
      </c>
      <c r="D197" s="302">
        <v>0.14089643128953999</v>
      </c>
      <c r="E197" s="302">
        <f t="shared" ref="E197:E204" si="91">SUM(B197:D197)</f>
        <v>1.1597018786766087</v>
      </c>
      <c r="F197" s="303"/>
      <c r="G197" s="302">
        <v>1.2106846701973952</v>
      </c>
      <c r="H197" s="302">
        <v>0.20421015337940782</v>
      </c>
      <c r="I197" s="302">
        <v>0.14525623585536562</v>
      </c>
      <c r="J197" s="302">
        <f t="shared" ref="J197:J199" si="92">SUM(G197:I197)</f>
        <v>1.5601510594321688</v>
      </c>
      <c r="K197" s="303"/>
      <c r="L197" s="302">
        <v>1.5170428303301693</v>
      </c>
      <c r="M197" s="302">
        <v>0.34572325622707184</v>
      </c>
      <c r="N197" s="302">
        <v>0.11435984907309522</v>
      </c>
      <c r="O197" s="302">
        <f t="shared" ref="O197:O204" si="93">SUM(L197:N197)</f>
        <v>1.9771259356303363</v>
      </c>
    </row>
    <row r="198" spans="1:15" s="236" customFormat="1" x14ac:dyDescent="0.2">
      <c r="A198" s="237" t="str">
        <f>name!E$6</f>
        <v>Associate professional occupations</v>
      </c>
      <c r="B198" s="302">
        <v>0.76722083864674595</v>
      </c>
      <c r="C198" s="302">
        <v>0.23513665421891189</v>
      </c>
      <c r="D198" s="302">
        <v>9.5062968537329817E-2</v>
      </c>
      <c r="E198" s="302">
        <f t="shared" si="91"/>
        <v>1.0974204614029877</v>
      </c>
      <c r="F198" s="303"/>
      <c r="G198" s="302">
        <v>0.89625306509120894</v>
      </c>
      <c r="H198" s="302">
        <v>0.41355027768742741</v>
      </c>
      <c r="I198" s="302">
        <v>8.1228207313411335E-2</v>
      </c>
      <c r="J198" s="302">
        <f t="shared" si="92"/>
        <v>1.3910315500920478</v>
      </c>
      <c r="K198" s="303"/>
      <c r="L198" s="302">
        <v>1.0769179073054436</v>
      </c>
      <c r="M198" s="302">
        <v>0.68275744552533968</v>
      </c>
      <c r="N198" s="302">
        <v>8.9094510405887825E-2</v>
      </c>
      <c r="O198" s="302">
        <f t="shared" si="93"/>
        <v>1.8487698632366711</v>
      </c>
    </row>
    <row r="199" spans="1:15" s="236" customFormat="1" x14ac:dyDescent="0.2">
      <c r="A199" s="237" t="str">
        <f>name!E$7</f>
        <v>Administrative and secretarial occupations</v>
      </c>
      <c r="B199" s="302">
        <v>1.4087037000526808</v>
      </c>
      <c r="C199" s="302">
        <v>0.48230302357195509</v>
      </c>
      <c r="D199" s="302">
        <v>5.3534592356251881E-2</v>
      </c>
      <c r="E199" s="302">
        <f t="shared" si="91"/>
        <v>1.9445413159808875</v>
      </c>
      <c r="F199" s="303"/>
      <c r="G199" s="302">
        <v>1.3560752768970064</v>
      </c>
      <c r="H199" s="302">
        <v>0.72300362654125871</v>
      </c>
      <c r="I199" s="302">
        <v>4.6601837513889958E-2</v>
      </c>
      <c r="J199" s="302">
        <f t="shared" si="92"/>
        <v>2.1256807409521552</v>
      </c>
      <c r="K199" s="303"/>
      <c r="L199" s="302">
        <v>1.8384436391277623</v>
      </c>
      <c r="M199" s="302">
        <v>1.3094271283522603</v>
      </c>
      <c r="N199" s="302">
        <v>4.7859781388869517E-2</v>
      </c>
      <c r="O199" s="302">
        <f t="shared" si="93"/>
        <v>3.1957305488688923</v>
      </c>
    </row>
    <row r="200" spans="1:15" s="236" customFormat="1" x14ac:dyDescent="0.2">
      <c r="A200" s="237" t="str">
        <f>name!E$8</f>
        <v>Skilled trades occupations</v>
      </c>
      <c r="B200" s="302">
        <v>2.3153322415501565</v>
      </c>
      <c r="C200" s="302">
        <v>1.1568102608497912</v>
      </c>
      <c r="D200" s="302">
        <v>0.56150518811155115</v>
      </c>
      <c r="E200" s="302">
        <f t="shared" si="91"/>
        <v>4.0336476905114989</v>
      </c>
      <c r="F200" s="303"/>
      <c r="G200" s="302">
        <v>1.7706306823264522</v>
      </c>
      <c r="H200" s="302">
        <v>1.4153437211335722</v>
      </c>
      <c r="I200" s="302">
        <v>0.59372562023339448</v>
      </c>
      <c r="J200" s="302">
        <f>SUM(G200:I200)</f>
        <v>3.7797000236934188</v>
      </c>
      <c r="K200" s="303"/>
      <c r="L200" s="302">
        <v>1.515773131609274</v>
      </c>
      <c r="M200" s="302">
        <v>1.6243206816014495</v>
      </c>
      <c r="N200" s="302">
        <v>0.8211154209455559</v>
      </c>
      <c r="O200" s="302">
        <f t="shared" si="93"/>
        <v>3.9612092341562795</v>
      </c>
    </row>
    <row r="201" spans="1:15" s="236" customFormat="1" x14ac:dyDescent="0.2">
      <c r="A201" s="237" t="str">
        <f>name!E$9</f>
        <v>Caring, leisure and other service occupations</v>
      </c>
      <c r="B201" s="302">
        <v>0.74842300994398125</v>
      </c>
      <c r="C201" s="302">
        <v>0.56415264369376272</v>
      </c>
      <c r="D201" s="302">
        <v>0.15959358038974583</v>
      </c>
      <c r="E201" s="302">
        <f t="shared" si="91"/>
        <v>1.4721692340274899</v>
      </c>
      <c r="F201" s="303"/>
      <c r="G201" s="302">
        <v>0.66495918513950147</v>
      </c>
      <c r="H201" s="302">
        <v>0.75091959583246959</v>
      </c>
      <c r="I201" s="302">
        <v>0.20151110043907799</v>
      </c>
      <c r="J201" s="302">
        <f t="shared" ref="J201:J204" si="94">SUM(G201:I201)</f>
        <v>1.617389881411049</v>
      </c>
      <c r="K201" s="303"/>
      <c r="L201" s="302">
        <v>0.67533591163224727</v>
      </c>
      <c r="M201" s="302">
        <v>1.0009496963647815</v>
      </c>
      <c r="N201" s="302">
        <v>0.37010572207699077</v>
      </c>
      <c r="O201" s="302">
        <f t="shared" si="93"/>
        <v>2.0463913300740195</v>
      </c>
    </row>
    <row r="202" spans="1:15" s="236" customFormat="1" x14ac:dyDescent="0.2">
      <c r="A202" s="237" t="str">
        <f>name!E$10</f>
        <v>Sales and customer service occupations</v>
      </c>
      <c r="B202" s="302">
        <v>0.96512993759130883</v>
      </c>
      <c r="C202" s="302">
        <v>1.5145529359027239</v>
      </c>
      <c r="D202" s="302">
        <v>0.73664571885673835</v>
      </c>
      <c r="E202" s="302">
        <f t="shared" si="91"/>
        <v>3.216328592350771</v>
      </c>
      <c r="F202" s="303"/>
      <c r="G202" s="302">
        <v>0.92708662274407649</v>
      </c>
      <c r="H202" s="302">
        <v>2.2508720888702389</v>
      </c>
      <c r="I202" s="302">
        <v>0.52870717704505177</v>
      </c>
      <c r="J202" s="302">
        <f t="shared" si="94"/>
        <v>3.7066658886593671</v>
      </c>
      <c r="K202" s="303"/>
      <c r="L202" s="302">
        <v>1.2861110877726183</v>
      </c>
      <c r="M202" s="302">
        <v>3.9111677929721442</v>
      </c>
      <c r="N202" s="302">
        <v>0.42780756117702312</v>
      </c>
      <c r="O202" s="302">
        <f t="shared" si="93"/>
        <v>5.6250864419217859</v>
      </c>
    </row>
    <row r="203" spans="1:15" s="236" customFormat="1" x14ac:dyDescent="0.2">
      <c r="A203" s="237" t="str">
        <f>name!E$11</f>
        <v>Process, plant and machine operatives</v>
      </c>
      <c r="B203" s="302">
        <v>0.39705930018291052</v>
      </c>
      <c r="C203" s="302">
        <v>0.4233889617707069</v>
      </c>
      <c r="D203" s="302">
        <v>3.3358483474894784E-2</v>
      </c>
      <c r="E203" s="302">
        <f t="shared" si="91"/>
        <v>0.8538067454285122</v>
      </c>
      <c r="F203" s="303"/>
      <c r="G203" s="302">
        <v>0.30052927799356632</v>
      </c>
      <c r="H203" s="302">
        <v>0.72606926134661842</v>
      </c>
      <c r="I203" s="302">
        <v>3.0573817704874266E-2</v>
      </c>
      <c r="J203" s="302">
        <f t="shared" si="94"/>
        <v>1.0571723570450591</v>
      </c>
      <c r="K203" s="303"/>
      <c r="L203" s="302">
        <v>0.29904407592622873</v>
      </c>
      <c r="M203" s="302">
        <v>1.5293233872757785</v>
      </c>
      <c r="N203" s="302">
        <v>4.548011416598479E-2</v>
      </c>
      <c r="O203" s="302">
        <f t="shared" si="93"/>
        <v>1.8738475773679921</v>
      </c>
    </row>
    <row r="204" spans="1:15" s="236" customFormat="1" x14ac:dyDescent="0.2">
      <c r="A204" s="237" t="str">
        <f>name!E$12</f>
        <v>Elementary occupations</v>
      </c>
      <c r="B204" s="302">
        <v>2.8424942893127176</v>
      </c>
      <c r="C204" s="302">
        <v>9.6693648750274424</v>
      </c>
      <c r="D204" s="302">
        <v>7.6419317344319629E-2</v>
      </c>
      <c r="E204" s="302">
        <f t="shared" si="91"/>
        <v>12.58827848168448</v>
      </c>
      <c r="F204" s="303"/>
      <c r="G204" s="302">
        <v>2.4095066731248607</v>
      </c>
      <c r="H204" s="302">
        <v>12.197180507716626</v>
      </c>
      <c r="I204" s="302">
        <v>4.9101711549168328E-2</v>
      </c>
      <c r="J204" s="302">
        <f t="shared" si="94"/>
        <v>14.655788892390655</v>
      </c>
      <c r="K204" s="303"/>
      <c r="L204" s="302">
        <v>2.9842864530353999</v>
      </c>
      <c r="M204" s="302">
        <v>10.876983976107145</v>
      </c>
      <c r="N204" s="302">
        <v>7.6587732835806041E-2</v>
      </c>
      <c r="O204" s="302">
        <f t="shared" si="93"/>
        <v>13.937858161978351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13.614762649754274</v>
      </c>
      <c r="C206" s="311">
        <f t="shared" ref="C206:E206" si="95">SUM(C196:C204)</f>
        <v>14.345160495298256</v>
      </c>
      <c r="D206" s="311">
        <f t="shared" si="95"/>
        <v>3.8460768549474165</v>
      </c>
      <c r="E206" s="311">
        <f t="shared" si="95"/>
        <v>31.805999999999948</v>
      </c>
      <c r="F206" s="311"/>
      <c r="G206" s="311">
        <f t="shared" ref="G206:J206" si="96">SUM(G196:G204)</f>
        <v>13.115310929437552</v>
      </c>
      <c r="H206" s="311">
        <f t="shared" si="96"/>
        <v>19.174445443796095</v>
      </c>
      <c r="I206" s="311">
        <f t="shared" si="96"/>
        <v>3.7602436267663171</v>
      </c>
      <c r="J206" s="311">
        <f t="shared" si="96"/>
        <v>36.049999999999969</v>
      </c>
      <c r="K206" s="311"/>
      <c r="L206" s="311">
        <f t="shared" ref="L206:O206" si="97">SUM(L196:L204)</f>
        <v>15.293535236327244</v>
      </c>
      <c r="M206" s="311">
        <f t="shared" si="97"/>
        <v>22.02819543697262</v>
      </c>
      <c r="N206" s="311">
        <f t="shared" si="97"/>
        <v>4.468269326700133</v>
      </c>
      <c r="O206" s="311">
        <f t="shared" si="97"/>
        <v>41.79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0.12752098306125126</v>
      </c>
      <c r="C213" s="302">
        <v>1.9188383096360999E-2</v>
      </c>
      <c r="D213" s="302">
        <v>8.1418844475297431E-2</v>
      </c>
      <c r="E213" s="302">
        <f>SUM(B213:D213)</f>
        <v>0.22812821063290969</v>
      </c>
      <c r="F213" s="303"/>
      <c r="G213" s="302">
        <v>0.18118198648472655</v>
      </c>
      <c r="H213" s="302">
        <v>5.0243983621686465E-2</v>
      </c>
      <c r="I213" s="302">
        <v>7.4847881250561354E-2</v>
      </c>
      <c r="J213" s="302">
        <f>SUM(G213:I213)</f>
        <v>0.30627385135697438</v>
      </c>
      <c r="K213" s="303"/>
      <c r="L213" s="302">
        <v>0.1502444010044533</v>
      </c>
      <c r="M213" s="302">
        <v>5.7466904148409298E-2</v>
      </c>
      <c r="N213" s="302">
        <v>7.1247722273024908E-2</v>
      </c>
      <c r="O213" s="302">
        <f>SUM(L213:N213)</f>
        <v>0.27895902742588752</v>
      </c>
    </row>
    <row r="214" spans="1:15" s="236" customFormat="1" x14ac:dyDescent="0.2">
      <c r="A214" s="237" t="str">
        <f>name!E$5</f>
        <v>Professional occupations</v>
      </c>
      <c r="B214" s="302">
        <v>0.20082043319168957</v>
      </c>
      <c r="C214" s="302">
        <v>2.9684296181215538E-2</v>
      </c>
      <c r="D214" s="302">
        <v>0.10017588838559022</v>
      </c>
      <c r="E214" s="302">
        <f t="shared" ref="E214:E221" si="98">SUM(B214:D214)</f>
        <v>0.33068061775849533</v>
      </c>
      <c r="F214" s="303"/>
      <c r="G214" s="302">
        <v>0.32352092781105057</v>
      </c>
      <c r="H214" s="302">
        <v>6.781295241171717E-2</v>
      </c>
      <c r="I214" s="302">
        <v>8.4024586580453614E-2</v>
      </c>
      <c r="J214" s="302">
        <f t="shared" ref="J214:J216" si="99">SUM(G214:I214)</f>
        <v>0.47535846680322136</v>
      </c>
      <c r="K214" s="303"/>
      <c r="L214" s="302">
        <v>0.36803521733515809</v>
      </c>
      <c r="M214" s="302">
        <v>0.10514887677860349</v>
      </c>
      <c r="N214" s="302">
        <v>6.4181393834637307E-2</v>
      </c>
      <c r="O214" s="302">
        <f t="shared" ref="O214:O221" si="100">SUM(L214:N214)</f>
        <v>0.53736548794839889</v>
      </c>
    </row>
    <row r="215" spans="1:15" s="236" customFormat="1" x14ac:dyDescent="0.2">
      <c r="A215" s="237" t="str">
        <f>name!E$6</f>
        <v>Associate professional occupations</v>
      </c>
      <c r="B215" s="302">
        <v>0.14690684781639607</v>
      </c>
      <c r="C215" s="302">
        <v>4.9148673743041577E-2</v>
      </c>
      <c r="D215" s="302">
        <v>0.2347274682253731</v>
      </c>
      <c r="E215" s="302">
        <f t="shared" si="98"/>
        <v>0.43078298978481078</v>
      </c>
      <c r="F215" s="303"/>
      <c r="G215" s="302">
        <v>0.22102834890053372</v>
      </c>
      <c r="H215" s="302">
        <v>8.1480074433952138E-2</v>
      </c>
      <c r="I215" s="302">
        <v>0.2506337890280444</v>
      </c>
      <c r="J215" s="302">
        <f t="shared" si="99"/>
        <v>0.55314221236253025</v>
      </c>
      <c r="K215" s="303"/>
      <c r="L215" s="302">
        <v>0.21148919266846924</v>
      </c>
      <c r="M215" s="302">
        <v>7.6635014877426244E-2</v>
      </c>
      <c r="N215" s="302">
        <v>0.21658920729712017</v>
      </c>
      <c r="O215" s="302">
        <f t="shared" si="100"/>
        <v>0.50471341484301568</v>
      </c>
    </row>
    <row r="216" spans="1:15" s="236" customFormat="1" x14ac:dyDescent="0.2">
      <c r="A216" s="237" t="str">
        <f>name!E$7</f>
        <v>Administrative and secretarial occupations</v>
      </c>
      <c r="B216" s="302">
        <v>8.8207604252664523E-2</v>
      </c>
      <c r="C216" s="302">
        <v>5.2896392413890936E-2</v>
      </c>
      <c r="D216" s="302">
        <v>1.555324008830263E-2</v>
      </c>
      <c r="E216" s="302">
        <f t="shared" si="98"/>
        <v>0.1566572367548581</v>
      </c>
      <c r="F216" s="303"/>
      <c r="G216" s="302">
        <v>0.10226346713245836</v>
      </c>
      <c r="H216" s="302">
        <v>7.0595792176839409E-2</v>
      </c>
      <c r="I216" s="302">
        <v>1.4865912280287998E-2</v>
      </c>
      <c r="J216" s="302">
        <f t="shared" si="99"/>
        <v>0.18772517158958577</v>
      </c>
      <c r="K216" s="303"/>
      <c r="L216" s="302">
        <v>7.6161806518778116E-2</v>
      </c>
      <c r="M216" s="302">
        <v>4.9271093874791304E-2</v>
      </c>
      <c r="N216" s="302">
        <v>1.0366430441657625E-2</v>
      </c>
      <c r="O216" s="302">
        <f t="shared" si="100"/>
        <v>0.13579933083522705</v>
      </c>
    </row>
    <row r="217" spans="1:15" s="236" customFormat="1" x14ac:dyDescent="0.2">
      <c r="A217" s="237" t="str">
        <f>name!E$8</f>
        <v>Skilled trades occupations</v>
      </c>
      <c r="B217" s="302">
        <v>0.10668003547379633</v>
      </c>
      <c r="C217" s="302">
        <v>1.7790204933121622E-2</v>
      </c>
      <c r="D217" s="302">
        <v>7.7129446172366306E-2</v>
      </c>
      <c r="E217" s="302">
        <f t="shared" si="98"/>
        <v>0.20159968657928426</v>
      </c>
      <c r="F217" s="303"/>
      <c r="G217" s="302">
        <v>0.10791601826445837</v>
      </c>
      <c r="H217" s="302">
        <v>2.0717903334924407E-2</v>
      </c>
      <c r="I217" s="302">
        <v>5.8096300726998513E-2</v>
      </c>
      <c r="J217" s="302">
        <f>SUM(G217:I217)</f>
        <v>0.18673022232638128</v>
      </c>
      <c r="K217" s="303"/>
      <c r="L217" s="302">
        <v>7.3923027277079195E-2</v>
      </c>
      <c r="M217" s="302">
        <v>2.4741620488405121E-2</v>
      </c>
      <c r="N217" s="302">
        <v>7.679084315886342E-2</v>
      </c>
      <c r="O217" s="302">
        <f t="shared" si="100"/>
        <v>0.17545549092434773</v>
      </c>
    </row>
    <row r="218" spans="1:15" s="236" customFormat="1" x14ac:dyDescent="0.2">
      <c r="A218" s="237" t="str">
        <f>name!E$9</f>
        <v>Caring, leisure and other service occupations</v>
      </c>
      <c r="B218" s="302">
        <v>4.2984437118393774E-2</v>
      </c>
      <c r="C218" s="302">
        <v>3.6511450091417395E-2</v>
      </c>
      <c r="D218" s="302">
        <v>9.4036598684474858E-3</v>
      </c>
      <c r="E218" s="302">
        <f t="shared" si="98"/>
        <v>8.8899547078258659E-2</v>
      </c>
      <c r="F218" s="303"/>
      <c r="G218" s="302">
        <v>5.2233013397435232E-2</v>
      </c>
      <c r="H218" s="302">
        <v>3.7500692407667922E-2</v>
      </c>
      <c r="I218" s="302">
        <v>1.0735090665142593E-2</v>
      </c>
      <c r="J218" s="302">
        <f t="shared" ref="J218:J221" si="101">SUM(G218:I218)</f>
        <v>0.10046879647024574</v>
      </c>
      <c r="K218" s="303"/>
      <c r="L218" s="302">
        <v>4.5767248000975799E-2</v>
      </c>
      <c r="M218" s="302">
        <v>3.2832702575091501E-2</v>
      </c>
      <c r="N218" s="302">
        <v>1.0094666751519678E-2</v>
      </c>
      <c r="O218" s="302">
        <f t="shared" si="100"/>
        <v>8.8694617327586989E-2</v>
      </c>
    </row>
    <row r="219" spans="1:15" s="236" customFormat="1" x14ac:dyDescent="0.2">
      <c r="A219" s="237" t="str">
        <f>name!E$10</f>
        <v>Sales and customer service occupations</v>
      </c>
      <c r="B219" s="302">
        <v>4.1869996860404698E-2</v>
      </c>
      <c r="C219" s="302">
        <v>2.4325585687128875E-2</v>
      </c>
      <c r="D219" s="302">
        <v>1.7597980913938924E-2</v>
      </c>
      <c r="E219" s="302">
        <f t="shared" si="98"/>
        <v>8.3793563461472501E-2</v>
      </c>
      <c r="F219" s="303"/>
      <c r="G219" s="302">
        <v>4.9007063370018929E-2</v>
      </c>
      <c r="H219" s="302">
        <v>3.3804287250407523E-2</v>
      </c>
      <c r="I219" s="302">
        <v>1.2245290608153736E-2</v>
      </c>
      <c r="J219" s="302">
        <f t="shared" si="101"/>
        <v>9.5056641228580194E-2</v>
      </c>
      <c r="K219" s="303"/>
      <c r="L219" s="302">
        <v>4.4304560266333184E-2</v>
      </c>
      <c r="M219" s="302">
        <v>3.4901294692368044E-2</v>
      </c>
      <c r="N219" s="302">
        <v>9.2242068591185424E-3</v>
      </c>
      <c r="O219" s="302">
        <f t="shared" si="100"/>
        <v>8.8430061817819761E-2</v>
      </c>
    </row>
    <row r="220" spans="1:15" s="236" customFormat="1" x14ac:dyDescent="0.2">
      <c r="A220" s="237" t="str">
        <f>name!E$11</f>
        <v>Process, plant and machine operatives</v>
      </c>
      <c r="B220" s="302">
        <v>2.229440420891874E-2</v>
      </c>
      <c r="C220" s="302">
        <v>1.229245662724072E-2</v>
      </c>
      <c r="D220" s="302">
        <v>7.891410341227572E-3</v>
      </c>
      <c r="E220" s="302">
        <f t="shared" si="98"/>
        <v>4.2478271177387034E-2</v>
      </c>
      <c r="F220" s="303"/>
      <c r="G220" s="302">
        <v>2.3293517423571341E-2</v>
      </c>
      <c r="H220" s="302">
        <v>2.3380903707544951E-2</v>
      </c>
      <c r="I220" s="302">
        <v>6.2276583304480661E-3</v>
      </c>
      <c r="J220" s="302">
        <f t="shared" si="101"/>
        <v>5.2902079461564361E-2</v>
      </c>
      <c r="K220" s="303"/>
      <c r="L220" s="302">
        <v>1.638698756454527E-2</v>
      </c>
      <c r="M220" s="302">
        <v>2.1660464562120545E-2</v>
      </c>
      <c r="N220" s="302">
        <v>4.2236403671271263E-3</v>
      </c>
      <c r="O220" s="302">
        <f t="shared" si="100"/>
        <v>4.227109249379294E-2</v>
      </c>
    </row>
    <row r="221" spans="1:15" s="236" customFormat="1" x14ac:dyDescent="0.2">
      <c r="A221" s="237" t="str">
        <f>name!E$12</f>
        <v>Elementary occupations</v>
      </c>
      <c r="B221" s="302">
        <v>7.6105880089531411E-2</v>
      </c>
      <c r="C221" s="302">
        <v>9.9409397003055427E-2</v>
      </c>
      <c r="D221" s="302">
        <v>1.8464599679936418E-2</v>
      </c>
      <c r="E221" s="302">
        <f t="shared" si="98"/>
        <v>0.19397987677252326</v>
      </c>
      <c r="F221" s="303"/>
      <c r="G221" s="302">
        <v>8.4529155448216736E-2</v>
      </c>
      <c r="H221" s="302">
        <v>9.2716944229459558E-2</v>
      </c>
      <c r="I221" s="302">
        <v>1.2096458723243341E-2</v>
      </c>
      <c r="J221" s="302">
        <f t="shared" si="101"/>
        <v>0.18934255840091962</v>
      </c>
      <c r="K221" s="303"/>
      <c r="L221" s="302">
        <v>7.2509307907387827E-2</v>
      </c>
      <c r="M221" s="302">
        <v>7.6066208367516361E-2</v>
      </c>
      <c r="N221" s="302">
        <v>1.2735960109021796E-2</v>
      </c>
      <c r="O221" s="302">
        <f t="shared" si="100"/>
        <v>0.16131147638392596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0.85339062207304639</v>
      </c>
      <c r="C223" s="311">
        <f t="shared" ref="C223:E223" si="102">SUM(C213:C221)</f>
        <v>0.34124683977647308</v>
      </c>
      <c r="D223" s="311">
        <f t="shared" si="102"/>
        <v>0.56236253815047998</v>
      </c>
      <c r="E223" s="311">
        <f t="shared" si="102"/>
        <v>1.7569999999999997</v>
      </c>
      <c r="F223" s="311"/>
      <c r="G223" s="311">
        <f t="shared" ref="G223:J223" si="103">SUM(G213:G221)</f>
        <v>1.14497349823247</v>
      </c>
      <c r="H223" s="311">
        <f t="shared" si="103"/>
        <v>0.47825353357419953</v>
      </c>
      <c r="I223" s="311">
        <f t="shared" si="103"/>
        <v>0.52377296819333363</v>
      </c>
      <c r="J223" s="311">
        <f t="shared" si="103"/>
        <v>2.1470000000000034</v>
      </c>
      <c r="K223" s="311"/>
      <c r="L223" s="311">
        <f t="shared" ref="L223:O223" si="104">SUM(L213:L221)</f>
        <v>1.0588217485431801</v>
      </c>
      <c r="M223" s="311">
        <f t="shared" si="104"/>
        <v>0.47872418036473191</v>
      </c>
      <c r="N223" s="311">
        <f t="shared" si="104"/>
        <v>0.47545407109209059</v>
      </c>
      <c r="O223" s="311">
        <f t="shared" si="104"/>
        <v>2.0130000000000026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0.99461747409022538</v>
      </c>
      <c r="C230" s="302">
        <v>0.1135078777471329</v>
      </c>
      <c r="D230" s="302">
        <v>0.2551444237599767</v>
      </c>
      <c r="E230" s="302">
        <f>SUM(B230:D230)</f>
        <v>1.3632697755973351</v>
      </c>
      <c r="F230" s="303"/>
      <c r="G230" s="302">
        <v>0.93155081048717281</v>
      </c>
      <c r="H230" s="302">
        <v>0.19762751425204814</v>
      </c>
      <c r="I230" s="302">
        <v>0.15332228661785155</v>
      </c>
      <c r="J230" s="302">
        <f>SUM(G230:I230)</f>
        <v>1.2825006113570725</v>
      </c>
      <c r="K230" s="303"/>
      <c r="L230" s="302">
        <v>0.85462425873161463</v>
      </c>
      <c r="M230" s="302">
        <v>0.21796968932436792</v>
      </c>
      <c r="N230" s="302">
        <v>0.18139033778589875</v>
      </c>
      <c r="O230" s="302">
        <f>SUM(L230:N230)</f>
        <v>1.2539842858418813</v>
      </c>
    </row>
    <row r="231" spans="1:15" s="236" customFormat="1" x14ac:dyDescent="0.2">
      <c r="A231" s="237" t="str">
        <f>name!E$5</f>
        <v>Professional occupations</v>
      </c>
      <c r="B231" s="302">
        <v>2.7977695821498134</v>
      </c>
      <c r="C231" s="302">
        <v>0.14372633576373092</v>
      </c>
      <c r="D231" s="302">
        <v>0.62023896715290638</v>
      </c>
      <c r="E231" s="302">
        <f t="shared" ref="E231:E238" si="105">SUM(B231:D231)</f>
        <v>3.5617348850664508</v>
      </c>
      <c r="F231" s="303"/>
      <c r="G231" s="302">
        <v>2.9711624997043335</v>
      </c>
      <c r="H231" s="302">
        <v>0.21808461293955059</v>
      </c>
      <c r="I231" s="302">
        <v>0.33885115262268317</v>
      </c>
      <c r="J231" s="302">
        <f t="shared" ref="J231:J233" si="106">SUM(G231:I231)</f>
        <v>3.5280982652665669</v>
      </c>
      <c r="K231" s="303"/>
      <c r="L231" s="302">
        <v>3.8160665401728107</v>
      </c>
      <c r="M231" s="302">
        <v>0.30077534582882276</v>
      </c>
      <c r="N231" s="302">
        <v>0.34110581916499372</v>
      </c>
      <c r="O231" s="302">
        <f t="shared" ref="O231:O238" si="107">SUM(L231:N231)</f>
        <v>4.4579477051666272</v>
      </c>
    </row>
    <row r="232" spans="1:15" s="236" customFormat="1" x14ac:dyDescent="0.2">
      <c r="A232" s="237" t="str">
        <f>name!E$6</f>
        <v>Associate professional occupations</v>
      </c>
      <c r="B232" s="302">
        <v>1.0531018912566348</v>
      </c>
      <c r="C232" s="302">
        <v>0.10576662389150007</v>
      </c>
      <c r="D232" s="302">
        <v>0.29768954988593371</v>
      </c>
      <c r="E232" s="302">
        <f t="shared" si="105"/>
        <v>1.4565580650340686</v>
      </c>
      <c r="F232" s="303"/>
      <c r="G232" s="302">
        <v>1.023003202160971</v>
      </c>
      <c r="H232" s="302">
        <v>0.14397606707953958</v>
      </c>
      <c r="I232" s="302">
        <v>0.19607781951839531</v>
      </c>
      <c r="J232" s="302">
        <f t="shared" si="106"/>
        <v>1.363057088758906</v>
      </c>
      <c r="K232" s="303"/>
      <c r="L232" s="302">
        <v>1.0163868677199763</v>
      </c>
      <c r="M232" s="302">
        <v>0.13224132214551487</v>
      </c>
      <c r="N232" s="302">
        <v>0.20759222186517814</v>
      </c>
      <c r="O232" s="302">
        <f t="shared" si="107"/>
        <v>1.3562204117306695</v>
      </c>
    </row>
    <row r="233" spans="1:15" s="236" customFormat="1" x14ac:dyDescent="0.2">
      <c r="A233" s="237" t="str">
        <f>name!E$7</f>
        <v>Administrative and secretarial occupations</v>
      </c>
      <c r="B233" s="302">
        <v>0.38167408608728598</v>
      </c>
      <c r="C233" s="302">
        <v>0.17019717511385232</v>
      </c>
      <c r="D233" s="302">
        <v>6.3341607270544914E-2</v>
      </c>
      <c r="E233" s="302">
        <f t="shared" si="105"/>
        <v>0.61521286847168322</v>
      </c>
      <c r="F233" s="303"/>
      <c r="G233" s="302">
        <v>0.29591288835462826</v>
      </c>
      <c r="H233" s="302">
        <v>0.14674073426784565</v>
      </c>
      <c r="I233" s="302">
        <v>3.1971268822469139E-2</v>
      </c>
      <c r="J233" s="302">
        <f t="shared" si="106"/>
        <v>0.47462489144494302</v>
      </c>
      <c r="K233" s="303"/>
      <c r="L233" s="302">
        <v>0.29060074138681186</v>
      </c>
      <c r="M233" s="302">
        <v>0.12324289169034816</v>
      </c>
      <c r="N233" s="302">
        <v>2.1152153870631175E-2</v>
      </c>
      <c r="O233" s="302">
        <f t="shared" si="107"/>
        <v>0.43499578694779117</v>
      </c>
    </row>
    <row r="234" spans="1:15" s="236" customFormat="1" x14ac:dyDescent="0.2">
      <c r="A234" s="237" t="str">
        <f>name!E$8</f>
        <v>Skilled trades occupations</v>
      </c>
      <c r="B234" s="302">
        <v>0.47496130199849362</v>
      </c>
      <c r="C234" s="302">
        <v>4.0499216578610539E-2</v>
      </c>
      <c r="D234" s="302">
        <v>0.21439970738315678</v>
      </c>
      <c r="E234" s="302">
        <f t="shared" si="105"/>
        <v>0.7298602259602609</v>
      </c>
      <c r="F234" s="303"/>
      <c r="G234" s="302">
        <v>0.32388243251557652</v>
      </c>
      <c r="H234" s="302">
        <v>3.7654236401604591E-2</v>
      </c>
      <c r="I234" s="302">
        <v>8.584111240021447E-2</v>
      </c>
      <c r="J234" s="302">
        <f>SUM(G234:I234)</f>
        <v>0.44737778131739558</v>
      </c>
      <c r="K234" s="303"/>
      <c r="L234" s="302">
        <v>0.23773851613217875</v>
      </c>
      <c r="M234" s="302">
        <v>5.4224449680564987E-2</v>
      </c>
      <c r="N234" s="302">
        <v>0.14218720952237859</v>
      </c>
      <c r="O234" s="302">
        <f t="shared" si="107"/>
        <v>0.43415017533512235</v>
      </c>
    </row>
    <row r="235" spans="1:15" s="236" customFormat="1" x14ac:dyDescent="0.2">
      <c r="A235" s="237" t="str">
        <f>name!E$9</f>
        <v>Caring, leisure and other service occupations</v>
      </c>
      <c r="B235" s="302">
        <v>0.19296756082144362</v>
      </c>
      <c r="C235" s="302">
        <v>4.0569444783265039E-2</v>
      </c>
      <c r="D235" s="302">
        <v>4.6510001380207076E-2</v>
      </c>
      <c r="E235" s="302">
        <f t="shared" si="105"/>
        <v>0.28004700698491575</v>
      </c>
      <c r="F235" s="303"/>
      <c r="G235" s="302">
        <v>0.14399714923725807</v>
      </c>
      <c r="H235" s="302">
        <v>4.1779132878326367E-2</v>
      </c>
      <c r="I235" s="302">
        <v>3.2474625262059853E-2</v>
      </c>
      <c r="J235" s="302">
        <f t="shared" ref="J235:J238" si="108">SUM(G235:I235)</f>
        <v>0.2182509073776443</v>
      </c>
      <c r="K235" s="303"/>
      <c r="L235" s="302">
        <v>0.1875474357987516</v>
      </c>
      <c r="M235" s="302">
        <v>4.4207438098901548E-2</v>
      </c>
      <c r="N235" s="302">
        <v>5.0827967606169255E-2</v>
      </c>
      <c r="O235" s="302">
        <f t="shared" si="107"/>
        <v>0.2825828415038224</v>
      </c>
    </row>
    <row r="236" spans="1:15" s="236" customFormat="1" x14ac:dyDescent="0.2">
      <c r="A236" s="237" t="str">
        <f>name!E$10</f>
        <v>Sales and customer service occupations</v>
      </c>
      <c r="B236" s="302">
        <v>0.23518530040709218</v>
      </c>
      <c r="C236" s="302">
        <v>0.11119419856908411</v>
      </c>
      <c r="D236" s="302">
        <v>4.0417844911425256E-2</v>
      </c>
      <c r="E236" s="302">
        <f t="shared" si="105"/>
        <v>0.38679734388760151</v>
      </c>
      <c r="F236" s="303"/>
      <c r="G236" s="302">
        <v>0.17142820043977242</v>
      </c>
      <c r="H236" s="302">
        <v>9.0395522580353674E-2</v>
      </c>
      <c r="I236" s="302">
        <v>1.4676416680136242E-2</v>
      </c>
      <c r="J236" s="302">
        <f t="shared" si="108"/>
        <v>0.27650013970026233</v>
      </c>
      <c r="K236" s="303"/>
      <c r="L236" s="302">
        <v>0.19404772846050883</v>
      </c>
      <c r="M236" s="302">
        <v>0.12312588879003566</v>
      </c>
      <c r="N236" s="302">
        <v>1.5667759133670554E-2</v>
      </c>
      <c r="O236" s="302">
        <f t="shared" si="107"/>
        <v>0.33284137638421507</v>
      </c>
    </row>
    <row r="237" spans="1:15" s="236" customFormat="1" x14ac:dyDescent="0.2">
      <c r="A237" s="237" t="str">
        <f>name!E$11</f>
        <v>Process, plant and machine operatives</v>
      </c>
      <c r="B237" s="302">
        <v>5.6167093982301942E-2</v>
      </c>
      <c r="C237" s="302">
        <v>3.153767437073874E-2</v>
      </c>
      <c r="D237" s="302">
        <v>5.3434992718044E-2</v>
      </c>
      <c r="E237" s="302">
        <f t="shared" si="105"/>
        <v>0.14113976107108467</v>
      </c>
      <c r="F237" s="303"/>
      <c r="G237" s="302">
        <v>2.9183895318145268E-2</v>
      </c>
      <c r="H237" s="302">
        <v>4.6290149907642887E-2</v>
      </c>
      <c r="I237" s="302">
        <v>2.9532896752885968E-2</v>
      </c>
      <c r="J237" s="302">
        <f t="shared" si="108"/>
        <v>0.10500694197867412</v>
      </c>
      <c r="K237" s="303"/>
      <c r="L237" s="302">
        <v>2.8012335556410264E-2</v>
      </c>
      <c r="M237" s="302">
        <v>5.132875608083335E-2</v>
      </c>
      <c r="N237" s="302">
        <v>4.5151196731429664E-2</v>
      </c>
      <c r="O237" s="302">
        <f t="shared" si="107"/>
        <v>0.12449228836867329</v>
      </c>
    </row>
    <row r="238" spans="1:15" s="236" customFormat="1" x14ac:dyDescent="0.2">
      <c r="A238" s="237" t="str">
        <f>name!E$12</f>
        <v>Elementary occupations</v>
      </c>
      <c r="B238" s="302">
        <v>0.17372813802417891</v>
      </c>
      <c r="C238" s="302">
        <v>8.2161484412283048E-2</v>
      </c>
      <c r="D238" s="302">
        <v>9.349044549011544E-2</v>
      </c>
      <c r="E238" s="302">
        <f t="shared" si="105"/>
        <v>0.34938006792657739</v>
      </c>
      <c r="F238" s="303"/>
      <c r="G238" s="302">
        <v>7.6297679312367694E-2</v>
      </c>
      <c r="H238" s="302">
        <v>6.1355647933230589E-2</v>
      </c>
      <c r="I238" s="302">
        <v>3.5930045552924478E-2</v>
      </c>
      <c r="J238" s="302">
        <f t="shared" si="108"/>
        <v>0.17358337279852276</v>
      </c>
      <c r="K238" s="303"/>
      <c r="L238" s="302">
        <v>8.6783283724179816E-2</v>
      </c>
      <c r="M238" s="302">
        <v>4.5526108997762285E-2</v>
      </c>
      <c r="N238" s="302">
        <v>6.4475735999244707E-2</v>
      </c>
      <c r="O238" s="302">
        <f t="shared" si="107"/>
        <v>0.19678512872118681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6.3601724288174708</v>
      </c>
      <c r="C240" s="311">
        <f t="shared" ref="C240:E240" si="109">SUM(C230:C238)</f>
        <v>0.83916003123019767</v>
      </c>
      <c r="D240" s="311">
        <f t="shared" si="109"/>
        <v>1.6846675399523101</v>
      </c>
      <c r="E240" s="311">
        <f t="shared" si="109"/>
        <v>8.8839999999999772</v>
      </c>
      <c r="F240" s="311"/>
      <c r="G240" s="311">
        <f t="shared" ref="G240:J240" si="110">SUM(G230:G238)</f>
        <v>5.9664187575302252</v>
      </c>
      <c r="H240" s="311">
        <f t="shared" si="110"/>
        <v>0.98390361824014194</v>
      </c>
      <c r="I240" s="311">
        <f t="shared" si="110"/>
        <v>0.91867762422962007</v>
      </c>
      <c r="J240" s="311">
        <f t="shared" si="110"/>
        <v>7.8689999999999882</v>
      </c>
      <c r="K240" s="311"/>
      <c r="L240" s="311">
        <f t="shared" ref="L240:O240" si="111">SUM(L230:L238)</f>
        <v>6.7118077076832439</v>
      </c>
      <c r="M240" s="311">
        <f t="shared" si="111"/>
        <v>1.0926418906371516</v>
      </c>
      <c r="N240" s="311">
        <f t="shared" si="111"/>
        <v>1.0695504016795947</v>
      </c>
      <c r="O240" s="311">
        <f t="shared" si="111"/>
        <v>8.8739999999999881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2.2001976406485833</v>
      </c>
      <c r="C247" s="302">
        <v>0.18750205644182377</v>
      </c>
      <c r="D247" s="302">
        <v>0.18523371381111639</v>
      </c>
      <c r="E247" s="302">
        <f>SUM(B247:D247)</f>
        <v>2.5729334109015234</v>
      </c>
      <c r="F247" s="303"/>
      <c r="G247" s="302">
        <v>2.5697126057110697</v>
      </c>
      <c r="H247" s="302">
        <v>0.26309084139522471</v>
      </c>
      <c r="I247" s="302">
        <v>0.10273628589534621</v>
      </c>
      <c r="J247" s="302">
        <f>SUM(G247:I247)</f>
        <v>2.9355397330016406</v>
      </c>
      <c r="K247" s="303"/>
      <c r="L247" s="302">
        <v>2.2293319735157295</v>
      </c>
      <c r="M247" s="302">
        <v>0.32655576702574995</v>
      </c>
      <c r="N247" s="302">
        <v>0.11468943019547674</v>
      </c>
      <c r="O247" s="302">
        <f>SUM(L247:N247)</f>
        <v>2.6705771707369563</v>
      </c>
    </row>
    <row r="248" spans="1:15" s="236" customFormat="1" x14ac:dyDescent="0.2">
      <c r="A248" s="237" t="str">
        <f>name!E$5</f>
        <v>Professional occupations</v>
      </c>
      <c r="B248" s="302">
        <v>2.5880264835912103</v>
      </c>
      <c r="C248" s="302">
        <v>0.14402472300549313</v>
      </c>
      <c r="D248" s="302">
        <v>0.22749510572091031</v>
      </c>
      <c r="E248" s="302">
        <f t="shared" ref="E248:E255" si="112">SUM(B248:D248)</f>
        <v>2.959546312317614</v>
      </c>
      <c r="F248" s="303"/>
      <c r="G248" s="302">
        <v>3.5435581837369581</v>
      </c>
      <c r="H248" s="302">
        <v>0.19806463407191233</v>
      </c>
      <c r="I248" s="302">
        <v>0.11385935752050201</v>
      </c>
      <c r="J248" s="302">
        <f t="shared" ref="J248:J250" si="113">SUM(G248:I248)</f>
        <v>3.8554821753293722</v>
      </c>
      <c r="K248" s="303"/>
      <c r="L248" s="302">
        <v>4.2796276344354753</v>
      </c>
      <c r="M248" s="302">
        <v>0.21812734766497563</v>
      </c>
      <c r="N248" s="302">
        <v>0.10647824046956721</v>
      </c>
      <c r="O248" s="302">
        <f t="shared" ref="O248:O255" si="114">SUM(L248:N248)</f>
        <v>4.6042332225700182</v>
      </c>
    </row>
    <row r="249" spans="1:15" s="236" customFormat="1" x14ac:dyDescent="0.2">
      <c r="A249" s="237" t="str">
        <f>name!E$6</f>
        <v>Associate professional occupations</v>
      </c>
      <c r="B249" s="302">
        <v>2.7658885837466616</v>
      </c>
      <c r="C249" s="302">
        <v>0.31292204574638932</v>
      </c>
      <c r="D249" s="302">
        <v>0.26677667500309177</v>
      </c>
      <c r="E249" s="302">
        <f t="shared" si="112"/>
        <v>3.3455873044961426</v>
      </c>
      <c r="F249" s="303"/>
      <c r="G249" s="302">
        <v>3.2552208144551367</v>
      </c>
      <c r="H249" s="302">
        <v>0.34837430454494861</v>
      </c>
      <c r="I249" s="302">
        <v>0.14656090414325235</v>
      </c>
      <c r="J249" s="302">
        <f t="shared" si="113"/>
        <v>3.7501560231433375</v>
      </c>
      <c r="K249" s="303"/>
      <c r="L249" s="302">
        <v>3.0192655992547177</v>
      </c>
      <c r="M249" s="302">
        <v>0.36586338709395061</v>
      </c>
      <c r="N249" s="302">
        <v>0.16598069256354905</v>
      </c>
      <c r="O249" s="302">
        <f t="shared" si="114"/>
        <v>3.5511096789122174</v>
      </c>
    </row>
    <row r="250" spans="1:15" s="236" customFormat="1" x14ac:dyDescent="0.2">
      <c r="A250" s="237" t="str">
        <f>name!E$7</f>
        <v>Administrative and secretarial occupations</v>
      </c>
      <c r="B250" s="302">
        <v>2.9514979271076998</v>
      </c>
      <c r="C250" s="302">
        <v>1.2966985639326729</v>
      </c>
      <c r="D250" s="302">
        <v>3.8619834691877304E-2</v>
      </c>
      <c r="E250" s="302">
        <f t="shared" si="112"/>
        <v>4.28681632573225</v>
      </c>
      <c r="F250" s="303"/>
      <c r="G250" s="302">
        <v>2.9763926635927693</v>
      </c>
      <c r="H250" s="302">
        <v>1.2284802763426612</v>
      </c>
      <c r="I250" s="302">
        <v>3.2376401933170644E-2</v>
      </c>
      <c r="J250" s="302">
        <f t="shared" si="113"/>
        <v>4.2372493418686012</v>
      </c>
      <c r="K250" s="303"/>
      <c r="L250" s="302">
        <v>2.492763334507559</v>
      </c>
      <c r="M250" s="302">
        <v>1.0110549426539548</v>
      </c>
      <c r="N250" s="302">
        <v>2.7711959826522494E-2</v>
      </c>
      <c r="O250" s="302">
        <f t="shared" si="114"/>
        <v>3.5315302369880364</v>
      </c>
    </row>
    <row r="251" spans="1:15" s="236" customFormat="1" x14ac:dyDescent="0.2">
      <c r="A251" s="237" t="str">
        <f>name!E$8</f>
        <v>Skilled trades occupations</v>
      </c>
      <c r="B251" s="302">
        <v>0.16958865263184436</v>
      </c>
      <c r="C251" s="302">
        <v>3.7605259841683711E-2</v>
      </c>
      <c r="D251" s="302">
        <v>9.5138045577352823E-2</v>
      </c>
      <c r="E251" s="302">
        <f t="shared" si="112"/>
        <v>0.30233195805088092</v>
      </c>
      <c r="F251" s="303"/>
      <c r="G251" s="302">
        <v>0.14623293774638266</v>
      </c>
      <c r="H251" s="302">
        <v>2.2821653252830643E-2</v>
      </c>
      <c r="I251" s="302">
        <v>3.6853777384253772E-2</v>
      </c>
      <c r="J251" s="302">
        <f>SUM(G251:I251)</f>
        <v>0.20590836838346707</v>
      </c>
      <c r="K251" s="303"/>
      <c r="L251" s="302">
        <v>0.12967657381968414</v>
      </c>
      <c r="M251" s="302">
        <v>2.1173603021683238E-2</v>
      </c>
      <c r="N251" s="302">
        <v>3.8530561411033434E-2</v>
      </c>
      <c r="O251" s="302">
        <f t="shared" si="114"/>
        <v>0.18938073825240082</v>
      </c>
    </row>
    <row r="252" spans="1:15" s="236" customFormat="1" x14ac:dyDescent="0.2">
      <c r="A252" s="237" t="str">
        <f>name!E$9</f>
        <v>Caring, leisure and other service occupations</v>
      </c>
      <c r="B252" s="302">
        <v>8.4810196057932496E-2</v>
      </c>
      <c r="C252" s="302">
        <v>1.3585666945211626E-2</v>
      </c>
      <c r="D252" s="302">
        <v>1.1274536209980236E-2</v>
      </c>
      <c r="E252" s="302">
        <f t="shared" si="112"/>
        <v>0.10967039921312435</v>
      </c>
      <c r="F252" s="303"/>
      <c r="G252" s="302">
        <v>9.4277276194526805E-2</v>
      </c>
      <c r="H252" s="302">
        <v>1.1248115348942931E-2</v>
      </c>
      <c r="I252" s="302">
        <v>1.4801578041812005E-2</v>
      </c>
      <c r="J252" s="302">
        <f t="shared" ref="J252:J255" si="115">SUM(G252:I252)</f>
        <v>0.12032696958528175</v>
      </c>
      <c r="K252" s="303"/>
      <c r="L252" s="302">
        <v>9.9859975306235069E-2</v>
      </c>
      <c r="M252" s="302">
        <v>8.6217182965511053E-3</v>
      </c>
      <c r="N252" s="302">
        <v>2.0695594706082631E-2</v>
      </c>
      <c r="O252" s="302">
        <f t="shared" si="114"/>
        <v>0.12917728830886879</v>
      </c>
    </row>
    <row r="253" spans="1:15" s="236" customFormat="1" x14ac:dyDescent="0.2">
      <c r="A253" s="237" t="str">
        <f>name!E$10</f>
        <v>Sales and customer service occupations</v>
      </c>
      <c r="B253" s="302">
        <v>0.69012503451641038</v>
      </c>
      <c r="C253" s="302">
        <v>0.35276391968766835</v>
      </c>
      <c r="D253" s="302">
        <v>5.1850350043014672E-2</v>
      </c>
      <c r="E253" s="302">
        <f t="shared" si="112"/>
        <v>1.0947393042470934</v>
      </c>
      <c r="F253" s="303"/>
      <c r="G253" s="302">
        <v>0.69558938289756456</v>
      </c>
      <c r="H253" s="302">
        <v>0.36339532900246013</v>
      </c>
      <c r="I253" s="302">
        <v>4.2583766506198203E-2</v>
      </c>
      <c r="J253" s="302">
        <f t="shared" si="115"/>
        <v>1.1015684784062227</v>
      </c>
      <c r="K253" s="303"/>
      <c r="L253" s="302">
        <v>0.64011645691382402</v>
      </c>
      <c r="M253" s="302">
        <v>0.36326781892328974</v>
      </c>
      <c r="N253" s="302">
        <v>3.4268732366914752E-2</v>
      </c>
      <c r="O253" s="302">
        <f t="shared" si="114"/>
        <v>1.0376530082040285</v>
      </c>
    </row>
    <row r="254" spans="1:15" s="236" customFormat="1" x14ac:dyDescent="0.2">
      <c r="A254" s="237" t="str">
        <f>name!E$11</f>
        <v>Process, plant and machine operatives</v>
      </c>
      <c r="B254" s="302">
        <v>7.3685584673516644E-2</v>
      </c>
      <c r="C254" s="302">
        <v>1.5888197039347643E-2</v>
      </c>
      <c r="D254" s="302">
        <v>3.5060975247027427E-2</v>
      </c>
      <c r="E254" s="302">
        <f t="shared" si="112"/>
        <v>0.12463475695989171</v>
      </c>
      <c r="F254" s="303"/>
      <c r="G254" s="302">
        <v>5.8326955053803045E-2</v>
      </c>
      <c r="H254" s="302">
        <v>9.8232452636333872E-3</v>
      </c>
      <c r="I254" s="302">
        <v>2.2697499491411074E-2</v>
      </c>
      <c r="J254" s="302">
        <f t="shared" si="115"/>
        <v>9.0847699808847507E-2</v>
      </c>
      <c r="K254" s="303"/>
      <c r="L254" s="302">
        <v>5.6361676195294266E-2</v>
      </c>
      <c r="M254" s="302">
        <v>1.7754015679329611E-2</v>
      </c>
      <c r="N254" s="302">
        <v>3.0187650794204813E-2</v>
      </c>
      <c r="O254" s="302">
        <f t="shared" si="114"/>
        <v>0.10430334266882869</v>
      </c>
    </row>
    <row r="255" spans="1:15" s="236" customFormat="1" x14ac:dyDescent="0.2">
      <c r="A255" s="237" t="str">
        <f>name!E$12</f>
        <v>Elementary occupations</v>
      </c>
      <c r="B255" s="302">
        <v>0.18403022295426155</v>
      </c>
      <c r="C255" s="302">
        <v>5.874124478360291E-2</v>
      </c>
      <c r="D255" s="302">
        <v>2.0968760343607694E-2</v>
      </c>
      <c r="E255" s="302">
        <f t="shared" si="112"/>
        <v>0.26374022808147213</v>
      </c>
      <c r="F255" s="303"/>
      <c r="G255" s="302">
        <v>0.14705701530260698</v>
      </c>
      <c r="H255" s="302">
        <v>4.2002724082364121E-2</v>
      </c>
      <c r="I255" s="302">
        <v>1.6861471088265908E-2</v>
      </c>
      <c r="J255" s="302">
        <f t="shared" si="115"/>
        <v>0.20592121047323703</v>
      </c>
      <c r="K255" s="303"/>
      <c r="L255" s="302">
        <v>0.14648590095023062</v>
      </c>
      <c r="M255" s="302">
        <v>5.8249812451749677E-2</v>
      </c>
      <c r="N255" s="302">
        <v>2.0299599956673433E-2</v>
      </c>
      <c r="O255" s="302">
        <f t="shared" si="114"/>
        <v>0.22503531335865373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11.707850325928119</v>
      </c>
      <c r="C257" s="311">
        <f t="shared" ref="C257:E257" si="116">SUM(C247:C255)</f>
        <v>2.4197316774238935</v>
      </c>
      <c r="D257" s="311">
        <f t="shared" si="116"/>
        <v>0.93241799664797864</v>
      </c>
      <c r="E257" s="311">
        <f t="shared" si="116"/>
        <v>15.059999999999993</v>
      </c>
      <c r="F257" s="311"/>
      <c r="G257" s="311">
        <f t="shared" ref="G257:J257" si="117">SUM(G247:G255)</f>
        <v>13.486367834690817</v>
      </c>
      <c r="H257" s="311">
        <f t="shared" si="117"/>
        <v>2.4873011233049778</v>
      </c>
      <c r="I257" s="311">
        <f t="shared" si="117"/>
        <v>0.5293310420042121</v>
      </c>
      <c r="J257" s="311">
        <f t="shared" si="117"/>
        <v>16.503000000000007</v>
      </c>
      <c r="K257" s="311"/>
      <c r="L257" s="311">
        <f t="shared" ref="L257:O257" si="118">SUM(L247:L255)</f>
        <v>13.093489124898751</v>
      </c>
      <c r="M257" s="311">
        <f t="shared" si="118"/>
        <v>2.3906684128112343</v>
      </c>
      <c r="N257" s="311">
        <f t="shared" si="118"/>
        <v>0.55884246229002454</v>
      </c>
      <c r="O257" s="311">
        <f t="shared" si="118"/>
        <v>16.04300000000001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0.79221154026416529</v>
      </c>
      <c r="C264" s="302">
        <v>0.17677060674664716</v>
      </c>
      <c r="D264" s="302">
        <v>0.61841040453613716</v>
      </c>
      <c r="E264" s="302">
        <f>SUM(B264:D264)</f>
        <v>1.5873925515469496</v>
      </c>
      <c r="F264" s="303"/>
      <c r="G264" s="302">
        <v>1.4785633447432229</v>
      </c>
      <c r="H264" s="302">
        <v>0.17421428084965926</v>
      </c>
      <c r="I264" s="302">
        <v>0.50900948264136692</v>
      </c>
      <c r="J264" s="302">
        <f>SUM(G264:I264)</f>
        <v>2.161787108234249</v>
      </c>
      <c r="K264" s="303"/>
      <c r="L264" s="302">
        <v>1.3033262506816505</v>
      </c>
      <c r="M264" s="302">
        <v>0.13418240314893082</v>
      </c>
      <c r="N264" s="302">
        <v>0.48808796203145355</v>
      </c>
      <c r="O264" s="302">
        <f>SUM(L264:N264)</f>
        <v>1.925596615862035</v>
      </c>
    </row>
    <row r="265" spans="1:15" s="236" customFormat="1" x14ac:dyDescent="0.2">
      <c r="A265" s="237" t="str">
        <f>name!E$5</f>
        <v>Professional occupations</v>
      </c>
      <c r="B265" s="302">
        <v>0.70756768716297647</v>
      </c>
      <c r="C265" s="302">
        <v>0.1789922640407853</v>
      </c>
      <c r="D265" s="302">
        <v>0.16962201993702589</v>
      </c>
      <c r="E265" s="302">
        <f t="shared" ref="E265:E272" si="119">SUM(B265:D265)</f>
        <v>1.0561819711407876</v>
      </c>
      <c r="F265" s="303"/>
      <c r="G265" s="302">
        <v>1.5416082021472053</v>
      </c>
      <c r="H265" s="302">
        <v>0.16773528508827706</v>
      </c>
      <c r="I265" s="302">
        <v>0.13544808601168723</v>
      </c>
      <c r="J265" s="302">
        <f t="shared" ref="J265:J267" si="120">SUM(G265:I265)</f>
        <v>1.8447915732471696</v>
      </c>
      <c r="K265" s="303"/>
      <c r="L265" s="302">
        <v>1.5200767052438251</v>
      </c>
      <c r="M265" s="302">
        <v>0.14617336156516345</v>
      </c>
      <c r="N265" s="302">
        <v>8.7959387579676751E-2</v>
      </c>
      <c r="O265" s="302">
        <f t="shared" ref="O265:O272" si="121">SUM(L265:N265)</f>
        <v>1.7542094543886653</v>
      </c>
    </row>
    <row r="266" spans="1:15" s="236" customFormat="1" x14ac:dyDescent="0.2">
      <c r="A266" s="237" t="str">
        <f>name!E$6</f>
        <v>Associate professional occupations</v>
      </c>
      <c r="B266" s="302">
        <v>0.63617275431240938</v>
      </c>
      <c r="C266" s="302">
        <v>0.22344247628106156</v>
      </c>
      <c r="D266" s="302">
        <v>0.18442500313797369</v>
      </c>
      <c r="E266" s="302">
        <f t="shared" si="119"/>
        <v>1.0440402337314447</v>
      </c>
      <c r="F266" s="303"/>
      <c r="G266" s="302">
        <v>1.2794101808524392</v>
      </c>
      <c r="H266" s="302">
        <v>0.18126921860653941</v>
      </c>
      <c r="I266" s="302">
        <v>0.12631837780062105</v>
      </c>
      <c r="J266" s="302">
        <f t="shared" si="120"/>
        <v>1.5869977772595996</v>
      </c>
      <c r="K266" s="303"/>
      <c r="L266" s="302">
        <v>1.3473338921025277</v>
      </c>
      <c r="M266" s="302">
        <v>0.16520442048726444</v>
      </c>
      <c r="N266" s="302">
        <v>0.12122171559298928</v>
      </c>
      <c r="O266" s="302">
        <f t="shared" si="121"/>
        <v>1.6337600281827815</v>
      </c>
    </row>
    <row r="267" spans="1:15" s="236" customFormat="1" x14ac:dyDescent="0.2">
      <c r="A267" s="237" t="str">
        <f>name!E$7</f>
        <v>Administrative and secretarial occupations</v>
      </c>
      <c r="B267" s="302">
        <v>0.55739071028608089</v>
      </c>
      <c r="C267" s="302">
        <v>0.88068945820583966</v>
      </c>
      <c r="D267" s="302">
        <v>0.15257604787676482</v>
      </c>
      <c r="E267" s="302">
        <f t="shared" si="119"/>
        <v>1.5906562163686855</v>
      </c>
      <c r="F267" s="303"/>
      <c r="G267" s="302">
        <v>1.0092773824423897</v>
      </c>
      <c r="H267" s="302">
        <v>0.56191258273633371</v>
      </c>
      <c r="I267" s="302">
        <v>8.7760355492148556E-2</v>
      </c>
      <c r="J267" s="302">
        <f t="shared" si="120"/>
        <v>1.658950320670872</v>
      </c>
      <c r="K267" s="303"/>
      <c r="L267" s="302">
        <v>0.76820375797906881</v>
      </c>
      <c r="M267" s="302">
        <v>0.39747427601155355</v>
      </c>
      <c r="N267" s="302">
        <v>7.3252203700673049E-2</v>
      </c>
      <c r="O267" s="302">
        <f t="shared" si="121"/>
        <v>1.2389302376912954</v>
      </c>
    </row>
    <row r="268" spans="1:15" s="236" customFormat="1" x14ac:dyDescent="0.2">
      <c r="A268" s="237" t="str">
        <f>name!E$8</f>
        <v>Skilled trades occupations</v>
      </c>
      <c r="B268" s="302">
        <v>0.30880892754520317</v>
      </c>
      <c r="C268" s="302">
        <v>4.7724995236562082E-2</v>
      </c>
      <c r="D268" s="302">
        <v>0.4632967132334665</v>
      </c>
      <c r="E268" s="302">
        <f t="shared" si="119"/>
        <v>0.81983063601523176</v>
      </c>
      <c r="F268" s="303"/>
      <c r="G268" s="302">
        <v>0.40731898988939386</v>
      </c>
      <c r="H268" s="302">
        <v>2.818657708695723E-2</v>
      </c>
      <c r="I268" s="302">
        <v>0.29045511318013384</v>
      </c>
      <c r="J268" s="302">
        <f>SUM(G268:I268)</f>
        <v>0.72596068015648485</v>
      </c>
      <c r="K268" s="303"/>
      <c r="L268" s="302">
        <v>0.40182257158649159</v>
      </c>
      <c r="M268" s="302">
        <v>3.5769735601203417E-2</v>
      </c>
      <c r="N268" s="302">
        <v>0.30023521991669283</v>
      </c>
      <c r="O268" s="302">
        <f t="shared" si="121"/>
        <v>0.73782752710438793</v>
      </c>
    </row>
    <row r="269" spans="1:15" s="236" customFormat="1" x14ac:dyDescent="0.2">
      <c r="A269" s="237" t="str">
        <f>name!E$9</f>
        <v>Caring, leisure and other service occupations</v>
      </c>
      <c r="B269" s="302">
        <v>0.15890093879117065</v>
      </c>
      <c r="C269" s="302">
        <v>0.10242749693849802</v>
      </c>
      <c r="D269" s="302">
        <v>6.7038640108327538E-2</v>
      </c>
      <c r="E269" s="302">
        <f t="shared" si="119"/>
        <v>0.32836707583799624</v>
      </c>
      <c r="F269" s="303"/>
      <c r="G269" s="302">
        <v>0.27685846512706974</v>
      </c>
      <c r="H269" s="302">
        <v>6.5715869472502395E-2</v>
      </c>
      <c r="I269" s="302">
        <v>4.7416857488561899E-2</v>
      </c>
      <c r="J269" s="302">
        <f t="shared" ref="J269:J272" si="122">SUM(G269:I269)</f>
        <v>0.38999119208813404</v>
      </c>
      <c r="K269" s="303"/>
      <c r="L269" s="302">
        <v>0.26308296502255468</v>
      </c>
      <c r="M269" s="302">
        <v>4.5527529934030017E-2</v>
      </c>
      <c r="N269" s="302">
        <v>7.3044632102586535E-2</v>
      </c>
      <c r="O269" s="302">
        <f t="shared" si="121"/>
        <v>0.38165512705917126</v>
      </c>
    </row>
    <row r="270" spans="1:15" s="236" customFormat="1" x14ac:dyDescent="0.2">
      <c r="A270" s="237" t="str">
        <f>name!E$10</f>
        <v>Sales and customer service occupations</v>
      </c>
      <c r="B270" s="302">
        <v>0.36336160425342823</v>
      </c>
      <c r="C270" s="302">
        <v>0.33931242433000586</v>
      </c>
      <c r="D270" s="302">
        <v>0.17184975497320734</v>
      </c>
      <c r="E270" s="302">
        <f t="shared" si="119"/>
        <v>0.8745237835566414</v>
      </c>
      <c r="F270" s="303"/>
      <c r="G270" s="302">
        <v>0.58866856631200115</v>
      </c>
      <c r="H270" s="302">
        <v>0.21330635365569883</v>
      </c>
      <c r="I270" s="302">
        <v>0.10282715082050972</v>
      </c>
      <c r="J270" s="302">
        <f t="shared" si="122"/>
        <v>0.90480207078820973</v>
      </c>
      <c r="K270" s="303"/>
      <c r="L270" s="302">
        <v>0.50757111098498331</v>
      </c>
      <c r="M270" s="302">
        <v>0.18354555579566992</v>
      </c>
      <c r="N270" s="302">
        <v>7.9316198277862446E-2</v>
      </c>
      <c r="O270" s="302">
        <f t="shared" si="121"/>
        <v>0.7704328650585156</v>
      </c>
    </row>
    <row r="271" spans="1:15" s="236" customFormat="1" x14ac:dyDescent="0.2">
      <c r="A271" s="237" t="str">
        <f>name!E$11</f>
        <v>Process, plant and machine operatives</v>
      </c>
      <c r="B271" s="302">
        <v>0.10221148711575881</v>
      </c>
      <c r="C271" s="302">
        <v>1.5794667192520231E-2</v>
      </c>
      <c r="D271" s="302">
        <v>1.7852496945077363E-2</v>
      </c>
      <c r="E271" s="302">
        <f t="shared" si="119"/>
        <v>0.13585865125335642</v>
      </c>
      <c r="F271" s="303"/>
      <c r="G271" s="302">
        <v>0.12736093778216778</v>
      </c>
      <c r="H271" s="302">
        <v>9.2983991317067607E-3</v>
      </c>
      <c r="I271" s="302">
        <v>1.6290587219795139E-2</v>
      </c>
      <c r="J271" s="302">
        <f t="shared" si="122"/>
        <v>0.1529499241336697</v>
      </c>
      <c r="K271" s="303"/>
      <c r="L271" s="302">
        <v>9.8302559922285523E-2</v>
      </c>
      <c r="M271" s="302">
        <v>8.8112019631522397E-3</v>
      </c>
      <c r="N271" s="302">
        <v>1.8778251551208693E-2</v>
      </c>
      <c r="O271" s="302">
        <f t="shared" si="121"/>
        <v>0.12589201343664647</v>
      </c>
    </row>
    <row r="272" spans="1:15" s="236" customFormat="1" x14ac:dyDescent="0.2">
      <c r="A272" s="237" t="str">
        <f>name!E$12</f>
        <v>Elementary occupations</v>
      </c>
      <c r="B272" s="302">
        <v>0.13781206871046411</v>
      </c>
      <c r="C272" s="302">
        <v>0.12587917803746129</v>
      </c>
      <c r="D272" s="302">
        <v>7.9457633800983987E-2</v>
      </c>
      <c r="E272" s="302">
        <f t="shared" si="119"/>
        <v>0.34314888054890941</v>
      </c>
      <c r="F272" s="303"/>
      <c r="G272" s="302">
        <v>0.19274262150777952</v>
      </c>
      <c r="H272" s="302">
        <v>6.6407525294989486E-2</v>
      </c>
      <c r="I272" s="302">
        <v>4.2619206618837578E-2</v>
      </c>
      <c r="J272" s="302">
        <f t="shared" si="122"/>
        <v>0.30176935342160655</v>
      </c>
      <c r="K272" s="303"/>
      <c r="L272" s="302">
        <v>0.16868181340924063</v>
      </c>
      <c r="M272" s="302">
        <v>4.1555687930227812E-2</v>
      </c>
      <c r="N272" s="302">
        <v>6.4458629877022874E-2</v>
      </c>
      <c r="O272" s="302">
        <f t="shared" si="121"/>
        <v>0.27469613121649133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3.7644377184416573</v>
      </c>
      <c r="C274" s="311">
        <f t="shared" ref="C274:E274" si="123">SUM(C264:C272)</f>
        <v>2.0910335670093811</v>
      </c>
      <c r="D274" s="311">
        <f t="shared" si="123"/>
        <v>1.9245287145489645</v>
      </c>
      <c r="E274" s="311">
        <f t="shared" si="123"/>
        <v>7.7800000000000038</v>
      </c>
      <c r="F274" s="311"/>
      <c r="G274" s="311">
        <f t="shared" ref="G274:J274" si="124">SUM(G264:G272)</f>
        <v>6.9018086908036693</v>
      </c>
      <c r="H274" s="311">
        <f t="shared" si="124"/>
        <v>1.4680460919226639</v>
      </c>
      <c r="I274" s="311">
        <f t="shared" si="124"/>
        <v>1.3581452172736619</v>
      </c>
      <c r="J274" s="311">
        <f t="shared" si="124"/>
        <v>9.7279999999999944</v>
      </c>
      <c r="K274" s="311"/>
      <c r="L274" s="311">
        <f t="shared" ref="L274:O274" si="125">SUM(L264:L272)</f>
        <v>6.3784016269326287</v>
      </c>
      <c r="M274" s="311">
        <f t="shared" si="125"/>
        <v>1.1582441724371959</v>
      </c>
      <c r="N274" s="311">
        <f t="shared" si="125"/>
        <v>1.3063542006301663</v>
      </c>
      <c r="O274" s="311">
        <f t="shared" si="125"/>
        <v>8.8429999999999893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2.7658202262419498</v>
      </c>
      <c r="C281" s="302">
        <v>0.42660208615767697</v>
      </c>
      <c r="D281" s="302">
        <v>0.95800039126124381</v>
      </c>
      <c r="E281" s="302">
        <f>SUM(B281:D281)</f>
        <v>4.1504227036608707</v>
      </c>
      <c r="F281" s="303"/>
      <c r="G281" s="302">
        <v>2.9862311031267739</v>
      </c>
      <c r="H281" s="302">
        <v>0.8196705487468563</v>
      </c>
      <c r="I281" s="302">
        <v>0.93966192030674234</v>
      </c>
      <c r="J281" s="302">
        <f>SUM(G281:I281)</f>
        <v>4.7455635721803722</v>
      </c>
      <c r="K281" s="303"/>
      <c r="L281" s="302">
        <v>2.7644722072196797</v>
      </c>
      <c r="M281" s="302">
        <v>1.0718855936297274</v>
      </c>
      <c r="N281" s="302">
        <v>1.1945609000051853</v>
      </c>
      <c r="O281" s="302">
        <f>SUM(L281:N281)</f>
        <v>5.0309187008545919</v>
      </c>
    </row>
    <row r="282" spans="1:15" s="236" customFormat="1" x14ac:dyDescent="0.2">
      <c r="A282" s="237" t="str">
        <f>name!E$5</f>
        <v>Professional occupations</v>
      </c>
      <c r="B282" s="302">
        <v>6.7983469261069258</v>
      </c>
      <c r="C282" s="302">
        <v>0.8432559670871409</v>
      </c>
      <c r="D282" s="302">
        <v>3.2483537075908755</v>
      </c>
      <c r="E282" s="302">
        <f t="shared" ref="E282:E289" si="126">SUM(B282:D282)</f>
        <v>10.889956600784942</v>
      </c>
      <c r="F282" s="303"/>
      <c r="G282" s="302">
        <v>8.5540084929276841</v>
      </c>
      <c r="H282" s="302">
        <v>1.4396469717494307</v>
      </c>
      <c r="I282" s="302">
        <v>2.6628573578276526</v>
      </c>
      <c r="J282" s="302">
        <f t="shared" ref="J282:J284" si="127">SUM(G282:I282)</f>
        <v>12.656512822504768</v>
      </c>
      <c r="K282" s="303"/>
      <c r="L282" s="302">
        <v>10.505673783414624</v>
      </c>
      <c r="M282" s="302">
        <v>1.834277771377534</v>
      </c>
      <c r="N282" s="302">
        <v>2.8496428487314671</v>
      </c>
      <c r="O282" s="302">
        <f t="shared" ref="O282:O289" si="128">SUM(L282:N282)</f>
        <v>15.189594403523625</v>
      </c>
    </row>
    <row r="283" spans="1:15" s="236" customFormat="1" x14ac:dyDescent="0.2">
      <c r="A283" s="237" t="str">
        <f>name!E$6</f>
        <v>Associate professional occupations</v>
      </c>
      <c r="B283" s="302">
        <v>3.4419090988066987</v>
      </c>
      <c r="C283" s="302">
        <v>0.66914506801141826</v>
      </c>
      <c r="D283" s="302">
        <v>1.4847590950155618</v>
      </c>
      <c r="E283" s="302">
        <f t="shared" si="126"/>
        <v>5.5958132618336789</v>
      </c>
      <c r="F283" s="303"/>
      <c r="G283" s="302">
        <v>3.9726670905769668</v>
      </c>
      <c r="H283" s="302">
        <v>1.0116147069494195</v>
      </c>
      <c r="I283" s="302">
        <v>1.3790535901446828</v>
      </c>
      <c r="J283" s="302">
        <f t="shared" si="127"/>
        <v>6.3633353876710697</v>
      </c>
      <c r="K283" s="303"/>
      <c r="L283" s="302">
        <v>4.225219148365877</v>
      </c>
      <c r="M283" s="302">
        <v>1.2002299054831143</v>
      </c>
      <c r="N283" s="302">
        <v>1.6458614938646585</v>
      </c>
      <c r="O283" s="302">
        <f t="shared" si="128"/>
        <v>7.07131054771365</v>
      </c>
    </row>
    <row r="284" spans="1:15" s="236" customFormat="1" x14ac:dyDescent="0.2">
      <c r="A284" s="237" t="str">
        <f>name!E$7</f>
        <v>Administrative and secretarial occupations</v>
      </c>
      <c r="B284" s="302">
        <v>2.3580753691910257</v>
      </c>
      <c r="C284" s="302">
        <v>1.7879443126343184</v>
      </c>
      <c r="D284" s="302">
        <v>0.75560100838908861</v>
      </c>
      <c r="E284" s="302">
        <f t="shared" si="126"/>
        <v>4.9016206902144326</v>
      </c>
      <c r="F284" s="303"/>
      <c r="G284" s="302">
        <v>2.4460544506843021</v>
      </c>
      <c r="H284" s="302">
        <v>2.2921935895174275</v>
      </c>
      <c r="I284" s="302">
        <v>0.84430276621258071</v>
      </c>
      <c r="J284" s="302">
        <f t="shared" si="127"/>
        <v>5.5825508064143099</v>
      </c>
      <c r="K284" s="303"/>
      <c r="L284" s="302">
        <v>2.0000044653221414</v>
      </c>
      <c r="M284" s="302">
        <v>2.0674477635149029</v>
      </c>
      <c r="N284" s="302">
        <v>0.72311654780213952</v>
      </c>
      <c r="O284" s="302">
        <f t="shared" si="128"/>
        <v>4.7905687766391845</v>
      </c>
    </row>
    <row r="285" spans="1:15" s="236" customFormat="1" x14ac:dyDescent="0.2">
      <c r="A285" s="237" t="str">
        <f>name!E$8</f>
        <v>Skilled trades occupations</v>
      </c>
      <c r="B285" s="302">
        <v>0.68784899837258984</v>
      </c>
      <c r="C285" s="302">
        <v>0.14698553037543122</v>
      </c>
      <c r="D285" s="302">
        <v>0.29800764456444989</v>
      </c>
      <c r="E285" s="302">
        <f t="shared" si="126"/>
        <v>1.1328421733124709</v>
      </c>
      <c r="F285" s="303"/>
      <c r="G285" s="302">
        <v>0.51684847287947289</v>
      </c>
      <c r="H285" s="302">
        <v>0.11002829673949223</v>
      </c>
      <c r="I285" s="302">
        <v>0.17885947159783833</v>
      </c>
      <c r="J285" s="302">
        <f>SUM(G285:I285)</f>
        <v>0.80573624121680343</v>
      </c>
      <c r="K285" s="303"/>
      <c r="L285" s="302">
        <v>0.47709232400252477</v>
      </c>
      <c r="M285" s="302">
        <v>0.15477344376565258</v>
      </c>
      <c r="N285" s="302">
        <v>0.26757250956623196</v>
      </c>
      <c r="O285" s="302">
        <f t="shared" si="128"/>
        <v>0.8994382773344094</v>
      </c>
    </row>
    <row r="286" spans="1:15" s="236" customFormat="1" x14ac:dyDescent="0.2">
      <c r="A286" s="237" t="str">
        <f>name!E$9</f>
        <v>Caring, leisure and other service occupations</v>
      </c>
      <c r="B286" s="302">
        <v>0.23676518864458646</v>
      </c>
      <c r="C286" s="302">
        <v>0.29386763683362294</v>
      </c>
      <c r="D286" s="302">
        <v>0.3126914043986076</v>
      </c>
      <c r="E286" s="302">
        <f t="shared" si="126"/>
        <v>0.84332422987681688</v>
      </c>
      <c r="F286" s="303"/>
      <c r="G286" s="302">
        <v>0.24939081295330992</v>
      </c>
      <c r="H286" s="302">
        <v>0.23308049792765784</v>
      </c>
      <c r="I286" s="302">
        <v>0.3314545252079466</v>
      </c>
      <c r="J286" s="302">
        <f t="shared" ref="J286:J289" si="129">SUM(G286:I286)</f>
        <v>0.81392583608891433</v>
      </c>
      <c r="K286" s="303"/>
      <c r="L286" s="302">
        <v>0.30715214860619522</v>
      </c>
      <c r="M286" s="302">
        <v>0.29328082402121131</v>
      </c>
      <c r="N286" s="302">
        <v>0.54968264504339781</v>
      </c>
      <c r="O286" s="302">
        <f t="shared" si="128"/>
        <v>1.1501156176708043</v>
      </c>
    </row>
    <row r="287" spans="1:15" s="236" customFormat="1" x14ac:dyDescent="0.2">
      <c r="A287" s="237" t="str">
        <f>name!E$10</f>
        <v>Sales and customer service occupations</v>
      </c>
      <c r="B287" s="302">
        <v>0.51729913187737198</v>
      </c>
      <c r="C287" s="302">
        <v>0.32472987224711009</v>
      </c>
      <c r="D287" s="302">
        <v>0.21344993721100769</v>
      </c>
      <c r="E287" s="302">
        <f t="shared" si="126"/>
        <v>1.0554789413354897</v>
      </c>
      <c r="F287" s="303"/>
      <c r="G287" s="302">
        <v>0.50807875851271378</v>
      </c>
      <c r="H287" s="302">
        <v>0.42391226816090216</v>
      </c>
      <c r="I287" s="302">
        <v>0.15117188591177438</v>
      </c>
      <c r="J287" s="302">
        <f t="shared" si="129"/>
        <v>1.0831629125853903</v>
      </c>
      <c r="K287" s="303"/>
      <c r="L287" s="302">
        <v>0.50787617727642675</v>
      </c>
      <c r="M287" s="302">
        <v>0.51300257583137188</v>
      </c>
      <c r="N287" s="302">
        <v>0.12868443366637863</v>
      </c>
      <c r="O287" s="302">
        <f t="shared" si="128"/>
        <v>1.1495631867741771</v>
      </c>
    </row>
    <row r="288" spans="1:15" s="236" customFormat="1" x14ac:dyDescent="0.2">
      <c r="A288" s="237" t="str">
        <f>name!E$11</f>
        <v>Process, plant and machine operatives</v>
      </c>
      <c r="B288" s="302">
        <v>0.3237171035316091</v>
      </c>
      <c r="C288" s="302">
        <v>0.13183257855855759</v>
      </c>
      <c r="D288" s="302">
        <v>9.0823792336882772E-2</v>
      </c>
      <c r="E288" s="302">
        <f t="shared" si="126"/>
        <v>0.54637347442704942</v>
      </c>
      <c r="F288" s="303"/>
      <c r="G288" s="302">
        <v>0.21908348532744926</v>
      </c>
      <c r="H288" s="302">
        <v>0.14411986984892616</v>
      </c>
      <c r="I288" s="302">
        <v>8.0215191647758477E-2</v>
      </c>
      <c r="J288" s="302">
        <f t="shared" si="129"/>
        <v>0.4434185468241339</v>
      </c>
      <c r="K288" s="303"/>
      <c r="L288" s="302">
        <v>0.19433670781612353</v>
      </c>
      <c r="M288" s="302">
        <v>0.21387102228874136</v>
      </c>
      <c r="N288" s="302">
        <v>0.10551122153261795</v>
      </c>
      <c r="O288" s="302">
        <f t="shared" si="128"/>
        <v>0.51371895163748282</v>
      </c>
    </row>
    <row r="289" spans="1:15" s="236" customFormat="1" x14ac:dyDescent="0.2">
      <c r="A289" s="237" t="str">
        <f>name!E$12</f>
        <v>Elementary occupations</v>
      </c>
      <c r="B289" s="302">
        <v>0.53314273143778201</v>
      </c>
      <c r="C289" s="302">
        <v>0.30258104308731171</v>
      </c>
      <c r="D289" s="302">
        <v>0.20244415002917429</v>
      </c>
      <c r="E289" s="302">
        <f t="shared" si="126"/>
        <v>1.0381679245542681</v>
      </c>
      <c r="F289" s="303"/>
      <c r="G289" s="302">
        <v>0.4140415431047868</v>
      </c>
      <c r="H289" s="302">
        <v>0.32920723644707367</v>
      </c>
      <c r="I289" s="302">
        <v>0.15654509496234881</v>
      </c>
      <c r="J289" s="302">
        <f t="shared" si="129"/>
        <v>0.89979387451420934</v>
      </c>
      <c r="K289" s="303"/>
      <c r="L289" s="302">
        <v>0.41657901340684983</v>
      </c>
      <c r="M289" s="302">
        <v>0.5054714349933509</v>
      </c>
      <c r="N289" s="302">
        <v>0.3227210894519128</v>
      </c>
      <c r="O289" s="302">
        <f t="shared" si="128"/>
        <v>1.2447715378521136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17.662924774210541</v>
      </c>
      <c r="C291" s="311">
        <f t="shared" ref="C291:E291" si="130">SUM(C281:C289)</f>
        <v>4.9269440949925878</v>
      </c>
      <c r="D291" s="311">
        <f t="shared" si="130"/>
        <v>7.564131130796893</v>
      </c>
      <c r="E291" s="311">
        <f t="shared" si="130"/>
        <v>30.154000000000021</v>
      </c>
      <c r="F291" s="311"/>
      <c r="G291" s="311">
        <f t="shared" ref="G291:J291" si="131">SUM(G281:G289)</f>
        <v>19.866404210093457</v>
      </c>
      <c r="H291" s="311">
        <f t="shared" si="131"/>
        <v>6.8034739860871865</v>
      </c>
      <c r="I291" s="311">
        <f t="shared" si="131"/>
        <v>6.7241218038193242</v>
      </c>
      <c r="J291" s="311">
        <f t="shared" si="131"/>
        <v>33.39399999999997</v>
      </c>
      <c r="K291" s="311"/>
      <c r="L291" s="311">
        <f t="shared" ref="L291:O291" si="132">SUM(L281:L289)</f>
        <v>21.398405975430439</v>
      </c>
      <c r="M291" s="311">
        <f t="shared" si="132"/>
        <v>7.8542403349056062</v>
      </c>
      <c r="N291" s="311">
        <f t="shared" si="132"/>
        <v>7.7873536896639912</v>
      </c>
      <c r="O291" s="311">
        <f t="shared" si="132"/>
        <v>37.040000000000049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1.3560245924298178</v>
      </c>
      <c r="C298" s="302">
        <v>0.22467679929615963</v>
      </c>
      <c r="D298" s="302">
        <v>0.44026772976180839</v>
      </c>
      <c r="E298" s="302">
        <f>SUM(B298:D298)</f>
        <v>2.0209691214877856</v>
      </c>
      <c r="F298" s="303"/>
      <c r="G298" s="302">
        <v>1.5480439202776966</v>
      </c>
      <c r="H298" s="302">
        <v>0.30785405707675451</v>
      </c>
      <c r="I298" s="302">
        <v>0.67342394855587828</v>
      </c>
      <c r="J298" s="302">
        <f>SUM(G298:I298)</f>
        <v>2.5293219259103292</v>
      </c>
      <c r="K298" s="303"/>
      <c r="L298" s="302">
        <v>1.8402110673116741</v>
      </c>
      <c r="M298" s="302">
        <v>0.34129338372546814</v>
      </c>
      <c r="N298" s="302">
        <v>0.84951250203665318</v>
      </c>
      <c r="O298" s="302">
        <f>SUM(L298:N298)</f>
        <v>3.0310169530737952</v>
      </c>
    </row>
    <row r="299" spans="1:15" s="236" customFormat="1" x14ac:dyDescent="0.2">
      <c r="A299" s="237" t="str">
        <f>name!E$5</f>
        <v>Professional occupations</v>
      </c>
      <c r="B299" s="302">
        <v>1.4489552188009256</v>
      </c>
      <c r="C299" s="302">
        <v>0.40702969322049432</v>
      </c>
      <c r="D299" s="302">
        <v>0.30984053564893771</v>
      </c>
      <c r="E299" s="302">
        <f t="shared" ref="E299:E306" si="133">SUM(B299:D299)</f>
        <v>2.1658254476703576</v>
      </c>
      <c r="F299" s="303"/>
      <c r="G299" s="302">
        <v>1.899975638956876</v>
      </c>
      <c r="H299" s="302">
        <v>0.53155368554515092</v>
      </c>
      <c r="I299" s="302">
        <v>0.44372584326360454</v>
      </c>
      <c r="J299" s="302">
        <f t="shared" ref="J299:J301" si="134">SUM(G299:I299)</f>
        <v>2.8752551677656313</v>
      </c>
      <c r="K299" s="303"/>
      <c r="L299" s="302">
        <v>2.9392346535801188</v>
      </c>
      <c r="M299" s="302">
        <v>0.7240137139355679</v>
      </c>
      <c r="N299" s="302">
        <v>0.48376259194961235</v>
      </c>
      <c r="O299" s="302">
        <f t="shared" ref="O299:O306" si="135">SUM(L299:N299)</f>
        <v>4.1470109594652991</v>
      </c>
    </row>
    <row r="300" spans="1:15" s="236" customFormat="1" x14ac:dyDescent="0.2">
      <c r="A300" s="237" t="str">
        <f>name!E$6</f>
        <v>Associate professional occupations</v>
      </c>
      <c r="B300" s="302">
        <v>1.6770875014955984</v>
      </c>
      <c r="C300" s="302">
        <v>0.48494863346865019</v>
      </c>
      <c r="D300" s="302">
        <v>0.80609062518074703</v>
      </c>
      <c r="E300" s="302">
        <f t="shared" si="133"/>
        <v>2.9681267601449957</v>
      </c>
      <c r="F300" s="303"/>
      <c r="G300" s="302">
        <v>1.9806903812201966</v>
      </c>
      <c r="H300" s="302">
        <v>0.55805478297825817</v>
      </c>
      <c r="I300" s="302">
        <v>1.1329381098734936</v>
      </c>
      <c r="J300" s="302">
        <f t="shared" si="134"/>
        <v>3.6716832740719485</v>
      </c>
      <c r="K300" s="303"/>
      <c r="L300" s="302">
        <v>2.4808225001764668</v>
      </c>
      <c r="M300" s="302">
        <v>0.79085044118977454</v>
      </c>
      <c r="N300" s="302">
        <v>1.3257322941965257</v>
      </c>
      <c r="O300" s="302">
        <f t="shared" si="135"/>
        <v>4.5974052355627677</v>
      </c>
    </row>
    <row r="301" spans="1:15" s="236" customFormat="1" x14ac:dyDescent="0.2">
      <c r="A301" s="237" t="str">
        <f>name!E$7</f>
        <v>Administrative and secretarial occupations</v>
      </c>
      <c r="B301" s="302">
        <v>1.1480407590597606</v>
      </c>
      <c r="C301" s="302">
        <v>1.1664616411409421</v>
      </c>
      <c r="D301" s="302">
        <v>0.21900931528000092</v>
      </c>
      <c r="E301" s="302">
        <f t="shared" si="133"/>
        <v>2.5335117154807039</v>
      </c>
      <c r="F301" s="303"/>
      <c r="G301" s="302">
        <v>1.1987653534924905</v>
      </c>
      <c r="H301" s="302">
        <v>1.1790211421954326</v>
      </c>
      <c r="I301" s="302">
        <v>0.28933334300241143</v>
      </c>
      <c r="J301" s="302">
        <f t="shared" si="134"/>
        <v>2.6671198386903345</v>
      </c>
      <c r="K301" s="303"/>
      <c r="L301" s="302">
        <v>1.361024375497792</v>
      </c>
      <c r="M301" s="302">
        <v>1.4792490564733667</v>
      </c>
      <c r="N301" s="302">
        <v>0.36298449672159327</v>
      </c>
      <c r="O301" s="302">
        <f t="shared" si="135"/>
        <v>3.2032579286927518</v>
      </c>
    </row>
    <row r="302" spans="1:15" s="236" customFormat="1" x14ac:dyDescent="0.2">
      <c r="A302" s="237" t="str">
        <f>name!E$8</f>
        <v>Skilled trades occupations</v>
      </c>
      <c r="B302" s="302">
        <v>0.58431540141337568</v>
      </c>
      <c r="C302" s="302">
        <v>0.13249576915754205</v>
      </c>
      <c r="D302" s="302">
        <v>0.31315921581796047</v>
      </c>
      <c r="E302" s="302">
        <f t="shared" si="133"/>
        <v>1.0299703863888783</v>
      </c>
      <c r="F302" s="303"/>
      <c r="G302" s="302">
        <v>0.47227019280076993</v>
      </c>
      <c r="H302" s="302">
        <v>8.6532503938655317E-2</v>
      </c>
      <c r="I302" s="302">
        <v>0.36133359027646006</v>
      </c>
      <c r="J302" s="302">
        <f>SUM(G302:I302)</f>
        <v>0.92013628701588535</v>
      </c>
      <c r="K302" s="303"/>
      <c r="L302" s="302">
        <v>0.54446947586655292</v>
      </c>
      <c r="M302" s="302">
        <v>0.15575731618095892</v>
      </c>
      <c r="N302" s="302">
        <v>0.44053657287883585</v>
      </c>
      <c r="O302" s="302">
        <f t="shared" si="135"/>
        <v>1.1407633649263476</v>
      </c>
    </row>
    <row r="303" spans="1:15" s="236" customFormat="1" x14ac:dyDescent="0.2">
      <c r="A303" s="237" t="str">
        <f>name!E$9</f>
        <v>Caring, leisure and other service occupations</v>
      </c>
      <c r="B303" s="302">
        <v>0.76393865124707305</v>
      </c>
      <c r="C303" s="302">
        <v>0.84308449569696642</v>
      </c>
      <c r="D303" s="302">
        <v>0.3279860992619657</v>
      </c>
      <c r="E303" s="302">
        <f t="shared" si="133"/>
        <v>1.9350092462060051</v>
      </c>
      <c r="F303" s="303"/>
      <c r="G303" s="302">
        <v>0.80754983082517307</v>
      </c>
      <c r="H303" s="302">
        <v>0.78723428474346269</v>
      </c>
      <c r="I303" s="302">
        <v>0.50247214018920128</v>
      </c>
      <c r="J303" s="302">
        <f t="shared" ref="J303:J306" si="136">SUM(G303:I303)</f>
        <v>2.0972562557578369</v>
      </c>
      <c r="K303" s="303"/>
      <c r="L303" s="302">
        <v>1.0749432159595949</v>
      </c>
      <c r="M303" s="302">
        <v>0.86090234187634673</v>
      </c>
      <c r="N303" s="302">
        <v>0.69714952307200972</v>
      </c>
      <c r="O303" s="302">
        <f t="shared" si="135"/>
        <v>2.6329950809079512</v>
      </c>
    </row>
    <row r="304" spans="1:15" s="236" customFormat="1" x14ac:dyDescent="0.2">
      <c r="A304" s="237" t="str">
        <f>name!E$10</f>
        <v>Sales and customer service occupations</v>
      </c>
      <c r="B304" s="302">
        <v>0.61500991009166117</v>
      </c>
      <c r="C304" s="302">
        <v>0.58654611501705944</v>
      </c>
      <c r="D304" s="302">
        <v>0.15518430212452744</v>
      </c>
      <c r="E304" s="302">
        <f t="shared" si="133"/>
        <v>1.3567403272332479</v>
      </c>
      <c r="F304" s="303"/>
      <c r="G304" s="302">
        <v>0.61962791114806937</v>
      </c>
      <c r="H304" s="302">
        <v>0.57004764144760423</v>
      </c>
      <c r="I304" s="302">
        <v>0.16883949531329903</v>
      </c>
      <c r="J304" s="302">
        <f t="shared" si="136"/>
        <v>1.3585150479089725</v>
      </c>
      <c r="K304" s="303"/>
      <c r="L304" s="302">
        <v>0.75681113234916819</v>
      </c>
      <c r="M304" s="302">
        <v>0.87895297735299616</v>
      </c>
      <c r="N304" s="302">
        <v>0.17335454157295688</v>
      </c>
      <c r="O304" s="302">
        <f t="shared" si="135"/>
        <v>1.8091186512751212</v>
      </c>
    </row>
    <row r="305" spans="1:15" s="236" customFormat="1" x14ac:dyDescent="0.2">
      <c r="A305" s="237" t="str">
        <f>name!E$11</f>
        <v>Process, plant and machine operatives</v>
      </c>
      <c r="B305" s="302">
        <v>0.84188959630639426</v>
      </c>
      <c r="C305" s="302">
        <v>0.29900071869250699</v>
      </c>
      <c r="D305" s="302">
        <v>6.2155135995788598E-2</v>
      </c>
      <c r="E305" s="302">
        <f t="shared" si="133"/>
        <v>1.20304545099469</v>
      </c>
      <c r="F305" s="303"/>
      <c r="G305" s="302">
        <v>0.67741849423416645</v>
      </c>
      <c r="H305" s="302">
        <v>0.25592906410945038</v>
      </c>
      <c r="I305" s="302">
        <v>9.8965868968175968E-2</v>
      </c>
      <c r="J305" s="302">
        <f t="shared" si="136"/>
        <v>1.0323134273117929</v>
      </c>
      <c r="K305" s="303"/>
      <c r="L305" s="302">
        <v>0.79469483842056809</v>
      </c>
      <c r="M305" s="302">
        <v>0.35240211133336047</v>
      </c>
      <c r="N305" s="302">
        <v>0.13548069176425478</v>
      </c>
      <c r="O305" s="302">
        <f t="shared" si="135"/>
        <v>1.2825776415181833</v>
      </c>
    </row>
    <row r="306" spans="1:15" s="236" customFormat="1" x14ac:dyDescent="0.2">
      <c r="A306" s="237" t="str">
        <f>name!E$12</f>
        <v>Elementary occupations</v>
      </c>
      <c r="B306" s="302">
        <v>3.4431846372415467</v>
      </c>
      <c r="C306" s="302">
        <v>3.1409378464356461</v>
      </c>
      <c r="D306" s="302">
        <v>0.88067906071614599</v>
      </c>
      <c r="E306" s="302">
        <f t="shared" si="133"/>
        <v>7.4648015443933389</v>
      </c>
      <c r="F306" s="303"/>
      <c r="G306" s="302">
        <v>3.0119256463870916</v>
      </c>
      <c r="H306" s="302">
        <v>2.3172939687425806</v>
      </c>
      <c r="I306" s="302">
        <v>0.993179160437623</v>
      </c>
      <c r="J306" s="302">
        <f t="shared" si="136"/>
        <v>6.3223987755672946</v>
      </c>
      <c r="K306" s="303"/>
      <c r="L306" s="302">
        <v>4.0094864335919063</v>
      </c>
      <c r="M306" s="302">
        <v>2.5056318629234275</v>
      </c>
      <c r="N306" s="302">
        <v>1.4157358880624338</v>
      </c>
      <c r="O306" s="302">
        <f t="shared" si="135"/>
        <v>7.9308541845777683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11.878446268086153</v>
      </c>
      <c r="C308" s="311">
        <f t="shared" ref="C308:E308" si="137">SUM(C298:C306)</f>
        <v>7.2851817121259668</v>
      </c>
      <c r="D308" s="311">
        <f t="shared" si="137"/>
        <v>3.5143720197878827</v>
      </c>
      <c r="E308" s="311">
        <f t="shared" si="137"/>
        <v>22.678000000000004</v>
      </c>
      <c r="F308" s="311"/>
      <c r="G308" s="311">
        <f t="shared" ref="G308:J308" si="138">SUM(G298:G306)</f>
        <v>12.21626736934253</v>
      </c>
      <c r="H308" s="311">
        <f t="shared" si="138"/>
        <v>6.5935211307773498</v>
      </c>
      <c r="I308" s="311">
        <f t="shared" si="138"/>
        <v>4.6642114998801469</v>
      </c>
      <c r="J308" s="311">
        <f t="shared" si="138"/>
        <v>23.474000000000025</v>
      </c>
      <c r="K308" s="311"/>
      <c r="L308" s="311">
        <f t="shared" ref="L308:O308" si="139">SUM(L298:L306)</f>
        <v>15.801697692753843</v>
      </c>
      <c r="M308" s="311">
        <f t="shared" si="139"/>
        <v>8.0890532049912682</v>
      </c>
      <c r="N308" s="311">
        <f t="shared" si="139"/>
        <v>5.8842491022548762</v>
      </c>
      <c r="O308" s="311">
        <f t="shared" si="139"/>
        <v>29.774999999999984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1.2288188050885787</v>
      </c>
      <c r="C315" s="302">
        <v>0.3114451917882225</v>
      </c>
      <c r="D315" s="302">
        <v>0.12382956165265827</v>
      </c>
      <c r="E315" s="302">
        <f>SUM(B315:D315)</f>
        <v>1.6640935585294594</v>
      </c>
      <c r="F315" s="303"/>
      <c r="G315" s="302">
        <v>1.2526327775292687</v>
      </c>
      <c r="H315" s="302">
        <v>0.3901119862883845</v>
      </c>
      <c r="I315" s="302">
        <v>0.15081529026323032</v>
      </c>
      <c r="J315" s="302">
        <f>SUM(G315:I315)</f>
        <v>1.7935600540808834</v>
      </c>
      <c r="K315" s="303"/>
      <c r="L315" s="302">
        <v>1.090672396563066</v>
      </c>
      <c r="M315" s="302">
        <v>0.42920665042362066</v>
      </c>
      <c r="N315" s="302">
        <v>0.16236465874251027</v>
      </c>
      <c r="O315" s="302">
        <f>SUM(L315:N315)</f>
        <v>1.682243705729197</v>
      </c>
    </row>
    <row r="316" spans="1:15" s="236" customFormat="1" x14ac:dyDescent="0.2">
      <c r="A316" s="237" t="str">
        <f>name!E$5</f>
        <v>Professional occupations</v>
      </c>
      <c r="B316" s="302">
        <v>2.944433048400064</v>
      </c>
      <c r="C316" s="302">
        <v>0.93566064007967242</v>
      </c>
      <c r="D316" s="302">
        <v>0.38123342353453998</v>
      </c>
      <c r="E316" s="302">
        <f t="shared" ref="E316:E323" si="140">SUM(B316:D316)</f>
        <v>4.2613271120142766</v>
      </c>
      <c r="F316" s="303"/>
      <c r="G316" s="302">
        <v>3.4466041735147166</v>
      </c>
      <c r="H316" s="302">
        <v>1.0936395206203442</v>
      </c>
      <c r="I316" s="302">
        <v>0.42050658189206447</v>
      </c>
      <c r="J316" s="302">
        <f t="shared" ref="J316:J318" si="141">SUM(G316:I316)</f>
        <v>4.9607502760271256</v>
      </c>
      <c r="K316" s="303"/>
      <c r="L316" s="302">
        <v>3.818913402851305</v>
      </c>
      <c r="M316" s="302">
        <v>1.298963540786916</v>
      </c>
      <c r="N316" s="302">
        <v>0.32777762393472709</v>
      </c>
      <c r="O316" s="302">
        <f t="shared" ref="O316:O323" si="142">SUM(L316:N316)</f>
        <v>5.445654567572948</v>
      </c>
    </row>
    <row r="317" spans="1:15" s="236" customFormat="1" x14ac:dyDescent="0.2">
      <c r="A317" s="237" t="str">
        <f>name!E$6</f>
        <v>Associate professional occupations</v>
      </c>
      <c r="B317" s="302">
        <v>3.4980660011894216</v>
      </c>
      <c r="C317" s="302">
        <v>0.9948950023009272</v>
      </c>
      <c r="D317" s="302">
        <v>0.20739802315368996</v>
      </c>
      <c r="E317" s="302">
        <f t="shared" si="140"/>
        <v>4.7003590266440387</v>
      </c>
      <c r="F317" s="303"/>
      <c r="G317" s="302">
        <v>3.6558251803607602</v>
      </c>
      <c r="H317" s="302">
        <v>0.982163912309438</v>
      </c>
      <c r="I317" s="302">
        <v>0.17594297667438744</v>
      </c>
      <c r="J317" s="302">
        <f t="shared" si="141"/>
        <v>4.8139320693445855</v>
      </c>
      <c r="K317" s="303"/>
      <c r="L317" s="302">
        <v>3.2720129848710058</v>
      </c>
      <c r="M317" s="302">
        <v>1.1555630620580482</v>
      </c>
      <c r="N317" s="302">
        <v>0.17491929726575625</v>
      </c>
      <c r="O317" s="302">
        <f t="shared" si="142"/>
        <v>4.6024953441948098</v>
      </c>
    </row>
    <row r="318" spans="1:15" s="236" customFormat="1" x14ac:dyDescent="0.2">
      <c r="A318" s="237" t="str">
        <f>name!E$7</f>
        <v>Administrative and secretarial occupations</v>
      </c>
      <c r="B318" s="302">
        <v>2.1530414832884892</v>
      </c>
      <c r="C318" s="302">
        <v>2.4029576572837761</v>
      </c>
      <c r="D318" s="302">
        <v>6.8736404252716876E-2</v>
      </c>
      <c r="E318" s="302">
        <f t="shared" si="140"/>
        <v>4.6247355448249818</v>
      </c>
      <c r="F318" s="303"/>
      <c r="G318" s="302">
        <v>1.919561506635334</v>
      </c>
      <c r="H318" s="302">
        <v>1.9997039006998836</v>
      </c>
      <c r="I318" s="302">
        <v>5.3081151219758482E-2</v>
      </c>
      <c r="J318" s="302">
        <f t="shared" si="141"/>
        <v>3.972346558554976</v>
      </c>
      <c r="K318" s="303"/>
      <c r="L318" s="302">
        <v>1.3619399315300382</v>
      </c>
      <c r="M318" s="302">
        <v>1.640298075074577</v>
      </c>
      <c r="N318" s="302">
        <v>3.8152648041885596E-2</v>
      </c>
      <c r="O318" s="302">
        <f t="shared" si="142"/>
        <v>3.0403906546465009</v>
      </c>
    </row>
    <row r="319" spans="1:15" s="236" customFormat="1" x14ac:dyDescent="0.2">
      <c r="A319" s="237" t="str">
        <f>name!E$8</f>
        <v>Skilled trades occupations</v>
      </c>
      <c r="B319" s="302">
        <v>0.3127266320044032</v>
      </c>
      <c r="C319" s="302">
        <v>3.5232099327717516E-2</v>
      </c>
      <c r="D319" s="302">
        <v>8.4152554802046364E-2</v>
      </c>
      <c r="E319" s="302">
        <f t="shared" si="140"/>
        <v>0.43211128613416711</v>
      </c>
      <c r="F319" s="303"/>
      <c r="G319" s="302">
        <v>0.22880676176266032</v>
      </c>
      <c r="H319" s="302">
        <v>2.5928883765587732E-2</v>
      </c>
      <c r="I319" s="302">
        <v>7.3204553888842977E-2</v>
      </c>
      <c r="J319" s="302">
        <f>SUM(G319:I319)</f>
        <v>0.32794019941709107</v>
      </c>
      <c r="K319" s="303"/>
      <c r="L319" s="302">
        <v>0.2107721811476409</v>
      </c>
      <c r="M319" s="302">
        <v>5.0778728318944942E-2</v>
      </c>
      <c r="N319" s="302">
        <v>7.8691005212130072E-2</v>
      </c>
      <c r="O319" s="302">
        <f t="shared" si="142"/>
        <v>0.3402419146787159</v>
      </c>
    </row>
    <row r="320" spans="1:15" s="236" customFormat="1" x14ac:dyDescent="0.2">
      <c r="A320" s="237" t="str">
        <f>name!E$9</f>
        <v>Caring, leisure and other service occupations</v>
      </c>
      <c r="B320" s="302">
        <v>0.46756520479793512</v>
      </c>
      <c r="C320" s="302">
        <v>0.56796197465206477</v>
      </c>
      <c r="D320" s="302">
        <v>7.1392388395311493E-2</v>
      </c>
      <c r="E320" s="302">
        <f t="shared" si="140"/>
        <v>1.1069195678453114</v>
      </c>
      <c r="F320" s="303"/>
      <c r="G320" s="302">
        <v>0.41899621897287964</v>
      </c>
      <c r="H320" s="302">
        <v>0.48837515492640265</v>
      </c>
      <c r="I320" s="302">
        <v>6.7819842228134364E-2</v>
      </c>
      <c r="J320" s="302">
        <f t="shared" ref="J320:J323" si="143">SUM(G320:I320)</f>
        <v>0.97519121612741677</v>
      </c>
      <c r="K320" s="303"/>
      <c r="L320" s="302">
        <v>0.44299510244781282</v>
      </c>
      <c r="M320" s="302">
        <v>0.44779599247572743</v>
      </c>
      <c r="N320" s="302">
        <v>6.3867528404393525E-2</v>
      </c>
      <c r="O320" s="302">
        <f t="shared" si="142"/>
        <v>0.95465862332793372</v>
      </c>
    </row>
    <row r="321" spans="1:15" s="236" customFormat="1" x14ac:dyDescent="0.2">
      <c r="A321" s="237" t="str">
        <f>name!E$10</f>
        <v>Sales and customer service occupations</v>
      </c>
      <c r="B321" s="302">
        <v>0.22342171446714018</v>
      </c>
      <c r="C321" s="302">
        <v>0.22757865313137668</v>
      </c>
      <c r="D321" s="302">
        <v>2.4496572759819386E-2</v>
      </c>
      <c r="E321" s="302">
        <f t="shared" si="140"/>
        <v>0.47549694035833623</v>
      </c>
      <c r="F321" s="303"/>
      <c r="G321" s="302">
        <v>0.2002813682956846</v>
      </c>
      <c r="H321" s="302">
        <v>0.20815393596701096</v>
      </c>
      <c r="I321" s="302">
        <v>2.4975328029243814E-2</v>
      </c>
      <c r="J321" s="302">
        <f t="shared" si="143"/>
        <v>0.43341063229193938</v>
      </c>
      <c r="K321" s="303"/>
      <c r="L321" s="302">
        <v>0.18764183759703523</v>
      </c>
      <c r="M321" s="302">
        <v>0.22397935842992786</v>
      </c>
      <c r="N321" s="302">
        <v>2.2237491393553868E-2</v>
      </c>
      <c r="O321" s="302">
        <f t="shared" si="142"/>
        <v>0.43385868742051698</v>
      </c>
    </row>
    <row r="322" spans="1:15" s="236" customFormat="1" x14ac:dyDescent="0.2">
      <c r="A322" s="237" t="str">
        <f>name!E$11</f>
        <v>Process, plant and machine operatives</v>
      </c>
      <c r="B322" s="302">
        <v>0.2188665792329515</v>
      </c>
      <c r="C322" s="302">
        <v>9.18696800935246E-2</v>
      </c>
      <c r="D322" s="302">
        <v>1.1305952853547673E-2</v>
      </c>
      <c r="E322" s="302">
        <f t="shared" si="140"/>
        <v>0.32204221218002377</v>
      </c>
      <c r="F322" s="303"/>
      <c r="G322" s="302">
        <v>0.1516381261724731</v>
      </c>
      <c r="H322" s="302">
        <v>6.5051964332357284E-2</v>
      </c>
      <c r="I322" s="302">
        <v>2.0120553845933351E-2</v>
      </c>
      <c r="J322" s="302">
        <f t="shared" si="143"/>
        <v>0.23681064435076377</v>
      </c>
      <c r="K322" s="303"/>
      <c r="L322" s="302">
        <v>0.1306692424312775</v>
      </c>
      <c r="M322" s="302">
        <v>7.3397864600374813E-2</v>
      </c>
      <c r="N322" s="302">
        <v>3.869205137862354E-2</v>
      </c>
      <c r="O322" s="302">
        <f t="shared" si="142"/>
        <v>0.24275915841027584</v>
      </c>
    </row>
    <row r="323" spans="1:15" s="236" customFormat="1" x14ac:dyDescent="0.2">
      <c r="A323" s="237" t="str">
        <f>name!E$12</f>
        <v>Elementary occupations</v>
      </c>
      <c r="B323" s="302">
        <v>0.34837431324558499</v>
      </c>
      <c r="C323" s="302">
        <v>0.34885215842505995</v>
      </c>
      <c r="D323" s="302">
        <v>1.4688279798736454E-2</v>
      </c>
      <c r="E323" s="302">
        <f t="shared" si="140"/>
        <v>0.71191475146938132</v>
      </c>
      <c r="F323" s="303"/>
      <c r="G323" s="302">
        <v>0.25351180623177672</v>
      </c>
      <c r="H323" s="302">
        <v>0.2338658924307033</v>
      </c>
      <c r="I323" s="302">
        <v>9.4680651142699565E-2</v>
      </c>
      <c r="J323" s="302">
        <f t="shared" si="143"/>
        <v>0.58205834980517956</v>
      </c>
      <c r="K323" s="303"/>
      <c r="L323" s="302">
        <v>0.22789304617990389</v>
      </c>
      <c r="M323" s="302">
        <v>0.1511859127409752</v>
      </c>
      <c r="N323" s="302">
        <v>0.14761838509823255</v>
      </c>
      <c r="O323" s="302">
        <f t="shared" si="142"/>
        <v>0.52669734401911161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11.39531378171457</v>
      </c>
      <c r="C325" s="311">
        <f t="shared" ref="C325:E325" si="144">SUM(C315:C323)</f>
        <v>5.9164530570823421</v>
      </c>
      <c r="D325" s="311">
        <f t="shared" si="144"/>
        <v>0.98723316120306648</v>
      </c>
      <c r="E325" s="311">
        <f t="shared" si="144"/>
        <v>18.298999999999978</v>
      </c>
      <c r="F325" s="311"/>
      <c r="G325" s="311">
        <f t="shared" ref="G325:J325" si="145">SUM(G315:G323)</f>
        <v>11.527857919475554</v>
      </c>
      <c r="H325" s="311">
        <f t="shared" si="145"/>
        <v>5.4869951513401123</v>
      </c>
      <c r="I325" s="311">
        <f t="shared" si="145"/>
        <v>1.0811469291842948</v>
      </c>
      <c r="J325" s="311">
        <f t="shared" si="145"/>
        <v>18.095999999999961</v>
      </c>
      <c r="K325" s="311"/>
      <c r="L325" s="311">
        <f t="shared" ref="L325:O325" si="146">SUM(L315:L323)</f>
        <v>10.743510125619087</v>
      </c>
      <c r="M325" s="311">
        <f t="shared" si="146"/>
        <v>5.4711691849091126</v>
      </c>
      <c r="N325" s="311">
        <f t="shared" si="146"/>
        <v>1.0543206894718127</v>
      </c>
      <c r="O325" s="311">
        <f t="shared" si="146"/>
        <v>17.269000000000013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0.37983041410821122</v>
      </c>
      <c r="C332" s="302">
        <v>0.19954804141233412</v>
      </c>
      <c r="D332" s="302">
        <v>0.18978787836492467</v>
      </c>
      <c r="E332" s="302">
        <f>SUM(B332:D332)</f>
        <v>0.76916633388546995</v>
      </c>
      <c r="F332" s="303"/>
      <c r="G332" s="302">
        <v>0.39425760077327832</v>
      </c>
      <c r="H332" s="302">
        <v>0.27882891946876859</v>
      </c>
      <c r="I332" s="302">
        <v>0.17291591737994452</v>
      </c>
      <c r="J332" s="302">
        <f>SUM(G332:I332)</f>
        <v>0.84600243762199134</v>
      </c>
      <c r="K332" s="303"/>
      <c r="L332" s="302">
        <v>0.37339219014058844</v>
      </c>
      <c r="M332" s="302">
        <v>0.36792078364625425</v>
      </c>
      <c r="N332" s="302">
        <v>0.18983689332991685</v>
      </c>
      <c r="O332" s="302">
        <f>SUM(L332:N332)</f>
        <v>0.93114986711675951</v>
      </c>
    </row>
    <row r="333" spans="1:15" s="236" customFormat="1" x14ac:dyDescent="0.2">
      <c r="A333" s="237" t="str">
        <f>name!E$5</f>
        <v>Professional occupations</v>
      </c>
      <c r="B333" s="302">
        <v>8.5072985572167994</v>
      </c>
      <c r="C333" s="302">
        <v>5.7084848713098255</v>
      </c>
      <c r="D333" s="302">
        <v>1.4491645161602018</v>
      </c>
      <c r="E333" s="302">
        <f t="shared" ref="E333:E340" si="147">SUM(B333:D333)</f>
        <v>15.664947944686826</v>
      </c>
      <c r="F333" s="303"/>
      <c r="G333" s="302">
        <v>9.4328950994277054</v>
      </c>
      <c r="H333" s="302">
        <v>6.6947364865854855</v>
      </c>
      <c r="I333" s="302">
        <v>1.6290505770400381</v>
      </c>
      <c r="J333" s="302">
        <f t="shared" ref="J333:J335" si="148">SUM(G333:I333)</f>
        <v>17.756682163053227</v>
      </c>
      <c r="K333" s="303"/>
      <c r="L333" s="302">
        <v>10.273029825747592</v>
      </c>
      <c r="M333" s="302">
        <v>8.2607033822628253</v>
      </c>
      <c r="N333" s="302">
        <v>1.792447847067149</v>
      </c>
      <c r="O333" s="302">
        <f t="shared" ref="O333:O340" si="149">SUM(L333:N333)</f>
        <v>20.326181055077566</v>
      </c>
    </row>
    <row r="334" spans="1:15" s="236" customFormat="1" x14ac:dyDescent="0.2">
      <c r="A334" s="237" t="str">
        <f>name!E$6</f>
        <v>Associate professional occupations</v>
      </c>
      <c r="B334" s="302">
        <v>0.81669329213710429</v>
      </c>
      <c r="C334" s="302">
        <v>1.0575300804220897</v>
      </c>
      <c r="D334" s="302">
        <v>0.61178017557770914</v>
      </c>
      <c r="E334" s="302">
        <f t="shared" si="147"/>
        <v>2.4860035481369032</v>
      </c>
      <c r="F334" s="303"/>
      <c r="G334" s="302">
        <v>0.89679750596435226</v>
      </c>
      <c r="H334" s="302">
        <v>1.2375284277242515</v>
      </c>
      <c r="I334" s="302">
        <v>0.46791541448622637</v>
      </c>
      <c r="J334" s="302">
        <f t="shared" si="148"/>
        <v>2.6022413481748301</v>
      </c>
      <c r="K334" s="303"/>
      <c r="L334" s="302">
        <v>1.0807525550525268</v>
      </c>
      <c r="M334" s="302">
        <v>1.7374027516664694</v>
      </c>
      <c r="N334" s="302">
        <v>0.50444008485619196</v>
      </c>
      <c r="O334" s="302">
        <f t="shared" si="149"/>
        <v>3.322595391575188</v>
      </c>
    </row>
    <row r="335" spans="1:15" s="236" customFormat="1" x14ac:dyDescent="0.2">
      <c r="A335" s="237" t="str">
        <f>name!E$7</f>
        <v>Administrative and secretarial occupations</v>
      </c>
      <c r="B335" s="302">
        <v>0.46259339708631569</v>
      </c>
      <c r="C335" s="302">
        <v>1.0643516649996678</v>
      </c>
      <c r="D335" s="302">
        <v>6.5555635397083187E-2</v>
      </c>
      <c r="E335" s="302">
        <f t="shared" si="147"/>
        <v>1.5925006974830667</v>
      </c>
      <c r="F335" s="303"/>
      <c r="G335" s="302">
        <v>0.42291057715084029</v>
      </c>
      <c r="H335" s="302">
        <v>1.0056097109136484</v>
      </c>
      <c r="I335" s="302">
        <v>5.7616885999495743E-2</v>
      </c>
      <c r="J335" s="302">
        <f t="shared" si="148"/>
        <v>1.4861371740639844</v>
      </c>
      <c r="K335" s="303"/>
      <c r="L335" s="302">
        <v>0.27796704832146896</v>
      </c>
      <c r="M335" s="302">
        <v>0.50186382005282149</v>
      </c>
      <c r="N335" s="302">
        <v>3.7682885945827048E-2</v>
      </c>
      <c r="O335" s="302">
        <f t="shared" si="149"/>
        <v>0.81751375432011752</v>
      </c>
    </row>
    <row r="336" spans="1:15" s="236" customFormat="1" x14ac:dyDescent="0.2">
      <c r="A336" s="237" t="str">
        <f>name!E$8</f>
        <v>Skilled trades occupations</v>
      </c>
      <c r="B336" s="302">
        <v>0.23174955756391868</v>
      </c>
      <c r="C336" s="302">
        <v>0.16711180220908792</v>
      </c>
      <c r="D336" s="302">
        <v>3.7675843849197449E-2</v>
      </c>
      <c r="E336" s="302">
        <f t="shared" si="147"/>
        <v>0.43653720362220405</v>
      </c>
      <c r="F336" s="303"/>
      <c r="G336" s="302">
        <v>0.17325585252684475</v>
      </c>
      <c r="H336" s="302">
        <v>0.12325239502931612</v>
      </c>
      <c r="I336" s="302">
        <v>3.0075106395438624E-2</v>
      </c>
      <c r="J336" s="302">
        <f>SUM(G336:I336)</f>
        <v>0.32658335395159954</v>
      </c>
      <c r="K336" s="303"/>
      <c r="L336" s="302">
        <v>0.12639899214056519</v>
      </c>
      <c r="M336" s="302">
        <v>6.9000294423674571E-2</v>
      </c>
      <c r="N336" s="302">
        <v>4.9632452019186077E-2</v>
      </c>
      <c r="O336" s="302">
        <f t="shared" si="149"/>
        <v>0.24503173858342586</v>
      </c>
    </row>
    <row r="337" spans="1:15" s="236" customFormat="1" x14ac:dyDescent="0.2">
      <c r="A337" s="237" t="str">
        <f>name!E$9</f>
        <v>Caring, leisure and other service occupations</v>
      </c>
      <c r="B337" s="302">
        <v>2.4591001326128126</v>
      </c>
      <c r="C337" s="302">
        <v>4.509096691177449</v>
      </c>
      <c r="D337" s="302">
        <v>0.16198409345514</v>
      </c>
      <c r="E337" s="302">
        <f t="shared" si="147"/>
        <v>7.1301809172454016</v>
      </c>
      <c r="F337" s="303"/>
      <c r="G337" s="302">
        <v>2.3831739553725617</v>
      </c>
      <c r="H337" s="302">
        <v>4.5427614744835116</v>
      </c>
      <c r="I337" s="302">
        <v>0.18336886971111127</v>
      </c>
      <c r="J337" s="302">
        <f t="shared" ref="J337:J340" si="150">SUM(G337:I337)</f>
        <v>7.1093042995671842</v>
      </c>
      <c r="K337" s="303"/>
      <c r="L337" s="302">
        <v>3.0748910789906851</v>
      </c>
      <c r="M337" s="302">
        <v>4.3524536741292321</v>
      </c>
      <c r="N337" s="302">
        <v>0.29088664180053952</v>
      </c>
      <c r="O337" s="302">
        <f t="shared" si="149"/>
        <v>7.7182313949204566</v>
      </c>
    </row>
    <row r="338" spans="1:15" s="236" customFormat="1" x14ac:dyDescent="0.2">
      <c r="A338" s="237" t="str">
        <f>name!E$10</f>
        <v>Sales and customer service occupations</v>
      </c>
      <c r="B338" s="302">
        <v>5.0079269331042398E-2</v>
      </c>
      <c r="C338" s="302">
        <v>8.6932913175705007E-2</v>
      </c>
      <c r="D338" s="302">
        <v>3.1668562453370727E-2</v>
      </c>
      <c r="E338" s="302">
        <f t="shared" si="147"/>
        <v>0.16868074496011815</v>
      </c>
      <c r="F338" s="303"/>
      <c r="G338" s="302">
        <v>4.5870328390885409E-2</v>
      </c>
      <c r="H338" s="302">
        <v>8.329051546480909E-2</v>
      </c>
      <c r="I338" s="302">
        <v>1.9199243966842482E-2</v>
      </c>
      <c r="J338" s="302">
        <f t="shared" si="150"/>
        <v>0.14836008782253696</v>
      </c>
      <c r="K338" s="303"/>
      <c r="L338" s="302">
        <v>5.6101178900133657E-2</v>
      </c>
      <c r="M338" s="302">
        <v>7.7197115409501374E-2</v>
      </c>
      <c r="N338" s="302">
        <v>1.8481861893925582E-2</v>
      </c>
      <c r="O338" s="302">
        <f t="shared" si="149"/>
        <v>0.15178015620356061</v>
      </c>
    </row>
    <row r="339" spans="1:15" s="236" customFormat="1" x14ac:dyDescent="0.2">
      <c r="A339" s="237" t="str">
        <f>name!E$11</f>
        <v>Process, plant and machine operatives</v>
      </c>
      <c r="B339" s="302">
        <v>3.9249899211961078E-2</v>
      </c>
      <c r="C339" s="302">
        <v>7.7795686920504856E-2</v>
      </c>
      <c r="D339" s="302">
        <v>0.4248613334283225</v>
      </c>
      <c r="E339" s="302">
        <f t="shared" si="147"/>
        <v>0.5419069195607884</v>
      </c>
      <c r="F339" s="303"/>
      <c r="G339" s="302">
        <v>2.8871768211520054E-2</v>
      </c>
      <c r="H339" s="302">
        <v>5.8660666222938397E-2</v>
      </c>
      <c r="I339" s="302">
        <v>0.30635933262419751</v>
      </c>
      <c r="J339" s="302">
        <f t="shared" si="150"/>
        <v>0.39389176705865597</v>
      </c>
      <c r="K339" s="303"/>
      <c r="L339" s="302">
        <v>3.0140319066759784E-2</v>
      </c>
      <c r="M339" s="302">
        <v>6.3406287880504023E-2</v>
      </c>
      <c r="N339" s="302">
        <v>0.2990186965202703</v>
      </c>
      <c r="O339" s="302">
        <f t="shared" si="149"/>
        <v>0.3925653034675341</v>
      </c>
    </row>
    <row r="340" spans="1:15" s="236" customFormat="1" x14ac:dyDescent="0.2">
      <c r="A340" s="237" t="str">
        <f>name!E$12</f>
        <v>Elementary occupations</v>
      </c>
      <c r="B340" s="302">
        <v>0.31872258168405265</v>
      </c>
      <c r="C340" s="302">
        <v>1.6739055727610999</v>
      </c>
      <c r="D340" s="302">
        <v>8.4475359740992934E-3</v>
      </c>
      <c r="E340" s="302">
        <f t="shared" si="147"/>
        <v>2.0010756904192517</v>
      </c>
      <c r="F340" s="303"/>
      <c r="G340" s="302">
        <v>0.27010926378349387</v>
      </c>
      <c r="H340" s="302">
        <v>1.2992321089497727</v>
      </c>
      <c r="I340" s="302">
        <v>3.4559959527108541E-3</v>
      </c>
      <c r="J340" s="302">
        <f t="shared" si="150"/>
        <v>1.5727973686859775</v>
      </c>
      <c r="K340" s="303"/>
      <c r="L340" s="302">
        <v>0.38756939533822621</v>
      </c>
      <c r="M340" s="302">
        <v>0.42799386991627641</v>
      </c>
      <c r="N340" s="302">
        <v>5.3880734809092327E-3</v>
      </c>
      <c r="O340" s="302">
        <f t="shared" si="149"/>
        <v>0.82095133873541182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13.26531710095222</v>
      </c>
      <c r="C342" s="311">
        <f t="shared" ref="C342:E342" si="151">SUM(C332:C340)</f>
        <v>14.544757324387765</v>
      </c>
      <c r="D342" s="311">
        <f t="shared" si="151"/>
        <v>2.9809255746600489</v>
      </c>
      <c r="E342" s="311">
        <f t="shared" si="151"/>
        <v>30.791000000000029</v>
      </c>
      <c r="F342" s="311"/>
      <c r="G342" s="311">
        <f t="shared" ref="G342:J342" si="152">SUM(G332:G340)</f>
        <v>14.048141951601483</v>
      </c>
      <c r="H342" s="311">
        <f t="shared" si="152"/>
        <v>15.323900704842501</v>
      </c>
      <c r="I342" s="311">
        <f t="shared" si="152"/>
        <v>2.8699573435560062</v>
      </c>
      <c r="J342" s="311">
        <f t="shared" si="152"/>
        <v>32.241999999999983</v>
      </c>
      <c r="K342" s="311"/>
      <c r="L342" s="311">
        <f t="shared" ref="L342:O342" si="153">SUM(L332:L340)</f>
        <v>15.680242583698547</v>
      </c>
      <c r="M342" s="311">
        <f t="shared" si="153"/>
        <v>15.857941979387556</v>
      </c>
      <c r="N342" s="311">
        <f t="shared" si="153"/>
        <v>3.1878154369139153</v>
      </c>
      <c r="O342" s="311">
        <f t="shared" si="153"/>
        <v>34.726000000000013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1.339455654292657</v>
      </c>
      <c r="C349" s="302">
        <v>0.6334582826989229</v>
      </c>
      <c r="D349" s="302">
        <v>0.38581135305883502</v>
      </c>
      <c r="E349" s="302">
        <f>SUM(B349:D349)</f>
        <v>2.358725290050415</v>
      </c>
      <c r="F349" s="303"/>
      <c r="G349" s="302">
        <v>1.4047783633544688</v>
      </c>
      <c r="H349" s="302">
        <v>0.80475429130262277</v>
      </c>
      <c r="I349" s="302">
        <v>0.47916247822246738</v>
      </c>
      <c r="J349" s="302">
        <f>SUM(G349:I349)</f>
        <v>2.688695132879559</v>
      </c>
      <c r="K349" s="303"/>
      <c r="L349" s="302">
        <v>1.5292924444674127</v>
      </c>
      <c r="M349" s="302">
        <v>1.1259093944351852</v>
      </c>
      <c r="N349" s="302">
        <v>0.65220002756812312</v>
      </c>
      <c r="O349" s="302">
        <f>SUM(L349:N349)</f>
        <v>3.307401866470721</v>
      </c>
    </row>
    <row r="350" spans="1:15" s="236" customFormat="1" x14ac:dyDescent="0.2">
      <c r="A350" s="237" t="str">
        <f>name!E$5</f>
        <v>Professional occupations</v>
      </c>
      <c r="B350" s="302">
        <v>9.1501334238293861</v>
      </c>
      <c r="C350" s="302">
        <v>5.523932442653229</v>
      </c>
      <c r="D350" s="302">
        <v>2.0765704152491882</v>
      </c>
      <c r="E350" s="302">
        <f t="shared" ref="E350:E357" si="154">SUM(B350:D350)</f>
        <v>16.750636281731801</v>
      </c>
      <c r="F350" s="303"/>
      <c r="G350" s="302">
        <v>10.28950257851783</v>
      </c>
      <c r="H350" s="302">
        <v>6.2178137933015893</v>
      </c>
      <c r="I350" s="302">
        <v>2.1358420141352394</v>
      </c>
      <c r="J350" s="302">
        <f t="shared" ref="J350:J352" si="155">SUM(G350:I350)</f>
        <v>18.64315838595466</v>
      </c>
      <c r="K350" s="303"/>
      <c r="L350" s="302">
        <v>12.608054606002032</v>
      </c>
      <c r="M350" s="302">
        <v>7.6739971420509976</v>
      </c>
      <c r="N350" s="302">
        <v>2.5328541613448396</v>
      </c>
      <c r="O350" s="302">
        <f t="shared" ref="O350:O357" si="156">SUM(L350:N350)</f>
        <v>22.814905909397869</v>
      </c>
    </row>
    <row r="351" spans="1:15" s="236" customFormat="1" x14ac:dyDescent="0.2">
      <c r="A351" s="237" t="str">
        <f>name!E$6</f>
        <v>Associate professional occupations</v>
      </c>
      <c r="B351" s="302">
        <v>3.4518955994593759</v>
      </c>
      <c r="C351" s="302">
        <v>2.8809903961190475</v>
      </c>
      <c r="D351" s="302">
        <v>0.93986307376078104</v>
      </c>
      <c r="E351" s="302">
        <f t="shared" si="154"/>
        <v>7.2727490693392047</v>
      </c>
      <c r="F351" s="303"/>
      <c r="G351" s="302">
        <v>3.7593848016770379</v>
      </c>
      <c r="H351" s="302">
        <v>3.1707070277828548</v>
      </c>
      <c r="I351" s="302">
        <v>0.69412580907850951</v>
      </c>
      <c r="J351" s="302">
        <f t="shared" si="155"/>
        <v>7.6242176385384024</v>
      </c>
      <c r="K351" s="303"/>
      <c r="L351" s="302">
        <v>7.0679115211286714</v>
      </c>
      <c r="M351" s="302">
        <v>5.4013629381588864</v>
      </c>
      <c r="N351" s="302">
        <v>1.0648971910580716</v>
      </c>
      <c r="O351" s="302">
        <f t="shared" si="156"/>
        <v>13.534171650345629</v>
      </c>
    </row>
    <row r="352" spans="1:15" s="236" customFormat="1" x14ac:dyDescent="0.2">
      <c r="A352" s="237" t="str">
        <f>name!E$7</f>
        <v>Administrative and secretarial occupations</v>
      </c>
      <c r="B352" s="302">
        <v>1.681217538603675</v>
      </c>
      <c r="C352" s="302">
        <v>2.6836819866673967</v>
      </c>
      <c r="D352" s="302">
        <v>0.19415586119700165</v>
      </c>
      <c r="E352" s="302">
        <f t="shared" si="154"/>
        <v>4.5590553864680734</v>
      </c>
      <c r="F352" s="303"/>
      <c r="G352" s="302">
        <v>1.5579643485037118</v>
      </c>
      <c r="H352" s="302">
        <v>2.2963792345761993</v>
      </c>
      <c r="I352" s="302">
        <v>0.11541431704957694</v>
      </c>
      <c r="J352" s="302">
        <f t="shared" si="155"/>
        <v>3.9697579001294878</v>
      </c>
      <c r="K352" s="303"/>
      <c r="L352" s="302">
        <v>1.4695872020231582</v>
      </c>
      <c r="M352" s="302">
        <v>1.2103196031101373</v>
      </c>
      <c r="N352" s="302">
        <v>9.0175122982564679E-2</v>
      </c>
      <c r="O352" s="302">
        <f t="shared" si="156"/>
        <v>2.77008192811586</v>
      </c>
    </row>
    <row r="353" spans="1:15" s="236" customFormat="1" x14ac:dyDescent="0.2">
      <c r="A353" s="237" t="str">
        <f>name!E$8</f>
        <v>Skilled trades occupations</v>
      </c>
      <c r="B353" s="302">
        <v>0.24153024004339443</v>
      </c>
      <c r="C353" s="302">
        <v>0.31893290771475613</v>
      </c>
      <c r="D353" s="302">
        <v>0.15447565224492366</v>
      </c>
      <c r="E353" s="302">
        <f t="shared" si="154"/>
        <v>0.71493880000307419</v>
      </c>
      <c r="F353" s="303"/>
      <c r="G353" s="302">
        <v>0.17643215337985571</v>
      </c>
      <c r="H353" s="302">
        <v>0.21543061481980841</v>
      </c>
      <c r="I353" s="302">
        <v>0.16789583582934595</v>
      </c>
      <c r="J353" s="302">
        <f>SUM(G353:I353)</f>
        <v>0.55975860402901012</v>
      </c>
      <c r="K353" s="303"/>
      <c r="L353" s="302">
        <v>0.11970480319808371</v>
      </c>
      <c r="M353" s="302">
        <v>0.2055954700274446</v>
      </c>
      <c r="N353" s="302">
        <v>0.18754728295856724</v>
      </c>
      <c r="O353" s="302">
        <f t="shared" si="156"/>
        <v>0.51284755618409561</v>
      </c>
    </row>
    <row r="354" spans="1:15" s="236" customFormat="1" x14ac:dyDescent="0.2">
      <c r="A354" s="237" t="str">
        <f>name!E$9</f>
        <v>Caring, leisure and other service occupations</v>
      </c>
      <c r="B354" s="302">
        <v>7.6225682579474459</v>
      </c>
      <c r="C354" s="302">
        <v>9.8957439378209511</v>
      </c>
      <c r="D354" s="302">
        <v>1.8616765293998261</v>
      </c>
      <c r="E354" s="302">
        <f t="shared" si="154"/>
        <v>19.379988725168221</v>
      </c>
      <c r="F354" s="303"/>
      <c r="G354" s="302">
        <v>7.6023236553233646</v>
      </c>
      <c r="H354" s="302">
        <v>9.1203804588184791</v>
      </c>
      <c r="I354" s="302">
        <v>1.5183910816435437</v>
      </c>
      <c r="J354" s="302">
        <f t="shared" ref="J354:J357" si="157">SUM(G354:I354)</f>
        <v>18.241095195785388</v>
      </c>
      <c r="K354" s="303"/>
      <c r="L354" s="302">
        <v>9.3505574275212915</v>
      </c>
      <c r="M354" s="302">
        <v>9.5813832592205355</v>
      </c>
      <c r="N354" s="302">
        <v>1.9860712914353496</v>
      </c>
      <c r="O354" s="302">
        <f t="shared" si="156"/>
        <v>20.918011978177177</v>
      </c>
    </row>
    <row r="355" spans="1:15" s="236" customFormat="1" x14ac:dyDescent="0.2">
      <c r="A355" s="237" t="str">
        <f>name!E$10</f>
        <v>Sales and customer service occupations</v>
      </c>
      <c r="B355" s="302">
        <v>0.2728431947496644</v>
      </c>
      <c r="C355" s="302">
        <v>0.35540743208044839</v>
      </c>
      <c r="D355" s="302">
        <v>7.3970597183367043E-2</v>
      </c>
      <c r="E355" s="302">
        <f t="shared" si="154"/>
        <v>0.70222122401347986</v>
      </c>
      <c r="F355" s="303"/>
      <c r="G355" s="302">
        <v>0.2504941047947627</v>
      </c>
      <c r="H355" s="302">
        <v>0.3058779136960017</v>
      </c>
      <c r="I355" s="302">
        <v>4.6125316375141369E-2</v>
      </c>
      <c r="J355" s="302">
        <f t="shared" si="157"/>
        <v>0.60249733486590573</v>
      </c>
      <c r="K355" s="303"/>
      <c r="L355" s="302">
        <v>0.3008602845465298</v>
      </c>
      <c r="M355" s="302">
        <v>0.35619123590968599</v>
      </c>
      <c r="N355" s="302">
        <v>5.8341724663946208E-2</v>
      </c>
      <c r="O355" s="302">
        <f t="shared" si="156"/>
        <v>0.71539324512016189</v>
      </c>
    </row>
    <row r="356" spans="1:15" s="236" customFormat="1" x14ac:dyDescent="0.2">
      <c r="A356" s="237" t="str">
        <f>name!E$11</f>
        <v>Process, plant and machine operatives</v>
      </c>
      <c r="B356" s="302">
        <v>7.5813363535374392E-2</v>
      </c>
      <c r="C356" s="302">
        <v>0.29833214659770713</v>
      </c>
      <c r="D356" s="302">
        <v>2.9244899265550885E-2</v>
      </c>
      <c r="E356" s="302">
        <f t="shared" si="154"/>
        <v>0.40339040939863241</v>
      </c>
      <c r="F356" s="303"/>
      <c r="G356" s="302">
        <v>5.3667797215420004E-2</v>
      </c>
      <c r="H356" s="302">
        <v>0.22214855428264665</v>
      </c>
      <c r="I356" s="302">
        <v>3.4524963188225725E-2</v>
      </c>
      <c r="J356" s="302">
        <f t="shared" si="157"/>
        <v>0.31034131468629239</v>
      </c>
      <c r="K356" s="303"/>
      <c r="L356" s="302">
        <v>3.0484155488543968E-2</v>
      </c>
      <c r="M356" s="302">
        <v>0.19871937541321982</v>
      </c>
      <c r="N356" s="302">
        <v>3.9173187131171558E-2</v>
      </c>
      <c r="O356" s="302">
        <f t="shared" si="156"/>
        <v>0.26837671803293534</v>
      </c>
    </row>
    <row r="357" spans="1:15" s="236" customFormat="1" x14ac:dyDescent="0.2">
      <c r="A357" s="237" t="str">
        <f>name!E$12</f>
        <v>Elementary occupations</v>
      </c>
      <c r="B357" s="302">
        <v>0.39474159095554645</v>
      </c>
      <c r="C357" s="302">
        <v>1.351307071758872</v>
      </c>
      <c r="D357" s="302">
        <v>8.624615111262518E-2</v>
      </c>
      <c r="E357" s="302">
        <f t="shared" si="154"/>
        <v>1.8322948138270436</v>
      </c>
      <c r="F357" s="303"/>
      <c r="G357" s="302">
        <v>0.31910700110354084</v>
      </c>
      <c r="H357" s="302">
        <v>0.92008230046286088</v>
      </c>
      <c r="I357" s="302">
        <v>4.028919156491037E-2</v>
      </c>
      <c r="J357" s="302">
        <f t="shared" si="157"/>
        <v>1.2794784931313121</v>
      </c>
      <c r="K357" s="303"/>
      <c r="L357" s="302">
        <v>0.3502184182419803</v>
      </c>
      <c r="M357" s="302">
        <v>0.52355112330815656</v>
      </c>
      <c r="N357" s="302">
        <v>0.11003960660544931</v>
      </c>
      <c r="O357" s="302">
        <f t="shared" si="156"/>
        <v>0.98380914815558618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24.230198863416522</v>
      </c>
      <c r="C359" s="311">
        <f t="shared" ref="C359:E359" si="158">SUM(C349:C357)</f>
        <v>23.941786604111332</v>
      </c>
      <c r="D359" s="311">
        <f t="shared" si="158"/>
        <v>5.8020145324720991</v>
      </c>
      <c r="E359" s="311">
        <f t="shared" si="158"/>
        <v>53.97399999999994</v>
      </c>
      <c r="F359" s="311"/>
      <c r="G359" s="311">
        <f t="shared" ref="G359:J359" si="159">SUM(G349:G357)</f>
        <v>25.413654803869992</v>
      </c>
      <c r="H359" s="311">
        <f t="shared" si="159"/>
        <v>23.273574189043064</v>
      </c>
      <c r="I359" s="311">
        <f t="shared" si="159"/>
        <v>5.2317710070869596</v>
      </c>
      <c r="J359" s="311">
        <f t="shared" si="159"/>
        <v>53.919000000000018</v>
      </c>
      <c r="K359" s="311"/>
      <c r="L359" s="311">
        <f t="shared" ref="L359:O359" si="160">SUM(L349:L357)</f>
        <v>32.826670862617704</v>
      </c>
      <c r="M359" s="311">
        <f t="shared" si="160"/>
        <v>26.277029541634249</v>
      </c>
      <c r="N359" s="311">
        <f t="shared" si="160"/>
        <v>6.721299595748083</v>
      </c>
      <c r="O359" s="311">
        <f t="shared" si="160"/>
        <v>65.825000000000045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0.46460049399994696</v>
      </c>
      <c r="C366" s="302">
        <v>0.13109956083736449</v>
      </c>
      <c r="D366" s="302">
        <v>0.36371337384271157</v>
      </c>
      <c r="E366" s="302">
        <f>SUM(B366:D366)</f>
        <v>0.95941342868002311</v>
      </c>
      <c r="F366" s="303"/>
      <c r="G366" s="302">
        <v>0.53520571082566315</v>
      </c>
      <c r="H366" s="302">
        <v>0.21360357172422106</v>
      </c>
      <c r="I366" s="302">
        <v>0.38089421637586712</v>
      </c>
      <c r="J366" s="302">
        <f>SUM(G366:I366)</f>
        <v>1.1297034989257513</v>
      </c>
      <c r="K366" s="303"/>
      <c r="L366" s="302">
        <v>0.68632190553449035</v>
      </c>
      <c r="M366" s="302">
        <v>0.3610816266431352</v>
      </c>
      <c r="N366" s="302">
        <v>0.54286428193757341</v>
      </c>
      <c r="O366" s="302">
        <f>SUM(L366:N366)</f>
        <v>1.5902678141151991</v>
      </c>
    </row>
    <row r="367" spans="1:15" s="236" customFormat="1" x14ac:dyDescent="0.2">
      <c r="A367" s="237" t="str">
        <f>name!E$5</f>
        <v>Professional occupations</v>
      </c>
      <c r="B367" s="302">
        <v>0.66837553593438592</v>
      </c>
      <c r="C367" s="302">
        <v>0.34608472106226218</v>
      </c>
      <c r="D367" s="302">
        <v>0.72128777145558864</v>
      </c>
      <c r="E367" s="302">
        <f t="shared" ref="E367:E374" si="161">SUM(B367:D367)</f>
        <v>1.7357480284522366</v>
      </c>
      <c r="F367" s="303"/>
      <c r="G367" s="302">
        <v>0.78958632110170679</v>
      </c>
      <c r="H367" s="302">
        <v>0.5524359816265435</v>
      </c>
      <c r="I367" s="302">
        <v>0.69204732086429566</v>
      </c>
      <c r="J367" s="302">
        <f t="shared" ref="J367:J369" si="162">SUM(G367:I367)</f>
        <v>2.0340696235925462</v>
      </c>
      <c r="K367" s="303"/>
      <c r="L367" s="302">
        <v>1.1942833436735096</v>
      </c>
      <c r="M367" s="302">
        <v>1.0605082756387954</v>
      </c>
      <c r="N367" s="302">
        <v>0.89730311263097995</v>
      </c>
      <c r="O367" s="302">
        <f t="shared" ref="O367:O374" si="163">SUM(L367:N367)</f>
        <v>3.152094731943285</v>
      </c>
    </row>
    <row r="368" spans="1:15" s="236" customFormat="1" x14ac:dyDescent="0.2">
      <c r="A368" s="237" t="str">
        <f>name!E$6</f>
        <v>Associate professional occupations</v>
      </c>
      <c r="B368" s="302">
        <v>0.70543021886052892</v>
      </c>
      <c r="C368" s="302">
        <v>0.68983320802412051</v>
      </c>
      <c r="D368" s="302">
        <v>2.4064700364138503</v>
      </c>
      <c r="E368" s="302">
        <f t="shared" si="161"/>
        <v>3.8017334632984996</v>
      </c>
      <c r="F368" s="303"/>
      <c r="G368" s="302">
        <v>0.7990517995414903</v>
      </c>
      <c r="H368" s="302">
        <v>0.87854709906504724</v>
      </c>
      <c r="I368" s="302">
        <v>2.3627895297616499</v>
      </c>
      <c r="J368" s="302">
        <f t="shared" si="162"/>
        <v>4.0403884283681872</v>
      </c>
      <c r="K368" s="303"/>
      <c r="L368" s="302">
        <v>0.95229284300994554</v>
      </c>
      <c r="M368" s="302">
        <v>1.216333739631712</v>
      </c>
      <c r="N368" s="302">
        <v>3.0533423507097686</v>
      </c>
      <c r="O368" s="302">
        <f t="shared" si="163"/>
        <v>5.2219689333514259</v>
      </c>
    </row>
    <row r="369" spans="1:15" s="236" customFormat="1" x14ac:dyDescent="0.2">
      <c r="A369" s="237" t="str">
        <f>name!E$7</f>
        <v>Administrative and secretarial occupations</v>
      </c>
      <c r="B369" s="302">
        <v>0.39591570678397725</v>
      </c>
      <c r="C369" s="302">
        <v>0.71651063242392399</v>
      </c>
      <c r="D369" s="302">
        <v>7.1484610222109737E-2</v>
      </c>
      <c r="E369" s="302">
        <f t="shared" si="161"/>
        <v>1.1839109494300111</v>
      </c>
      <c r="F369" s="303"/>
      <c r="G369" s="302">
        <v>0.31507138442307608</v>
      </c>
      <c r="H369" s="302">
        <v>0.73989491403298813</v>
      </c>
      <c r="I369" s="302">
        <v>5.927090692918624E-2</v>
      </c>
      <c r="J369" s="302">
        <f t="shared" si="162"/>
        <v>1.1142372053852503</v>
      </c>
      <c r="K369" s="303"/>
      <c r="L369" s="302">
        <v>0.38862538222966042</v>
      </c>
      <c r="M369" s="302">
        <v>0.80730543887126027</v>
      </c>
      <c r="N369" s="302">
        <v>6.9206370839543535E-2</v>
      </c>
      <c r="O369" s="302">
        <f t="shared" si="163"/>
        <v>1.2651371919404644</v>
      </c>
    </row>
    <row r="370" spans="1:15" s="236" customFormat="1" x14ac:dyDescent="0.2">
      <c r="A370" s="237" t="str">
        <f>name!E$8</f>
        <v>Skilled trades occupations</v>
      </c>
      <c r="B370" s="302">
        <v>0.40136418709047084</v>
      </c>
      <c r="C370" s="302">
        <v>0.16627609675112304</v>
      </c>
      <c r="D370" s="302">
        <v>0.42180026503889245</v>
      </c>
      <c r="E370" s="302">
        <f t="shared" si="161"/>
        <v>0.98944054888048638</v>
      </c>
      <c r="F370" s="303"/>
      <c r="G370" s="302">
        <v>0.40757789250077547</v>
      </c>
      <c r="H370" s="302">
        <v>0.15915553666955179</v>
      </c>
      <c r="I370" s="302">
        <v>0.34857677596805109</v>
      </c>
      <c r="J370" s="302">
        <f>SUM(G370:I370)</f>
        <v>0.91531020513837835</v>
      </c>
      <c r="K370" s="303"/>
      <c r="L370" s="302">
        <v>0.42774223087003554</v>
      </c>
      <c r="M370" s="302">
        <v>0.28869263211995427</v>
      </c>
      <c r="N370" s="302">
        <v>0.46539496726413948</v>
      </c>
      <c r="O370" s="302">
        <f t="shared" si="163"/>
        <v>1.1818298302541292</v>
      </c>
    </row>
    <row r="371" spans="1:15" s="236" customFormat="1" x14ac:dyDescent="0.2">
      <c r="A371" s="237" t="str">
        <f>name!E$9</f>
        <v>Caring, leisure and other service occupations</v>
      </c>
      <c r="B371" s="302">
        <v>0.48772553108164191</v>
      </c>
      <c r="C371" s="302">
        <v>0.70860723772562995</v>
      </c>
      <c r="D371" s="302">
        <v>0.15560134815708923</v>
      </c>
      <c r="E371" s="302">
        <f t="shared" si="161"/>
        <v>1.3519341169643611</v>
      </c>
      <c r="F371" s="303"/>
      <c r="G371" s="302">
        <v>0.42581144001183008</v>
      </c>
      <c r="H371" s="302">
        <v>0.6941945936744387</v>
      </c>
      <c r="I371" s="302">
        <v>0.18276278967559151</v>
      </c>
      <c r="J371" s="302">
        <f t="shared" ref="J371:J374" si="164">SUM(G371:I371)</f>
        <v>1.3027688233618602</v>
      </c>
      <c r="K371" s="303"/>
      <c r="L371" s="302">
        <v>0.47333486049817464</v>
      </c>
      <c r="M371" s="302">
        <v>0.867726431591195</v>
      </c>
      <c r="N371" s="302">
        <v>0.24963570773695221</v>
      </c>
      <c r="O371" s="302">
        <f t="shared" si="163"/>
        <v>1.5906969998263218</v>
      </c>
    </row>
    <row r="372" spans="1:15" s="236" customFormat="1" x14ac:dyDescent="0.2">
      <c r="A372" s="237" t="str">
        <f>name!E$10</f>
        <v>Sales and customer service occupations</v>
      </c>
      <c r="B372" s="302">
        <v>0.1721525131595015</v>
      </c>
      <c r="C372" s="302">
        <v>0.27618206618628838</v>
      </c>
      <c r="D372" s="302">
        <v>8.3886425774191559E-2</v>
      </c>
      <c r="E372" s="302">
        <f t="shared" si="161"/>
        <v>0.53222100511998149</v>
      </c>
      <c r="F372" s="303"/>
      <c r="G372" s="302">
        <v>0.15172560448596387</v>
      </c>
      <c r="H372" s="302">
        <v>0.30742865746188214</v>
      </c>
      <c r="I372" s="302">
        <v>6.2675385191315491E-2</v>
      </c>
      <c r="J372" s="302">
        <f t="shared" si="164"/>
        <v>0.52182964713916147</v>
      </c>
      <c r="K372" s="303"/>
      <c r="L372" s="302">
        <v>0.19971882146699194</v>
      </c>
      <c r="M372" s="302">
        <v>0.40476585955023914</v>
      </c>
      <c r="N372" s="302">
        <v>7.5194251212580207E-2</v>
      </c>
      <c r="O372" s="302">
        <f t="shared" si="163"/>
        <v>0.67967893222981124</v>
      </c>
    </row>
    <row r="373" spans="1:15" s="236" customFormat="1" x14ac:dyDescent="0.2">
      <c r="A373" s="237" t="str">
        <f>name!E$11</f>
        <v>Process, plant and machine operatives</v>
      </c>
      <c r="B373" s="302">
        <v>7.1485912651295683E-2</v>
      </c>
      <c r="C373" s="302">
        <v>5.6491106617517745E-2</v>
      </c>
      <c r="D373" s="302">
        <v>1.9489420599957306E-2</v>
      </c>
      <c r="E373" s="302">
        <f t="shared" si="161"/>
        <v>0.14746643986877075</v>
      </c>
      <c r="F373" s="303"/>
      <c r="G373" s="302">
        <v>6.8328214413389793E-2</v>
      </c>
      <c r="H373" s="302">
        <v>6.3411937841433369E-2</v>
      </c>
      <c r="I373" s="302">
        <v>1.8279706331373498E-2</v>
      </c>
      <c r="J373" s="302">
        <f t="shared" si="164"/>
        <v>0.15001985858619665</v>
      </c>
      <c r="K373" s="303"/>
      <c r="L373" s="302">
        <v>7.2627436907811663E-2</v>
      </c>
      <c r="M373" s="302">
        <v>0.1071505349776716</v>
      </c>
      <c r="N373" s="302">
        <v>2.5495008762006968E-2</v>
      </c>
      <c r="O373" s="302">
        <f t="shared" si="163"/>
        <v>0.20527298064749025</v>
      </c>
    </row>
    <row r="374" spans="1:15" s="236" customFormat="1" x14ac:dyDescent="0.2">
      <c r="A374" s="237" t="str">
        <f>name!E$12</f>
        <v>Elementary occupations</v>
      </c>
      <c r="B374" s="302">
        <v>0.22228563358030343</v>
      </c>
      <c r="C374" s="302">
        <v>1.1091591700673014</v>
      </c>
      <c r="D374" s="302">
        <v>5.168721565803084E-2</v>
      </c>
      <c r="E374" s="302">
        <f t="shared" si="161"/>
        <v>1.3831320193056356</v>
      </c>
      <c r="F374" s="303"/>
      <c r="G374" s="302">
        <v>0.2011897727260355</v>
      </c>
      <c r="H374" s="302">
        <v>1.002134710128292</v>
      </c>
      <c r="I374" s="302">
        <v>3.5348226648350821E-2</v>
      </c>
      <c r="J374" s="302">
        <f t="shared" si="164"/>
        <v>1.2386727095026784</v>
      </c>
      <c r="K374" s="303"/>
      <c r="L374" s="302">
        <v>0.2232807563038455</v>
      </c>
      <c r="M374" s="302">
        <v>1.0295136776343938</v>
      </c>
      <c r="N374" s="302">
        <v>5.9258151753629647E-2</v>
      </c>
      <c r="O374" s="302">
        <f t="shared" si="163"/>
        <v>1.312052585691869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3.589335733142053</v>
      </c>
      <c r="C376" s="311">
        <f t="shared" ref="C376:E376" si="165">SUM(C366:C374)</f>
        <v>4.2002437996955315</v>
      </c>
      <c r="D376" s="311">
        <f t="shared" si="165"/>
        <v>4.2954204671624217</v>
      </c>
      <c r="E376" s="311">
        <f t="shared" si="165"/>
        <v>12.085000000000006</v>
      </c>
      <c r="F376" s="311"/>
      <c r="G376" s="311">
        <f t="shared" ref="G376:J376" si="166">SUM(G366:G374)</f>
        <v>3.693548140029931</v>
      </c>
      <c r="H376" s="311">
        <f t="shared" si="166"/>
        <v>4.6108070022243979</v>
      </c>
      <c r="I376" s="311">
        <f t="shared" si="166"/>
        <v>4.1426448577456814</v>
      </c>
      <c r="J376" s="311">
        <f t="shared" si="166"/>
        <v>12.447000000000012</v>
      </c>
      <c r="K376" s="311"/>
      <c r="L376" s="311">
        <f t="shared" ref="L376:O376" si="167">SUM(L366:L374)</f>
        <v>4.618227580494465</v>
      </c>
      <c r="M376" s="311">
        <f t="shared" si="167"/>
        <v>6.1430782166583562</v>
      </c>
      <c r="N376" s="311">
        <f t="shared" si="167"/>
        <v>5.4376942028471751</v>
      </c>
      <c r="O376" s="311">
        <f t="shared" si="167"/>
        <v>16.198999999999998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0.33257791136636633</v>
      </c>
      <c r="C383" s="302">
        <v>7.3417612070166921E-2</v>
      </c>
      <c r="D383" s="302">
        <v>0.48304131630124469</v>
      </c>
      <c r="E383" s="302">
        <f>SUM(B383:D383)</f>
        <v>0.88903683973777792</v>
      </c>
      <c r="F383" s="303"/>
      <c r="G383" s="302">
        <v>0.3937081500546783</v>
      </c>
      <c r="H383" s="302">
        <v>0.1241452449204886</v>
      </c>
      <c r="I383" s="302">
        <v>0.74805751458318337</v>
      </c>
      <c r="J383" s="302">
        <f>SUM(G383:I383)</f>
        <v>1.2659109095583503</v>
      </c>
      <c r="K383" s="303"/>
      <c r="L383" s="302">
        <v>0.41474267838263246</v>
      </c>
      <c r="M383" s="302">
        <v>0.15348171628570581</v>
      </c>
      <c r="N383" s="302">
        <v>0.85388063703001771</v>
      </c>
      <c r="O383" s="302">
        <f>SUM(L383:N383)</f>
        <v>1.4221050316983561</v>
      </c>
    </row>
    <row r="384" spans="1:15" s="236" customFormat="1" x14ac:dyDescent="0.2">
      <c r="A384" s="237" t="str">
        <f>name!E$5</f>
        <v>Professional occupations</v>
      </c>
      <c r="B384" s="302">
        <v>0.79297749116842009</v>
      </c>
      <c r="C384" s="302">
        <v>0.36755719441323798</v>
      </c>
      <c r="D384" s="302">
        <v>0.59670656184027304</v>
      </c>
      <c r="E384" s="302">
        <f t="shared" ref="E384:E391" si="168">SUM(B384:D384)</f>
        <v>1.757241247421931</v>
      </c>
      <c r="F384" s="303"/>
      <c r="G384" s="302">
        <v>0.9901639977549257</v>
      </c>
      <c r="H384" s="302">
        <v>0.51093961771644236</v>
      </c>
      <c r="I384" s="302">
        <v>0.74567472475502106</v>
      </c>
      <c r="J384" s="302">
        <f t="shared" ref="J384:J386" si="169">SUM(G384:I384)</f>
        <v>2.2467783402263892</v>
      </c>
      <c r="K384" s="303"/>
      <c r="L384" s="302">
        <v>1.1724610731694074</v>
      </c>
      <c r="M384" s="302">
        <v>0.65298177280366299</v>
      </c>
      <c r="N384" s="302">
        <v>0.75965475814596151</v>
      </c>
      <c r="O384" s="302">
        <f t="shared" ref="O384:O391" si="170">SUM(L384:N384)</f>
        <v>2.5850976041190319</v>
      </c>
    </row>
    <row r="385" spans="1:15" s="236" customFormat="1" x14ac:dyDescent="0.2">
      <c r="A385" s="237" t="str">
        <f>name!E$6</f>
        <v>Associate professional occupations</v>
      </c>
      <c r="B385" s="302">
        <v>0.38427548211796259</v>
      </c>
      <c r="C385" s="302">
        <v>0.32258498903861582</v>
      </c>
      <c r="D385" s="302">
        <v>0.51964256770850992</v>
      </c>
      <c r="E385" s="302">
        <f t="shared" si="168"/>
        <v>1.2265030388650884</v>
      </c>
      <c r="F385" s="303"/>
      <c r="G385" s="302">
        <v>0.44472388476333835</v>
      </c>
      <c r="H385" s="302">
        <v>0.38101514334862752</v>
      </c>
      <c r="I385" s="302">
        <v>0.61414538706439459</v>
      </c>
      <c r="J385" s="302">
        <f t="shared" si="169"/>
        <v>1.4398844151763606</v>
      </c>
      <c r="K385" s="303"/>
      <c r="L385" s="302">
        <v>0.53741294900251135</v>
      </c>
      <c r="M385" s="302">
        <v>0.454801920873313</v>
      </c>
      <c r="N385" s="302">
        <v>0.591411467182137</v>
      </c>
      <c r="O385" s="302">
        <f t="shared" si="170"/>
        <v>1.5836263370579613</v>
      </c>
    </row>
    <row r="386" spans="1:15" s="236" customFormat="1" x14ac:dyDescent="0.2">
      <c r="A386" s="237" t="str">
        <f>name!E$7</f>
        <v>Administrative and secretarial occupations</v>
      </c>
      <c r="B386" s="302">
        <v>0.30667460984207623</v>
      </c>
      <c r="C386" s="302">
        <v>0.49309960019630628</v>
      </c>
      <c r="D386" s="302">
        <v>0.14198163093804159</v>
      </c>
      <c r="E386" s="302">
        <f t="shared" si="168"/>
        <v>0.94175584097642406</v>
      </c>
      <c r="F386" s="303"/>
      <c r="G386" s="302">
        <v>0.28636765271669928</v>
      </c>
      <c r="H386" s="302">
        <v>0.40147285795362686</v>
      </c>
      <c r="I386" s="302">
        <v>0.14558810599611405</v>
      </c>
      <c r="J386" s="302">
        <f t="shared" si="169"/>
        <v>0.83342861666644019</v>
      </c>
      <c r="K386" s="303"/>
      <c r="L386" s="302">
        <v>0.26716459997927189</v>
      </c>
      <c r="M386" s="302">
        <v>0.42117895837021324</v>
      </c>
      <c r="N386" s="302">
        <v>9.9539304554990118E-2</v>
      </c>
      <c r="O386" s="302">
        <f t="shared" si="170"/>
        <v>0.78788286290447529</v>
      </c>
    </row>
    <row r="387" spans="1:15" s="236" customFormat="1" x14ac:dyDescent="0.2">
      <c r="A387" s="237" t="str">
        <f>name!E$8</f>
        <v>Skilled trades occupations</v>
      </c>
      <c r="B387" s="302">
        <v>0.15344992864007531</v>
      </c>
      <c r="C387" s="302">
        <v>6.1836673438100051E-2</v>
      </c>
      <c r="D387" s="302">
        <v>0.21988979552358312</v>
      </c>
      <c r="E387" s="302">
        <f t="shared" si="168"/>
        <v>0.43517639760175847</v>
      </c>
      <c r="F387" s="303"/>
      <c r="G387" s="302">
        <v>0.13492073020498707</v>
      </c>
      <c r="H387" s="302">
        <v>7.2639891991516284E-2</v>
      </c>
      <c r="I387" s="302">
        <v>0.29943326069785475</v>
      </c>
      <c r="J387" s="302">
        <f>SUM(G387:I387)</f>
        <v>0.50699388289435809</v>
      </c>
      <c r="K387" s="303"/>
      <c r="L387" s="302">
        <v>0.1396183816471494</v>
      </c>
      <c r="M387" s="302">
        <v>8.3278555684991123E-2</v>
      </c>
      <c r="N387" s="302">
        <v>0.44371885242266657</v>
      </c>
      <c r="O387" s="302">
        <f t="shared" si="170"/>
        <v>0.66661578975480706</v>
      </c>
    </row>
    <row r="388" spans="1:15" s="236" customFormat="1" x14ac:dyDescent="0.2">
      <c r="A388" s="237" t="str">
        <f>name!E$9</f>
        <v>Caring, leisure and other service occupations</v>
      </c>
      <c r="B388" s="302">
        <v>1.1937812905126881</v>
      </c>
      <c r="C388" s="302">
        <v>0.86168985114859098</v>
      </c>
      <c r="D388" s="302">
        <v>1.0494800776491906</v>
      </c>
      <c r="E388" s="302">
        <f t="shared" si="168"/>
        <v>3.1049512193104696</v>
      </c>
      <c r="F388" s="303"/>
      <c r="G388" s="302">
        <v>1.2027377790701159</v>
      </c>
      <c r="H388" s="302">
        <v>0.7285157678710017</v>
      </c>
      <c r="I388" s="302">
        <v>1.2920995396209145</v>
      </c>
      <c r="J388" s="302">
        <f t="shared" ref="J388:J391" si="171">SUM(G388:I388)</f>
        <v>3.2233530865620321</v>
      </c>
      <c r="K388" s="303"/>
      <c r="L388" s="302">
        <v>1.1195550284974016</v>
      </c>
      <c r="M388" s="302">
        <v>0.58576668796132847</v>
      </c>
      <c r="N388" s="302">
        <v>1.4757081663783091</v>
      </c>
      <c r="O388" s="302">
        <f t="shared" si="170"/>
        <v>3.1810298828370396</v>
      </c>
    </row>
    <row r="389" spans="1:15" s="236" customFormat="1" x14ac:dyDescent="0.2">
      <c r="A389" s="237" t="str">
        <f>name!E$10</f>
        <v>Sales and customer service occupations</v>
      </c>
      <c r="B389" s="302">
        <v>0.13402097605825364</v>
      </c>
      <c r="C389" s="302">
        <v>0.11413109213881252</v>
      </c>
      <c r="D389" s="302">
        <v>0.15481846442802374</v>
      </c>
      <c r="E389" s="302">
        <f t="shared" si="168"/>
        <v>0.40297053262508986</v>
      </c>
      <c r="F389" s="303"/>
      <c r="G389" s="302">
        <v>0.1344791501432544</v>
      </c>
      <c r="H389" s="302">
        <v>0.22436245387294737</v>
      </c>
      <c r="I389" s="302">
        <v>0.18085429583679449</v>
      </c>
      <c r="J389" s="302">
        <f t="shared" si="171"/>
        <v>0.53969589985299626</v>
      </c>
      <c r="K389" s="303"/>
      <c r="L389" s="302">
        <v>0.12491495340631906</v>
      </c>
      <c r="M389" s="302">
        <v>0.23500812883470706</v>
      </c>
      <c r="N389" s="302">
        <v>0.14465558759677349</v>
      </c>
      <c r="O389" s="302">
        <f t="shared" si="170"/>
        <v>0.50457866983779964</v>
      </c>
    </row>
    <row r="390" spans="1:15" s="236" customFormat="1" x14ac:dyDescent="0.2">
      <c r="A390" s="237" t="str">
        <f>name!E$11</f>
        <v>Process, plant and machine operatives</v>
      </c>
      <c r="B390" s="302">
        <v>0.14461432991657661</v>
      </c>
      <c r="C390" s="302">
        <v>0.11110885242299433</v>
      </c>
      <c r="D390" s="302">
        <v>3.6271363882916907E-2</v>
      </c>
      <c r="E390" s="302">
        <f t="shared" si="168"/>
        <v>0.29199454622248783</v>
      </c>
      <c r="F390" s="303"/>
      <c r="G390" s="302">
        <v>0.13134320363661631</v>
      </c>
      <c r="H390" s="302">
        <v>0.14860437905549684</v>
      </c>
      <c r="I390" s="302">
        <v>4.9552272004509519E-2</v>
      </c>
      <c r="J390" s="302">
        <f t="shared" si="171"/>
        <v>0.32949985469662268</v>
      </c>
      <c r="K390" s="303"/>
      <c r="L390" s="302">
        <v>0.13914891946624094</v>
      </c>
      <c r="M390" s="302">
        <v>0.23276072182617219</v>
      </c>
      <c r="N390" s="302">
        <v>4.0962904080578739E-2</v>
      </c>
      <c r="O390" s="302">
        <f t="shared" si="170"/>
        <v>0.41287254537299184</v>
      </c>
    </row>
    <row r="391" spans="1:15" s="236" customFormat="1" x14ac:dyDescent="0.2">
      <c r="A391" s="237" t="str">
        <f>name!E$12</f>
        <v>Elementary occupations</v>
      </c>
      <c r="B391" s="302">
        <v>0.24353183359472819</v>
      </c>
      <c r="C391" s="302">
        <v>0.512093510718302</v>
      </c>
      <c r="D391" s="302">
        <v>0.15474499292593172</v>
      </c>
      <c r="E391" s="302">
        <f t="shared" si="168"/>
        <v>0.91037033723896188</v>
      </c>
      <c r="F391" s="303"/>
      <c r="G391" s="302">
        <v>0.23597849091095222</v>
      </c>
      <c r="H391" s="302">
        <v>0.46079608925079063</v>
      </c>
      <c r="I391" s="302">
        <v>0.13568041420472565</v>
      </c>
      <c r="J391" s="302">
        <f t="shared" si="171"/>
        <v>0.83245499436646853</v>
      </c>
      <c r="K391" s="303"/>
      <c r="L391" s="302">
        <v>0.28331472957774956</v>
      </c>
      <c r="M391" s="302">
        <v>0.29972475659390402</v>
      </c>
      <c r="N391" s="302">
        <v>0.11315179024587796</v>
      </c>
      <c r="O391" s="302">
        <f t="shared" si="170"/>
        <v>0.69619127641753153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3.6859038532171473</v>
      </c>
      <c r="C393" s="311">
        <f t="shared" ref="C393:E393" si="172">SUM(C383:C391)</f>
        <v>2.9175193755851265</v>
      </c>
      <c r="D393" s="311">
        <f t="shared" si="172"/>
        <v>3.356576771197715</v>
      </c>
      <c r="E393" s="311">
        <f t="shared" si="172"/>
        <v>9.959999999999992</v>
      </c>
      <c r="F393" s="311"/>
      <c r="G393" s="311">
        <f t="shared" ref="G393:J393" si="173">SUM(G383:G391)</f>
        <v>3.9544230392555675</v>
      </c>
      <c r="H393" s="311">
        <f t="shared" si="173"/>
        <v>3.0524914459809382</v>
      </c>
      <c r="I393" s="311">
        <f t="shared" si="173"/>
        <v>4.2110855147635124</v>
      </c>
      <c r="J393" s="311">
        <f t="shared" si="173"/>
        <v>11.218000000000018</v>
      </c>
      <c r="K393" s="311"/>
      <c r="L393" s="311">
        <f t="shared" ref="L393:O393" si="174">SUM(L383:L391)</f>
        <v>4.1983333131286837</v>
      </c>
      <c r="M393" s="311">
        <f t="shared" si="174"/>
        <v>3.1189832192339977</v>
      </c>
      <c r="N393" s="311">
        <f t="shared" si="174"/>
        <v>4.5226834676373118</v>
      </c>
      <c r="O393" s="311">
        <f t="shared" si="174"/>
        <v>11.839999999999993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Dorset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Dorset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Dorset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38.285896726688627</v>
      </c>
      <c r="C8" s="11">
        <f t="array" ref="C8:C16">MMULT(aggregation!$B$13:$AA$21,'Occ T2'!C8:C33)</f>
        <v>45.147043089232028</v>
      </c>
      <c r="D8" s="11">
        <f t="array" ref="D8:D16">MMULT(aggregation!$B$13:$AA$21,'Occ T2'!D8:D33)</f>
        <v>46.483849782066741</v>
      </c>
      <c r="E8" s="11">
        <f t="array" ref="E8:E16">MMULT(aggregation!$B$13:$AA$21,'Occ T2'!E8:E33)</f>
        <v>44.679530585604162</v>
      </c>
      <c r="F8" s="11">
        <f t="array" ref="F8:F16">MMULT(aggregation!$B$13:$AA$21,'Occ T2'!F8:F33)</f>
        <v>49.205040772262997</v>
      </c>
      <c r="G8" s="11"/>
      <c r="H8" s="11">
        <f>F8-D8</f>
        <v>2.7211909901962557</v>
      </c>
      <c r="I8" s="11">
        <f t="array" ref="I8:I16">MMULT(aggregation!$B$13:$AA$21,'Occ T2'!I8:I33)</f>
        <v>24.562743340516718</v>
      </c>
      <c r="J8" s="11">
        <f>SUM(H8:I8)</f>
        <v>27.283934330712974</v>
      </c>
      <c r="L8" s="10" t="str">
        <f>name!E4</f>
        <v>Managers, directors and senior officials</v>
      </c>
      <c r="M8" s="11">
        <f t="array" ref="M8:M16">MMULT(aggregation!$B$13:$AA$21,'Occ T2'!M8:M33)</f>
        <v>25.89117190148643</v>
      </c>
      <c r="N8" s="11">
        <f t="array" ref="N8:N16">MMULT(aggregation!$B$13:$AA$21,'Occ T2'!N8:N33)</f>
        <v>29.50114635093945</v>
      </c>
      <c r="O8" s="11">
        <f t="array" ref="O8:O16">MMULT(aggregation!$B$13:$AA$21,'Occ T2'!O8:O33)</f>
        <v>29.435334262841</v>
      </c>
      <c r="P8" s="11">
        <f t="array" ref="P8:P16">MMULT(aggregation!$B$13:$AA$21,'Occ T2'!P8:P33)</f>
        <v>28.109869460968895</v>
      </c>
      <c r="Q8" s="11">
        <f t="array" ref="Q8:Q16">MMULT(aggregation!$B$13:$AA$21,'Occ T2'!Q8:Q33)</f>
        <v>30.464962883942121</v>
      </c>
      <c r="R8" s="11"/>
      <c r="S8" s="11">
        <f>Q8-O8</f>
        <v>1.0296286211011214</v>
      </c>
      <c r="T8" s="11">
        <f t="array" ref="T8:T16">MMULT(aggregation!$B$13:$AA$21,'Occ T2'!T8:T33)</f>
        <v>13.971781313986163</v>
      </c>
      <c r="U8" s="11">
        <f>SUM(S8:T8)</f>
        <v>15.001409935087285</v>
      </c>
      <c r="W8" s="10" t="str">
        <f>name!E4</f>
        <v>Managers, directors and senior officials</v>
      </c>
      <c r="X8" s="11">
        <f t="array" ref="X8:X16">MMULT(aggregation!$B$13:$AA$21,'Occ T2'!X8:X33)</f>
        <v>12.394724825202157</v>
      </c>
      <c r="Y8" s="11">
        <f t="array" ref="Y8:Y16">MMULT(aggregation!$B$13:$AA$21,'Occ T2'!Y8:Y33)</f>
        <v>15.645896738292612</v>
      </c>
      <c r="Z8" s="11">
        <f t="array" ref="Z8:Z16">MMULT(aggregation!$B$13:$AA$21,'Occ T2'!Z8:Z33)</f>
        <v>17.048515519225717</v>
      </c>
      <c r="AA8" s="11">
        <f t="array" ref="AA8:AA16">MMULT(aggregation!$B$13:$AA$21,'Occ T2'!AA8:AA33)</f>
        <v>16.569661124635303</v>
      </c>
      <c r="AB8" s="11">
        <f t="array" ref="AB8:AB16">MMULT(aggregation!$B$13:$AA$21,'Occ T2'!AB8:AB33)</f>
        <v>18.740077888320904</v>
      </c>
      <c r="AC8" s="11"/>
      <c r="AD8" s="11">
        <f>AB8-Z8</f>
        <v>1.6915623690951875</v>
      </c>
      <c r="AE8" s="11">
        <f t="array" ref="AE8:AE16">MMULT(aggregation!$B$13:$AA$21,'Occ T2'!AE8:AE33)</f>
        <v>10.590962026530551</v>
      </c>
      <c r="AF8" s="11">
        <f>SUM(AD8:AE8)</f>
        <v>12.282524395625739</v>
      </c>
    </row>
    <row r="9" spans="1:32" x14ac:dyDescent="0.2">
      <c r="A9" t="str">
        <f>name!E5</f>
        <v>Professional occupations</v>
      </c>
      <c r="B9" s="11">
        <v>74.518474736877877</v>
      </c>
      <c r="C9" s="11">
        <v>86.994367364314897</v>
      </c>
      <c r="D9" s="11">
        <v>89.975314257516658</v>
      </c>
      <c r="E9" s="11">
        <v>97.408647665797616</v>
      </c>
      <c r="F9" s="11">
        <v>109.67902478531937</v>
      </c>
      <c r="G9" s="11"/>
      <c r="H9" s="11">
        <f t="shared" ref="H9:H16" si="0">F9-D9</f>
        <v>19.703710527802713</v>
      </c>
      <c r="I9" s="11">
        <v>46.409504007284433</v>
      </c>
      <c r="J9" s="11">
        <f t="shared" ref="J9:J15" si="1">SUM(H9:I9)</f>
        <v>66.113214535087138</v>
      </c>
      <c r="L9" s="10" t="str">
        <f>name!E5</f>
        <v>Professional occupations</v>
      </c>
      <c r="M9" s="11">
        <v>39.284910167809599</v>
      </c>
      <c r="N9" s="11">
        <v>44.578501092608413</v>
      </c>
      <c r="O9" s="11">
        <v>45.460263968948205</v>
      </c>
      <c r="P9" s="11">
        <v>50.518251611087614</v>
      </c>
      <c r="Q9" s="11">
        <v>56.415961491006954</v>
      </c>
      <c r="R9" s="11"/>
      <c r="S9" s="11">
        <f t="shared" ref="S9:S16" si="2">Q9-O9</f>
        <v>10.955697522058749</v>
      </c>
      <c r="T9" s="11">
        <v>19.407489987436271</v>
      </c>
      <c r="U9" s="11">
        <f t="shared" ref="U9:U12" si="3">SUM(S9:T9)</f>
        <v>30.36318750949502</v>
      </c>
      <c r="W9" s="10" t="str">
        <f>name!E5</f>
        <v>Professional occupations</v>
      </c>
      <c r="X9" s="11">
        <v>35.233564569068342</v>
      </c>
      <c r="Y9" s="11">
        <v>42.415866271706591</v>
      </c>
      <c r="Z9" s="11">
        <v>44.515050288568411</v>
      </c>
      <c r="AA9" s="11">
        <v>46.890396054709996</v>
      </c>
      <c r="AB9" s="11">
        <v>53.263063294312445</v>
      </c>
      <c r="AC9" s="11"/>
      <c r="AD9" s="11">
        <f t="shared" ref="AD9:AD16" si="4">AB9-Z9</f>
        <v>8.7480130057440348</v>
      </c>
      <c r="AE9" s="11">
        <v>27.002014019848161</v>
      </c>
      <c r="AF9" s="11">
        <f t="shared" ref="AF9:AF12" si="5">SUM(AD9:AE9)</f>
        <v>35.750027025592196</v>
      </c>
    </row>
    <row r="10" spans="1:32" x14ac:dyDescent="0.2">
      <c r="A10" t="str">
        <f>name!E6</f>
        <v>Associate professional occupations</v>
      </c>
      <c r="B10" s="11">
        <v>45.562228881751047</v>
      </c>
      <c r="C10" s="11">
        <v>50.496260335173041</v>
      </c>
      <c r="D10" s="11">
        <v>52.260841983942342</v>
      </c>
      <c r="E10" s="11">
        <v>56.40126666883333</v>
      </c>
      <c r="F10" s="11">
        <v>62.621430401488759</v>
      </c>
      <c r="G10" s="11"/>
      <c r="H10" s="11">
        <f t="shared" si="0"/>
        <v>10.360588417546417</v>
      </c>
      <c r="I10" s="11">
        <v>27.714712957628414</v>
      </c>
      <c r="J10" s="11">
        <f t="shared" si="1"/>
        <v>38.075301375174831</v>
      </c>
      <c r="L10" s="10" t="str">
        <f>name!E6</f>
        <v>Associate professional occupations</v>
      </c>
      <c r="M10" s="11">
        <v>23.957423241834203</v>
      </c>
      <c r="N10" s="11">
        <v>25.680345209018938</v>
      </c>
      <c r="O10" s="11">
        <v>26.241764235028356</v>
      </c>
      <c r="P10" s="11">
        <v>25.753670957091302</v>
      </c>
      <c r="Q10" s="11">
        <v>27.095275662580548</v>
      </c>
      <c r="R10" s="11"/>
      <c r="S10" s="11">
        <f t="shared" si="2"/>
        <v>0.853511427552192</v>
      </c>
      <c r="T10" s="11">
        <v>10.088949883799534</v>
      </c>
      <c r="U10" s="11">
        <f t="shared" si="3"/>
        <v>10.942461311351726</v>
      </c>
      <c r="W10" s="10" t="str">
        <f>name!E6</f>
        <v>Associate professional occupations</v>
      </c>
      <c r="X10" s="11">
        <v>21.604805639916819</v>
      </c>
      <c r="Y10" s="11">
        <v>24.815915126154081</v>
      </c>
      <c r="Z10" s="11">
        <v>26.019077748913972</v>
      </c>
      <c r="AA10" s="11">
        <v>30.647595711741996</v>
      </c>
      <c r="AB10" s="11">
        <v>35.526154738908176</v>
      </c>
      <c r="AC10" s="11"/>
      <c r="AD10" s="11">
        <f t="shared" si="4"/>
        <v>9.5070769899942036</v>
      </c>
      <c r="AE10" s="11">
        <v>17.625763073828878</v>
      </c>
      <c r="AF10" s="11">
        <f t="shared" si="5"/>
        <v>27.132840063823082</v>
      </c>
    </row>
    <row r="11" spans="1:32" x14ac:dyDescent="0.2">
      <c r="A11" t="str">
        <f>name!E7</f>
        <v>Administrative and secretarial occupations</v>
      </c>
      <c r="B11" s="11">
        <v>40.095894878973603</v>
      </c>
      <c r="C11" s="11">
        <v>39.645206910111654</v>
      </c>
      <c r="D11" s="11">
        <v>40.835045951925409</v>
      </c>
      <c r="E11" s="11">
        <v>40.806463788184871</v>
      </c>
      <c r="F11" s="11">
        <v>38.621919269346762</v>
      </c>
      <c r="G11" s="11"/>
      <c r="H11" s="11">
        <f t="shared" si="0"/>
        <v>-2.2131266825786469</v>
      </c>
      <c r="I11" s="11">
        <v>20.546871858571624</v>
      </c>
      <c r="J11" s="11">
        <f t="shared" si="1"/>
        <v>18.333745175992977</v>
      </c>
      <c r="L11" s="10" t="str">
        <f>name!E7</f>
        <v>Administrative and secretarial occupations</v>
      </c>
      <c r="M11" s="11">
        <v>9.2275253607072809</v>
      </c>
      <c r="N11" s="11">
        <v>8.3321895224333389</v>
      </c>
      <c r="O11" s="11">
        <v>9.6878067091803146</v>
      </c>
      <c r="P11" s="11">
        <v>10.136810792059359</v>
      </c>
      <c r="Q11" s="11">
        <v>10.900301341718484</v>
      </c>
      <c r="R11" s="11"/>
      <c r="S11" s="11">
        <f t="shared" si="2"/>
        <v>1.2124946325381689</v>
      </c>
      <c r="T11" s="11">
        <v>3.817459519824693</v>
      </c>
      <c r="U11" s="11">
        <f t="shared" si="3"/>
        <v>5.0299541523628619</v>
      </c>
      <c r="W11" s="10" t="str">
        <f>name!E7</f>
        <v>Administrative and secretarial occupations</v>
      </c>
      <c r="X11" s="11">
        <v>30.868369518266306</v>
      </c>
      <c r="Y11" s="11">
        <v>31.313017387678311</v>
      </c>
      <c r="Z11" s="11">
        <v>31.14723924274508</v>
      </c>
      <c r="AA11" s="11">
        <v>30.669652996125571</v>
      </c>
      <c r="AB11" s="11">
        <v>27.721617927628294</v>
      </c>
      <c r="AC11" s="11"/>
      <c r="AD11" s="11">
        <f t="shared" si="4"/>
        <v>-3.4256213151167856</v>
      </c>
      <c r="AE11" s="11">
        <v>16.729412338746936</v>
      </c>
      <c r="AF11" s="11">
        <f t="shared" si="5"/>
        <v>13.303791023630151</v>
      </c>
    </row>
    <row r="12" spans="1:32" x14ac:dyDescent="0.2">
      <c r="A12" t="str">
        <f>name!E8</f>
        <v>Skilled trades occupations</v>
      </c>
      <c r="B12" s="11">
        <v>44.024827322616503</v>
      </c>
      <c r="C12" s="11">
        <v>44.709084487642706</v>
      </c>
      <c r="D12" s="11">
        <v>40.328630237161164</v>
      </c>
      <c r="E12" s="11">
        <v>41.414002122931265</v>
      </c>
      <c r="F12" s="11">
        <v>41.459184371996926</v>
      </c>
      <c r="G12" s="11"/>
      <c r="H12" s="11">
        <f t="shared" si="0"/>
        <v>1.1305541348357622</v>
      </c>
      <c r="I12" s="11">
        <v>17.671278255559763</v>
      </c>
      <c r="J12" s="11">
        <f t="shared" si="1"/>
        <v>18.801832390395525</v>
      </c>
      <c r="L12" s="10" t="str">
        <f>name!E8</f>
        <v>Skilled trades occupations</v>
      </c>
      <c r="M12" s="11">
        <v>39.713498392552644</v>
      </c>
      <c r="N12" s="11">
        <v>40.070958115640877</v>
      </c>
      <c r="O12" s="11">
        <v>35.401539430108656</v>
      </c>
      <c r="P12" s="11">
        <v>36.14968244343131</v>
      </c>
      <c r="Q12" s="11">
        <v>35.76220188978877</v>
      </c>
      <c r="R12" s="11"/>
      <c r="S12" s="11">
        <f t="shared" si="2"/>
        <v>0.36066245968011401</v>
      </c>
      <c r="T12" s="11">
        <v>14.46956982623192</v>
      </c>
      <c r="U12" s="11">
        <f t="shared" si="3"/>
        <v>14.830232285912034</v>
      </c>
      <c r="W12" s="10" t="str">
        <f>name!E8</f>
        <v>Skilled trades occupations</v>
      </c>
      <c r="X12" s="11">
        <v>4.3113289300638504</v>
      </c>
      <c r="Y12" s="11">
        <v>4.6381263720018264</v>
      </c>
      <c r="Z12" s="11">
        <v>4.927090807052501</v>
      </c>
      <c r="AA12" s="11">
        <v>5.2643196794999829</v>
      </c>
      <c r="AB12" s="11">
        <v>5.6969824822081616</v>
      </c>
      <c r="AC12" s="11"/>
      <c r="AD12" s="11">
        <f t="shared" si="4"/>
        <v>0.76989167515566059</v>
      </c>
      <c r="AE12" s="11">
        <v>3.2017084293278435</v>
      </c>
      <c r="AF12" s="11">
        <f t="shared" si="5"/>
        <v>3.9716001044835041</v>
      </c>
    </row>
    <row r="13" spans="1:32" x14ac:dyDescent="0.2">
      <c r="A13" t="str">
        <f>name!E9</f>
        <v>Caring, leisure and other service occupations</v>
      </c>
      <c r="B13" s="11">
        <v>38.920292309935114</v>
      </c>
      <c r="C13" s="11">
        <v>41.034329130909455</v>
      </c>
      <c r="D13" s="11">
        <v>38.376597431845155</v>
      </c>
      <c r="E13" s="11">
        <v>39.757853850677606</v>
      </c>
      <c r="F13" s="11">
        <v>43.188657693547057</v>
      </c>
      <c r="G13" s="11"/>
      <c r="H13" s="11">
        <f t="shared" si="0"/>
        <v>4.8120602617019017</v>
      </c>
      <c r="I13" s="11">
        <v>22.425186773983789</v>
      </c>
      <c r="J13" s="11">
        <f>SUM(H13:I13)</f>
        <v>27.237247035685691</v>
      </c>
      <c r="L13" s="10" t="str">
        <f>name!E9</f>
        <v>Caring, leisure and other service occupations</v>
      </c>
      <c r="M13" s="11">
        <v>5.4405513038258784</v>
      </c>
      <c r="N13" s="11">
        <v>5.7329092355746116</v>
      </c>
      <c r="O13" s="11">
        <v>5.7616597609079818</v>
      </c>
      <c r="P13" s="11">
        <v>6.3660368825512279</v>
      </c>
      <c r="Q13" s="11">
        <v>7.4423049598679896</v>
      </c>
      <c r="R13" s="11"/>
      <c r="S13" s="11">
        <f t="shared" si="2"/>
        <v>1.6806451989600077</v>
      </c>
      <c r="T13" s="11">
        <v>2.913016806452267</v>
      </c>
      <c r="U13" s="11">
        <f>SUM(S13:T13)</f>
        <v>4.5936620054122752</v>
      </c>
      <c r="W13" s="10" t="str">
        <f>name!E9</f>
        <v>Caring, leisure and other service occupations</v>
      </c>
      <c r="X13" s="11">
        <v>33.479741006109229</v>
      </c>
      <c r="Y13" s="11">
        <v>35.301419895334845</v>
      </c>
      <c r="Z13" s="11">
        <v>32.614937670937159</v>
      </c>
      <c r="AA13" s="11">
        <v>33.391816968126392</v>
      </c>
      <c r="AB13" s="11">
        <v>35.746352733679046</v>
      </c>
      <c r="AC13" s="11"/>
      <c r="AD13" s="11">
        <f t="shared" si="4"/>
        <v>3.1314150627418869</v>
      </c>
      <c r="AE13" s="11">
        <v>19.512169967531527</v>
      </c>
      <c r="AF13" s="11">
        <f>SUM(AD13:AE13)</f>
        <v>22.643585030273414</v>
      </c>
    </row>
    <row r="14" spans="1:32" x14ac:dyDescent="0.2">
      <c r="A14" t="str">
        <f>name!E10</f>
        <v>Sales and customer service occupations</v>
      </c>
      <c r="B14" s="11">
        <v>34.359776848392471</v>
      </c>
      <c r="C14" s="11">
        <v>33.780474912157366</v>
      </c>
      <c r="D14" s="11">
        <v>34.115485221195186</v>
      </c>
      <c r="E14" s="11">
        <v>34.696662240846003</v>
      </c>
      <c r="F14" s="11">
        <v>34.529450594130772</v>
      </c>
      <c r="G14" s="11"/>
      <c r="H14" s="11">
        <f t="shared" si="0"/>
        <v>0.41396537293558566</v>
      </c>
      <c r="I14" s="11">
        <v>16.075765026295908</v>
      </c>
      <c r="J14" s="11">
        <f t="shared" si="1"/>
        <v>16.489730399231494</v>
      </c>
      <c r="L14" s="10" t="str">
        <f>name!E10</f>
        <v>Sales and customer service occupations</v>
      </c>
      <c r="M14" s="11">
        <v>12.877407658625483</v>
      </c>
      <c r="N14" s="11">
        <v>12.578406307115282</v>
      </c>
      <c r="O14" s="11">
        <v>12.997561319225687</v>
      </c>
      <c r="P14" s="11">
        <v>13.575557783446449</v>
      </c>
      <c r="Q14" s="11">
        <v>14.091448509560154</v>
      </c>
      <c r="R14" s="11"/>
      <c r="S14" s="11">
        <f t="shared" si="2"/>
        <v>1.0938871903344669</v>
      </c>
      <c r="T14" s="11">
        <v>4.6134735463279775</v>
      </c>
      <c r="U14" s="11">
        <f t="shared" ref="U14:U15" si="6">SUM(S14:T14)</f>
        <v>5.7073607366624444</v>
      </c>
      <c r="W14" s="10" t="str">
        <f>name!E10</f>
        <v>Sales and customer service occupations</v>
      </c>
      <c r="X14" s="11">
        <v>21.482369189766999</v>
      </c>
      <c r="Y14" s="11">
        <v>21.202068605042097</v>
      </c>
      <c r="Z14" s="11">
        <v>21.117923901969498</v>
      </c>
      <c r="AA14" s="11">
        <v>21.121104457399525</v>
      </c>
      <c r="AB14" s="11">
        <v>20.438002084570641</v>
      </c>
      <c r="AC14" s="11"/>
      <c r="AD14" s="11">
        <f t="shared" si="4"/>
        <v>-0.67992181739885638</v>
      </c>
      <c r="AE14" s="11">
        <v>11.462291479967934</v>
      </c>
      <c r="AF14" s="11">
        <f t="shared" ref="AF14:AF15" si="7">SUM(AD14:AE14)</f>
        <v>10.782369662569078</v>
      </c>
    </row>
    <row r="15" spans="1:32" x14ac:dyDescent="0.2">
      <c r="A15" t="str">
        <f>name!E11</f>
        <v>Process, plant and machine operatives</v>
      </c>
      <c r="B15" s="11">
        <v>19.846624943749852</v>
      </c>
      <c r="C15" s="11">
        <v>20.085319284238931</v>
      </c>
      <c r="D15" s="11">
        <v>17.954197577844059</v>
      </c>
      <c r="E15" s="11">
        <v>18.600620169665461</v>
      </c>
      <c r="F15" s="11">
        <v>18.445580185873801</v>
      </c>
      <c r="G15" s="11"/>
      <c r="H15" s="11">
        <f t="shared" si="0"/>
        <v>0.49138260802974187</v>
      </c>
      <c r="I15" s="11">
        <v>8.5848435845542923</v>
      </c>
      <c r="J15" s="11">
        <f t="shared" si="1"/>
        <v>9.0762261925840342</v>
      </c>
      <c r="L15" s="10" t="str">
        <f>name!E11</f>
        <v>Process, plant and machine operatives</v>
      </c>
      <c r="M15" s="11">
        <v>17.041352780750813</v>
      </c>
      <c r="N15" s="11">
        <v>17.02896229925701</v>
      </c>
      <c r="O15" s="11">
        <v>15.245714666357607</v>
      </c>
      <c r="P15" s="11">
        <v>15.303723132044777</v>
      </c>
      <c r="Q15" s="11">
        <v>14.839792923945192</v>
      </c>
      <c r="R15" s="11"/>
      <c r="S15" s="11">
        <f t="shared" si="2"/>
        <v>-0.4059217424124153</v>
      </c>
      <c r="T15" s="11">
        <v>6.8073348248517025</v>
      </c>
      <c r="U15" s="11">
        <f t="shared" si="6"/>
        <v>6.4014130824392872</v>
      </c>
      <c r="W15" s="10" t="str">
        <f>name!E11</f>
        <v>Process, plant and machine operatives</v>
      </c>
      <c r="X15" s="11">
        <v>2.805272162999056</v>
      </c>
      <c r="Y15" s="11">
        <v>3.0563569849819077</v>
      </c>
      <c r="Z15" s="11">
        <v>2.7084829114864468</v>
      </c>
      <c r="AA15" s="11">
        <v>3.2968970376206848</v>
      </c>
      <c r="AB15" s="11">
        <v>3.6057872619286164</v>
      </c>
      <c r="AC15" s="11"/>
      <c r="AD15" s="11">
        <f t="shared" si="4"/>
        <v>0.89730435044216961</v>
      </c>
      <c r="AE15" s="11">
        <v>1.7775087597025894</v>
      </c>
      <c r="AF15" s="11">
        <f t="shared" si="7"/>
        <v>2.674813110144759</v>
      </c>
    </row>
    <row r="16" spans="1:32" x14ac:dyDescent="0.2">
      <c r="A16" t="str">
        <f>name!E12</f>
        <v>Elementary occupations</v>
      </c>
      <c r="B16" s="11">
        <v>41.742983351014757</v>
      </c>
      <c r="C16" s="11">
        <v>42.144914486219839</v>
      </c>
      <c r="D16" s="11">
        <v>39.367037556503242</v>
      </c>
      <c r="E16" s="11">
        <v>41.622952907459393</v>
      </c>
      <c r="F16" s="11">
        <v>40.935711926033498</v>
      </c>
      <c r="G16" s="11"/>
      <c r="H16" s="11">
        <f t="shared" si="0"/>
        <v>1.5686743695302567</v>
      </c>
      <c r="I16" s="11">
        <v>19.524063258398407</v>
      </c>
      <c r="J16" s="11">
        <f>SUM(H16:I16)</f>
        <v>21.092737627928663</v>
      </c>
      <c r="L16" s="10" t="str">
        <f>name!E12</f>
        <v>Elementary occupations</v>
      </c>
      <c r="M16" s="11">
        <v>22.120031331346802</v>
      </c>
      <c r="N16" s="11">
        <v>20.513928801917555</v>
      </c>
      <c r="O16" s="11">
        <v>20.220143048863338</v>
      </c>
      <c r="P16" s="11">
        <v>21.530135411209145</v>
      </c>
      <c r="Q16" s="11">
        <v>20.822506264372372</v>
      </c>
      <c r="R16" s="11"/>
      <c r="S16" s="11">
        <f t="shared" si="2"/>
        <v>0.60236321550903327</v>
      </c>
      <c r="T16" s="11">
        <v>7.9065400456714556</v>
      </c>
      <c r="U16" s="11">
        <f>SUM(S16:T16)</f>
        <v>8.5089032611804889</v>
      </c>
      <c r="W16" s="10" t="str">
        <f>name!E12</f>
        <v>Elementary occupations</v>
      </c>
      <c r="X16" s="11">
        <v>19.622952019667931</v>
      </c>
      <c r="Y16" s="11">
        <v>21.63098568430226</v>
      </c>
      <c r="Z16" s="11">
        <v>19.146894507639885</v>
      </c>
      <c r="AA16" s="11">
        <v>20.092817496250255</v>
      </c>
      <c r="AB16" s="11">
        <v>20.113205661661098</v>
      </c>
      <c r="AC16" s="11"/>
      <c r="AD16" s="11">
        <f t="shared" si="4"/>
        <v>0.96631115402121281</v>
      </c>
      <c r="AE16" s="11">
        <v>11.617523212726953</v>
      </c>
      <c r="AF16" s="11">
        <f>SUM(AD16:AE16)</f>
        <v>12.583834366748166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377.35699999999986</v>
      </c>
      <c r="C18" s="34">
        <f>SUM(C8:C16)</f>
        <v>404.03699999999992</v>
      </c>
      <c r="D18" s="34">
        <f>SUM(D8:D16)</f>
        <v>399.69699999999995</v>
      </c>
      <c r="E18" s="34">
        <f>SUM(E8:E16)</f>
        <v>415.38799999999969</v>
      </c>
      <c r="F18" s="34">
        <f>SUM(F8:F16)</f>
        <v>438.68599999999992</v>
      </c>
      <c r="G18" s="11"/>
      <c r="H18" s="34">
        <f>SUM(H8:H16)</f>
        <v>38.98899999999999</v>
      </c>
      <c r="I18" s="34">
        <f>SUM(I8:I16)</f>
        <v>203.51496906279337</v>
      </c>
      <c r="J18" s="34">
        <f>SUM(H18:I18)</f>
        <v>242.50396906279337</v>
      </c>
      <c r="L18" s="231" t="str">
        <f>name!E3</f>
        <v>All occupations</v>
      </c>
      <c r="M18" s="34">
        <f>SUM(M8:M16)</f>
        <v>195.55387213893914</v>
      </c>
      <c r="N18" s="34">
        <f>SUM(N8:N16)</f>
        <v>204.0173469345055</v>
      </c>
      <c r="O18" s="34">
        <f>SUM(O8:O16)</f>
        <v>200.45178740146113</v>
      </c>
      <c r="P18" s="34">
        <f>SUM(P8:P16)</f>
        <v>207.44373847389005</v>
      </c>
      <c r="Q18" s="34">
        <f>SUM(Q8:Q16)</f>
        <v>217.83475592678261</v>
      </c>
      <c r="R18" s="11"/>
      <c r="S18" s="34">
        <f>SUM(S8:S16)</f>
        <v>17.382968525321441</v>
      </c>
      <c r="T18" s="34">
        <f>SUM(T8:T16)</f>
        <v>83.995615754581991</v>
      </c>
      <c r="U18" s="34">
        <f>SUM(S18:T18)</f>
        <v>101.37858427990344</v>
      </c>
      <c r="W18" s="231" t="str">
        <f>name!E3</f>
        <v>All occupations</v>
      </c>
      <c r="X18" s="34">
        <f>SUM(X8:X16)</f>
        <v>181.80312786106069</v>
      </c>
      <c r="Y18" s="34">
        <f>SUM(Y8:Y16)</f>
        <v>200.01965306549451</v>
      </c>
      <c r="Z18" s="34">
        <f>SUM(Z8:Z16)</f>
        <v>199.24521259853867</v>
      </c>
      <c r="AA18" s="34">
        <f>SUM(AA8:AA16)</f>
        <v>207.9442615261097</v>
      </c>
      <c r="AB18" s="34">
        <f>SUM(AB8:AB16)</f>
        <v>220.8512440732174</v>
      </c>
      <c r="AC18" s="11"/>
      <c r="AD18" s="34">
        <f>SUM(AD8:AD16)</f>
        <v>21.606031474678716</v>
      </c>
      <c r="AE18" s="34">
        <f>SUM(AE8:AE16)</f>
        <v>119.51935330821136</v>
      </c>
      <c r="AF18" s="34">
        <f>SUM(AD18:AE18)</f>
        <v>141.12538478289008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10.145802708493189</v>
      </c>
      <c r="C26" s="18">
        <f t="shared" si="8"/>
        <v>11.173987305427978</v>
      </c>
      <c r="D26" s="18">
        <f t="shared" si="8"/>
        <v>11.629771997805024</v>
      </c>
      <c r="E26" s="18">
        <f t="shared" si="8"/>
        <v>10.756095646866109</v>
      </c>
      <c r="F26" s="18">
        <f t="shared" si="8"/>
        <v>11.21646024087001</v>
      </c>
      <c r="G26" s="11"/>
      <c r="H26" s="40">
        <f>IF(D8&gt;0,(H8/D8)*100,0)</f>
        <v>5.854056845451038</v>
      </c>
      <c r="I26" s="40">
        <f>IF(D8&gt;0,(I8/D8)*100,0)</f>
        <v>52.841456668661969</v>
      </c>
      <c r="J26" s="40">
        <f>IF(D8&gt;0,(J8/D8)*100,0)</f>
        <v>58.69551351411301</v>
      </c>
      <c r="L26" t="str">
        <f>$A$8</f>
        <v>Managers, directors and senior officials</v>
      </c>
      <c r="M26" s="18">
        <f t="shared" ref="M26:Q26" si="9">M8/M$18*100</f>
        <v>13.239917787509214</v>
      </c>
      <c r="N26" s="18">
        <f t="shared" si="9"/>
        <v>14.460116649007318</v>
      </c>
      <c r="O26" s="18">
        <f t="shared" si="9"/>
        <v>14.684495780468376</v>
      </c>
      <c r="P26" s="18">
        <f t="shared" si="9"/>
        <v>13.550599149324022</v>
      </c>
      <c r="Q26" s="18">
        <f t="shared" si="9"/>
        <v>13.98535451991042</v>
      </c>
      <c r="R26" s="11"/>
      <c r="S26" s="40">
        <f>IF(O8&gt;0,(S8/O8)*100,0)</f>
        <v>3.4979341899334866</v>
      </c>
      <c r="T26" s="40">
        <f>IF(O8&gt;0,(T8/O8)*100,0)</f>
        <v>47.466018864355355</v>
      </c>
      <c r="U26" s="40">
        <f>IF(O8&gt;0,(U8/O8)*100,0)</f>
        <v>50.963953054288837</v>
      </c>
      <c r="W26" t="str">
        <f>$A$8</f>
        <v>Managers, directors and senior officials</v>
      </c>
      <c r="X26" s="18">
        <f t="shared" ref="X26:AB26" si="10">X8/X$18*100</f>
        <v>6.8176631343078835</v>
      </c>
      <c r="Y26" s="18">
        <f t="shared" si="10"/>
        <v>7.822179720094562</v>
      </c>
      <c r="Z26" s="18">
        <f t="shared" si="10"/>
        <v>8.5565496389501483</v>
      </c>
      <c r="AA26" s="18">
        <f t="shared" si="10"/>
        <v>7.9683185306629865</v>
      </c>
      <c r="AB26" s="18">
        <f t="shared" si="10"/>
        <v>8.4853847968853309</v>
      </c>
      <c r="AC26" s="11"/>
      <c r="AD26" s="40">
        <f>IF(Z8&gt;0,(AD8/Z8)*100,0)</f>
        <v>9.9220507919742467</v>
      </c>
      <c r="AE26" s="40">
        <f>IF(Z8&gt;0,(AE8/Z8)*100,0)</f>
        <v>62.122488110985721</v>
      </c>
      <c r="AF26" s="40">
        <f>IF(Z8&gt;0,(AF8/Z8)*100,0)</f>
        <v>72.044538902959971</v>
      </c>
    </row>
    <row r="27" spans="1:32" x14ac:dyDescent="0.2">
      <c r="A27" t="str">
        <f>$A$9</f>
        <v>Professional occupations</v>
      </c>
      <c r="B27" s="18">
        <f t="shared" si="8"/>
        <v>19.747473807794186</v>
      </c>
      <c r="C27" s="18">
        <f t="shared" si="8"/>
        <v>21.531287323763642</v>
      </c>
      <c r="D27" s="18">
        <f t="shared" si="8"/>
        <v>22.510880556400643</v>
      </c>
      <c r="E27" s="18">
        <f t="shared" si="8"/>
        <v>23.450038919226767</v>
      </c>
      <c r="F27" s="18">
        <f t="shared" si="8"/>
        <v>25.001715300994192</v>
      </c>
      <c r="G27" s="11"/>
      <c r="H27" s="40">
        <f t="shared" ref="H27:H36" si="11">IF(D9&gt;0,(H9/D9)*100,0)</f>
        <v>21.899018292294141</v>
      </c>
      <c r="I27" s="40">
        <f t="shared" ref="I27:I36" si="12">IF(D9&gt;0,(I9/D9)*100,0)</f>
        <v>51.580263309174626</v>
      </c>
      <c r="J27" s="40">
        <f t="shared" ref="J27:J36" si="13">IF(D9&gt;0,(J9/D9)*100,0)</f>
        <v>73.479281601468756</v>
      </c>
      <c r="L27" t="str">
        <f>$A$9</f>
        <v>Professional occupations</v>
      </c>
      <c r="M27" s="18">
        <f t="shared" ref="M27:Q27" si="14">M9/M$18*100</f>
        <v>20.089047451792748</v>
      </c>
      <c r="N27" s="18">
        <f t="shared" si="14"/>
        <v>21.850348395579903</v>
      </c>
      <c r="O27" s="18">
        <f t="shared" si="14"/>
        <v>22.678901773971827</v>
      </c>
      <c r="P27" s="18">
        <f t="shared" si="14"/>
        <v>24.352748356126501</v>
      </c>
      <c r="Q27" s="18">
        <f t="shared" si="14"/>
        <v>25.898512499065653</v>
      </c>
      <c r="R27" s="11"/>
      <c r="S27" s="40">
        <f t="shared" ref="S27:S34" si="15">IF(O9&gt;0,(S9/O9)*100,0)</f>
        <v>24.099502654762581</v>
      </c>
      <c r="T27" s="40">
        <f t="shared" ref="T27:T34" si="16">IF(O9&gt;0,(T9/O9)*100,0)</f>
        <v>42.691107118719387</v>
      </c>
      <c r="U27" s="40">
        <f t="shared" ref="U27:U34" si="17">IF(O9&gt;0,(U9/O9)*100,0)</f>
        <v>66.790609773481975</v>
      </c>
      <c r="W27" t="str">
        <f>$A$9</f>
        <v>Professional occupations</v>
      </c>
      <c r="X27" s="18">
        <f t="shared" ref="X27:AB27" si="18">X9/X$18*100</f>
        <v>19.380065119668828</v>
      </c>
      <c r="Y27" s="18">
        <f t="shared" si="18"/>
        <v>21.205849336123947</v>
      </c>
      <c r="Z27" s="18">
        <f t="shared" si="18"/>
        <v>22.341841848045938</v>
      </c>
      <c r="AA27" s="18">
        <f t="shared" si="18"/>
        <v>22.549502309214908</v>
      </c>
      <c r="AB27" s="18">
        <f t="shared" si="18"/>
        <v>24.117166972649919</v>
      </c>
      <c r="AC27" s="11"/>
      <c r="AD27" s="40">
        <f t="shared" ref="AD27:AD34" si="19">IF(Z9&gt;0,(AD9/Z9)*100,0)</f>
        <v>19.651809779018826</v>
      </c>
      <c r="AE27" s="40">
        <f t="shared" ref="AE27:AE34" si="20">IF(Z9&gt;0,(AE9/Z9)*100,0)</f>
        <v>60.658168068569729</v>
      </c>
      <c r="AF27" s="40">
        <f t="shared" ref="AF27:AF34" si="21">IF(Z9&gt;0,(AF9/Z9)*100,0)</f>
        <v>80.309977847588556</v>
      </c>
    </row>
    <row r="28" spans="1:32" x14ac:dyDescent="0.2">
      <c r="A28" t="str">
        <f>$A$10</f>
        <v>Associate professional occupations</v>
      </c>
      <c r="B28" s="18">
        <f t="shared" si="8"/>
        <v>12.074038346115499</v>
      </c>
      <c r="C28" s="18">
        <f t="shared" si="8"/>
        <v>12.49792972801329</v>
      </c>
      <c r="D28" s="18">
        <f t="shared" si="8"/>
        <v>13.075114895518944</v>
      </c>
      <c r="E28" s="18">
        <f t="shared" si="8"/>
        <v>13.577972081242928</v>
      </c>
      <c r="F28" s="18">
        <f t="shared" si="8"/>
        <v>14.274772935878685</v>
      </c>
      <c r="G28" s="11"/>
      <c r="H28" s="40">
        <f t="shared" si="11"/>
        <v>19.824763674358344</v>
      </c>
      <c r="I28" s="40">
        <f t="shared" si="12"/>
        <v>53.031508688941585</v>
      </c>
      <c r="J28" s="40">
        <f t="shared" si="13"/>
        <v>72.856272363299937</v>
      </c>
      <c r="L28" t="str">
        <f>$A$10</f>
        <v>Associate professional occupations</v>
      </c>
      <c r="M28" s="18">
        <f t="shared" ref="M28:Q28" si="22">M10/M$18*100</f>
        <v>12.251060528636675</v>
      </c>
      <c r="N28" s="18">
        <f t="shared" si="22"/>
        <v>12.587334162943971</v>
      </c>
      <c r="O28" s="18">
        <f t="shared" si="22"/>
        <v>13.091309673618342</v>
      </c>
      <c r="P28" s="18">
        <f t="shared" si="22"/>
        <v>12.414773830511541</v>
      </c>
      <c r="Q28" s="18">
        <f t="shared" si="22"/>
        <v>12.438453885516624</v>
      </c>
      <c r="R28" s="11"/>
      <c r="S28" s="40">
        <f t="shared" si="15"/>
        <v>3.2524925531222375</v>
      </c>
      <c r="T28" s="40">
        <f t="shared" si="16"/>
        <v>38.446157024505531</v>
      </c>
      <c r="U28" s="40">
        <f t="shared" si="17"/>
        <v>41.698649577627769</v>
      </c>
      <c r="W28" t="str">
        <f>$A$10</f>
        <v>Associate professional occupations</v>
      </c>
      <c r="X28" s="18">
        <f t="shared" ref="X28:AB28" si="23">X10/X$18*100</f>
        <v>11.883627027818711</v>
      </c>
      <c r="Y28" s="18">
        <f t="shared" si="23"/>
        <v>12.40673841086423</v>
      </c>
      <c r="Z28" s="18">
        <f t="shared" si="23"/>
        <v>13.058822046249158</v>
      </c>
      <c r="AA28" s="18">
        <f t="shared" si="23"/>
        <v>14.738370506989851</v>
      </c>
      <c r="AB28" s="18">
        <f t="shared" si="23"/>
        <v>16.086010693754758</v>
      </c>
      <c r="AC28" s="11"/>
      <c r="AD28" s="40">
        <f t="shared" si="19"/>
        <v>36.538869985086329</v>
      </c>
      <c r="AE28" s="40">
        <f t="shared" si="20"/>
        <v>67.741690323995329</v>
      </c>
      <c r="AF28" s="40">
        <f t="shared" si="21"/>
        <v>104.28056030908166</v>
      </c>
    </row>
    <row r="29" spans="1:32" x14ac:dyDescent="0.2">
      <c r="A29" t="str">
        <f>$A$11</f>
        <v>Administrative and secretarial occupations</v>
      </c>
      <c r="B29" s="18">
        <f t="shared" si="8"/>
        <v>10.625454113471756</v>
      </c>
      <c r="C29" s="18">
        <f t="shared" si="8"/>
        <v>9.8122713786390001</v>
      </c>
      <c r="D29" s="18">
        <f t="shared" si="8"/>
        <v>10.216500487100332</v>
      </c>
      <c r="E29" s="18">
        <f t="shared" si="8"/>
        <v>9.8236982744289438</v>
      </c>
      <c r="F29" s="18">
        <f t="shared" si="8"/>
        <v>8.8040008729129191</v>
      </c>
      <c r="G29" s="11"/>
      <c r="H29" s="40">
        <f t="shared" si="11"/>
        <v>-5.419674769520606</v>
      </c>
      <c r="I29" s="40">
        <f t="shared" si="12"/>
        <v>50.316759488311092</v>
      </c>
      <c r="J29" s="40">
        <f t="shared" si="13"/>
        <v>44.897084718790495</v>
      </c>
      <c r="L29" t="str">
        <f>$A$11</f>
        <v>Administrative and secretarial occupations</v>
      </c>
      <c r="M29" s="18">
        <f t="shared" ref="M29:Q29" si="24">M11/M$18*100</f>
        <v>4.71866154312261</v>
      </c>
      <c r="N29" s="18">
        <f t="shared" si="24"/>
        <v>4.08405934477139</v>
      </c>
      <c r="O29" s="18">
        <f t="shared" si="24"/>
        <v>4.8329859437859506</v>
      </c>
      <c r="P29" s="18">
        <f t="shared" si="24"/>
        <v>4.8865349547946133</v>
      </c>
      <c r="Q29" s="18">
        <f t="shared" si="24"/>
        <v>5.0039312116851686</v>
      </c>
      <c r="R29" s="11"/>
      <c r="S29" s="40">
        <f t="shared" si="15"/>
        <v>12.515677376068934</v>
      </c>
      <c r="T29" s="40">
        <f t="shared" si="16"/>
        <v>39.404786185579134</v>
      </c>
      <c r="U29" s="40">
        <f t="shared" si="17"/>
        <v>51.92046356164807</v>
      </c>
      <c r="W29" t="str">
        <f>$A$11</f>
        <v>Administrative and secretarial occupations</v>
      </c>
      <c r="X29" s="18">
        <f t="shared" ref="X29:AB29" si="25">X11/X$18*100</f>
        <v>16.979009042053899</v>
      </c>
      <c r="Y29" s="18">
        <f t="shared" si="25"/>
        <v>15.654970353050841</v>
      </c>
      <c r="Z29" s="18">
        <f t="shared" si="25"/>
        <v>15.632616129906213</v>
      </c>
      <c r="AA29" s="18">
        <f t="shared" si="25"/>
        <v>14.748977813112027</v>
      </c>
      <c r="AB29" s="18">
        <f t="shared" si="25"/>
        <v>12.552167430144937</v>
      </c>
      <c r="AC29" s="11"/>
      <c r="AD29" s="40">
        <f t="shared" si="19"/>
        <v>-10.998153924395378</v>
      </c>
      <c r="AE29" s="40">
        <f t="shared" si="20"/>
        <v>53.710738882399042</v>
      </c>
      <c r="AF29" s="40">
        <f t="shared" si="21"/>
        <v>42.712584958003667</v>
      </c>
    </row>
    <row r="30" spans="1:32" x14ac:dyDescent="0.2">
      <c r="A30" t="str">
        <f>$A$12</f>
        <v>Skilled trades occupations</v>
      </c>
      <c r="B30" s="18">
        <f t="shared" si="8"/>
        <v>11.666625323663405</v>
      </c>
      <c r="C30" s="18">
        <f t="shared" si="8"/>
        <v>11.065591638301123</v>
      </c>
      <c r="D30" s="18">
        <f t="shared" si="8"/>
        <v>10.089800583232091</v>
      </c>
      <c r="E30" s="18">
        <f t="shared" si="8"/>
        <v>9.9699563114320338</v>
      </c>
      <c r="F30" s="18">
        <f t="shared" si="8"/>
        <v>9.4507653246278505</v>
      </c>
      <c r="G30" s="11"/>
      <c r="H30" s="40">
        <f t="shared" si="11"/>
        <v>2.8033536675738699</v>
      </c>
      <c r="I30" s="40">
        <f t="shared" si="12"/>
        <v>43.818196035025288</v>
      </c>
      <c r="J30" s="40">
        <f t="shared" si="13"/>
        <v>46.621549702599161</v>
      </c>
      <c r="L30" t="str">
        <f>$A$12</f>
        <v>Skilled trades occupations</v>
      </c>
      <c r="M30" s="18">
        <f t="shared" ref="M30:Q30" si="26">M12/M$18*100</f>
        <v>20.308213771567043</v>
      </c>
      <c r="N30" s="18">
        <f t="shared" si="26"/>
        <v>19.640956378334153</v>
      </c>
      <c r="O30" s="18">
        <f t="shared" si="26"/>
        <v>17.660874911136165</v>
      </c>
      <c r="P30" s="18">
        <f t="shared" si="26"/>
        <v>17.426258661444869</v>
      </c>
      <c r="Q30" s="18">
        <f t="shared" si="26"/>
        <v>16.417123951427183</v>
      </c>
      <c r="R30" s="11"/>
      <c r="S30" s="40">
        <f t="shared" si="15"/>
        <v>1.0187762043290531</v>
      </c>
      <c r="T30" s="40">
        <f t="shared" si="16"/>
        <v>40.872713614046106</v>
      </c>
      <c r="U30" s="40">
        <f t="shared" si="17"/>
        <v>41.891489818375156</v>
      </c>
      <c r="W30" t="str">
        <f>$A$12</f>
        <v>Skilled trades occupations</v>
      </c>
      <c r="X30" s="18">
        <f t="shared" ref="X30:AB30" si="27">X12/X$18*100</f>
        <v>2.3714272580385392</v>
      </c>
      <c r="Y30" s="18">
        <f t="shared" si="27"/>
        <v>2.3188353248883584</v>
      </c>
      <c r="Z30" s="18">
        <f t="shared" si="27"/>
        <v>2.4728778889057423</v>
      </c>
      <c r="AA30" s="18">
        <f t="shared" si="27"/>
        <v>2.5316013247323919</v>
      </c>
      <c r="AB30" s="18">
        <f t="shared" si="27"/>
        <v>2.5795564367839727</v>
      </c>
      <c r="AC30" s="11"/>
      <c r="AD30" s="40">
        <f t="shared" si="19"/>
        <v>15.625684715484825</v>
      </c>
      <c r="AE30" s="40">
        <f t="shared" si="20"/>
        <v>64.981721561636476</v>
      </c>
      <c r="AF30" s="40">
        <f t="shared" si="21"/>
        <v>80.607406277121299</v>
      </c>
    </row>
    <row r="31" spans="1:32" x14ac:dyDescent="0.2">
      <c r="A31" t="str">
        <f>$A$13</f>
        <v>Caring, leisure and other service occupations</v>
      </c>
      <c r="B31" s="18">
        <f t="shared" si="8"/>
        <v>10.313918202109708</v>
      </c>
      <c r="C31" s="18">
        <f t="shared" si="8"/>
        <v>10.156082024891152</v>
      </c>
      <c r="D31" s="18">
        <f t="shared" si="8"/>
        <v>9.6014224354561488</v>
      </c>
      <c r="E31" s="18">
        <f t="shared" si="8"/>
        <v>9.5712571982526313</v>
      </c>
      <c r="F31" s="18">
        <f t="shared" si="8"/>
        <v>9.8450047855520957</v>
      </c>
      <c r="G31" s="11"/>
      <c r="H31" s="40">
        <f t="shared" si="11"/>
        <v>12.539048752948645</v>
      </c>
      <c r="I31" s="40">
        <f t="shared" si="12"/>
        <v>58.434536344212788</v>
      </c>
      <c r="J31" s="40">
        <f t="shared" si="13"/>
        <v>70.973585097161433</v>
      </c>
      <c r="L31" t="str">
        <f>$A$13</f>
        <v>Caring, leisure and other service occupations</v>
      </c>
      <c r="M31" s="18">
        <f t="shared" ref="M31:Q31" si="28">M13/M$18*100</f>
        <v>2.7821240481295195</v>
      </c>
      <c r="N31" s="18">
        <f t="shared" si="28"/>
        <v>2.810010678854193</v>
      </c>
      <c r="O31" s="18">
        <f t="shared" si="28"/>
        <v>2.8743369343814513</v>
      </c>
      <c r="P31" s="18">
        <f t="shared" si="28"/>
        <v>3.0688016564802174</v>
      </c>
      <c r="Q31" s="18">
        <f t="shared" si="28"/>
        <v>3.4164910591078748</v>
      </c>
      <c r="R31" s="11"/>
      <c r="S31" s="40">
        <f t="shared" si="15"/>
        <v>29.169462771178186</v>
      </c>
      <c r="T31" s="40">
        <f t="shared" si="16"/>
        <v>50.558639824875804</v>
      </c>
      <c r="U31" s="40">
        <f t="shared" si="17"/>
        <v>79.728102596054001</v>
      </c>
      <c r="W31" t="str">
        <f>$A$13</f>
        <v>Caring, leisure and other service occupations</v>
      </c>
      <c r="X31" s="18">
        <f t="shared" ref="X31:AB31" si="29">X13/X$18*100</f>
        <v>18.415382287424357</v>
      </c>
      <c r="Y31" s="18">
        <f t="shared" si="29"/>
        <v>17.648975665294117</v>
      </c>
      <c r="Z31" s="18">
        <f t="shared" si="29"/>
        <v>16.36924533622464</v>
      </c>
      <c r="AA31" s="18">
        <f t="shared" si="29"/>
        <v>16.058061291551283</v>
      </c>
      <c r="AB31" s="18">
        <f t="shared" si="29"/>
        <v>16.185714906739797</v>
      </c>
      <c r="AC31" s="11"/>
      <c r="AD31" s="40">
        <f t="shared" si="19"/>
        <v>9.6011683184428076</v>
      </c>
      <c r="AE31" s="40">
        <f t="shared" si="20"/>
        <v>59.825869251679187</v>
      </c>
      <c r="AF31" s="40">
        <f t="shared" si="21"/>
        <v>69.427037570121996</v>
      </c>
    </row>
    <row r="32" spans="1:32" x14ac:dyDescent="0.2">
      <c r="A32" t="str">
        <f>$A$14</f>
        <v>Sales and customer service occupations</v>
      </c>
      <c r="B32" s="18">
        <f t="shared" si="8"/>
        <v>9.1053768310624914</v>
      </c>
      <c r="C32" s="18">
        <f t="shared" si="8"/>
        <v>8.360737979976431</v>
      </c>
      <c r="D32" s="18">
        <f t="shared" si="8"/>
        <v>8.5353368229421758</v>
      </c>
      <c r="E32" s="18">
        <f t="shared" si="8"/>
        <v>8.3528321089790811</v>
      </c>
      <c r="F32" s="18">
        <f t="shared" si="8"/>
        <v>7.8711083996596152</v>
      </c>
      <c r="H32" s="40">
        <f t="shared" si="11"/>
        <v>1.2134236703700707</v>
      </c>
      <c r="I32" s="40">
        <f t="shared" si="12"/>
        <v>47.121607452056388</v>
      </c>
      <c r="J32" s="40">
        <f t="shared" si="13"/>
        <v>48.335031122426464</v>
      </c>
      <c r="L32" t="str">
        <f>$A$14</f>
        <v>Sales and customer service occupations</v>
      </c>
      <c r="M32" s="18">
        <f t="shared" ref="M32:Q32" si="30">M14/M$18*100</f>
        <v>6.5850946942519295</v>
      </c>
      <c r="N32" s="18">
        <f t="shared" si="30"/>
        <v>6.1653611793869931</v>
      </c>
      <c r="O32" s="18">
        <f t="shared" si="30"/>
        <v>6.4841334106911255</v>
      </c>
      <c r="P32" s="18">
        <f t="shared" si="30"/>
        <v>6.5442118828547526</v>
      </c>
      <c r="Q32" s="18">
        <f t="shared" si="30"/>
        <v>6.4688706123170219</v>
      </c>
      <c r="S32" s="40">
        <f t="shared" si="15"/>
        <v>8.4160956310813066</v>
      </c>
      <c r="T32" s="40">
        <f t="shared" si="16"/>
        <v>35.494916569493974</v>
      </c>
      <c r="U32" s="40">
        <f t="shared" si="17"/>
        <v>43.911012200575279</v>
      </c>
      <c r="W32" t="str">
        <f>$A$14</f>
        <v>Sales and customer service occupations</v>
      </c>
      <c r="X32" s="18">
        <f t="shared" ref="X32:AB32" si="31">X14/X$18*100</f>
        <v>11.816281404236598</v>
      </c>
      <c r="Y32" s="18">
        <f t="shared" si="31"/>
        <v>10.599992690768085</v>
      </c>
      <c r="Z32" s="18">
        <f t="shared" si="31"/>
        <v>10.59896176502882</v>
      </c>
      <c r="AA32" s="18">
        <f t="shared" si="31"/>
        <v>10.157098975653886</v>
      </c>
      <c r="AB32" s="18">
        <f t="shared" si="31"/>
        <v>9.2541937766014861</v>
      </c>
      <c r="AD32" s="40">
        <f t="shared" si="19"/>
        <v>-3.2196432781701882</v>
      </c>
      <c r="AE32" s="40">
        <f t="shared" si="20"/>
        <v>54.277548935096497</v>
      </c>
      <c r="AF32" s="40">
        <f t="shared" si="21"/>
        <v>51.057905656926316</v>
      </c>
    </row>
    <row r="33" spans="1:32" x14ac:dyDescent="0.2">
      <c r="A33" t="str">
        <f>$A$15</f>
        <v>Process, plant and machine operatives</v>
      </c>
      <c r="B33" s="18">
        <f t="shared" si="8"/>
        <v>5.259376384630432</v>
      </c>
      <c r="C33" s="18">
        <f t="shared" si="8"/>
        <v>4.9711584048586968</v>
      </c>
      <c r="D33" s="18">
        <f t="shared" si="8"/>
        <v>4.4919520481374802</v>
      </c>
      <c r="E33" s="18">
        <f t="shared" si="8"/>
        <v>4.4778905913665001</v>
      </c>
      <c r="F33" s="18">
        <f t="shared" si="8"/>
        <v>4.2047341802277272</v>
      </c>
      <c r="G33" s="11"/>
      <c r="H33" s="40">
        <f t="shared" si="11"/>
        <v>2.7368675536695699</v>
      </c>
      <c r="I33" s="40">
        <f t="shared" si="12"/>
        <v>47.815245138820408</v>
      </c>
      <c r="J33" s="40">
        <f t="shared" si="13"/>
        <v>50.55211269248997</v>
      </c>
      <c r="L33" t="str">
        <f>$A$15</f>
        <v>Process, plant and machine operatives</v>
      </c>
      <c r="M33" s="18">
        <f t="shared" ref="M33:Q33" si="32">M15/M$18*100</f>
        <v>8.7144031434177354</v>
      </c>
      <c r="N33" s="18">
        <f t="shared" si="32"/>
        <v>8.3468207753548125</v>
      </c>
      <c r="O33" s="18">
        <f t="shared" si="32"/>
        <v>7.605676588866614</v>
      </c>
      <c r="P33" s="18">
        <f t="shared" si="32"/>
        <v>7.3772885335707459</v>
      </c>
      <c r="Q33" s="18">
        <f t="shared" si="32"/>
        <v>6.812408268280687</v>
      </c>
      <c r="R33" s="11"/>
      <c r="S33" s="40">
        <f t="shared" si="15"/>
        <v>-2.662530103020714</v>
      </c>
      <c r="T33" s="40">
        <f t="shared" si="16"/>
        <v>44.650808268590403</v>
      </c>
      <c r="U33" s="40">
        <f t="shared" si="17"/>
        <v>41.988278165569696</v>
      </c>
      <c r="W33" t="str">
        <f>$A$15</f>
        <v>Process, plant and machine operatives</v>
      </c>
      <c r="X33" s="18">
        <f t="shared" ref="X33:AB33" si="33">X15/X$18*100</f>
        <v>1.5430274473291392</v>
      </c>
      <c r="Y33" s="18">
        <f t="shared" si="33"/>
        <v>1.5280283402857082</v>
      </c>
      <c r="Z33" s="18">
        <f t="shared" si="33"/>
        <v>1.35937163867711</v>
      </c>
      <c r="AA33" s="18">
        <f t="shared" si="33"/>
        <v>1.5854715169462481</v>
      </c>
      <c r="AB33" s="18">
        <f t="shared" si="33"/>
        <v>1.6326769075084826</v>
      </c>
      <c r="AC33" s="11"/>
      <c r="AD33" s="40">
        <f t="shared" si="19"/>
        <v>33.129407855474284</v>
      </c>
      <c r="AE33" s="40">
        <f t="shared" si="20"/>
        <v>65.627468135919372</v>
      </c>
      <c r="AF33" s="40">
        <f t="shared" si="21"/>
        <v>98.75687599139367</v>
      </c>
    </row>
    <row r="34" spans="1:32" x14ac:dyDescent="0.2">
      <c r="A34" t="str">
        <f>$A$16</f>
        <v>Elementary occupations</v>
      </c>
      <c r="B34" s="18">
        <f t="shared" si="8"/>
        <v>11.061934282659331</v>
      </c>
      <c r="C34" s="18">
        <f t="shared" si="8"/>
        <v>10.430954216128683</v>
      </c>
      <c r="D34" s="18">
        <f t="shared" si="8"/>
        <v>9.8492201734071685</v>
      </c>
      <c r="E34" s="18">
        <f t="shared" si="8"/>
        <v>10.020258868205008</v>
      </c>
      <c r="F34" s="18">
        <f t="shared" si="8"/>
        <v>9.3314379592769097</v>
      </c>
      <c r="G34" s="11"/>
      <c r="H34" s="40">
        <f t="shared" si="11"/>
        <v>3.9847407041455658</v>
      </c>
      <c r="I34" s="40">
        <f t="shared" si="12"/>
        <v>49.594951691184917</v>
      </c>
      <c r="J34" s="40">
        <f t="shared" si="13"/>
        <v>53.579692395330483</v>
      </c>
      <c r="L34" t="str">
        <f>$A$16</f>
        <v>Elementary occupations</v>
      </c>
      <c r="M34" s="18">
        <f t="shared" ref="M34:Q34" si="34">M16/M$18*100</f>
        <v>11.311477031572524</v>
      </c>
      <c r="N34" s="18">
        <f t="shared" si="34"/>
        <v>10.05499243576725</v>
      </c>
      <c r="O34" s="18">
        <f t="shared" si="34"/>
        <v>10.087284983080151</v>
      </c>
      <c r="P34" s="18">
        <f t="shared" si="34"/>
        <v>10.378782974892751</v>
      </c>
      <c r="Q34" s="18">
        <f t="shared" si="34"/>
        <v>9.5588539926893556</v>
      </c>
      <c r="R34" s="11"/>
      <c r="S34" s="40">
        <f t="shared" si="15"/>
        <v>2.9790254898463475</v>
      </c>
      <c r="T34" s="40">
        <f t="shared" si="16"/>
        <v>39.102295303078563</v>
      </c>
      <c r="U34" s="40">
        <f t="shared" si="17"/>
        <v>42.081320792924906</v>
      </c>
      <c r="W34" t="str">
        <f>$A$16</f>
        <v>Elementary occupations</v>
      </c>
      <c r="X34" s="18">
        <f t="shared" ref="X34:AB34" si="35">X16/X$18*100</f>
        <v>10.793517279122046</v>
      </c>
      <c r="Y34" s="18">
        <f t="shared" si="35"/>
        <v>10.814430158630163</v>
      </c>
      <c r="Z34" s="18">
        <f t="shared" si="35"/>
        <v>9.609713708012233</v>
      </c>
      <c r="AA34" s="18">
        <f t="shared" si="35"/>
        <v>9.6625977311364188</v>
      </c>
      <c r="AB34" s="18">
        <f t="shared" si="35"/>
        <v>9.1071280789313072</v>
      </c>
      <c r="AC34" s="11"/>
      <c r="AD34" s="40">
        <f t="shared" si="19"/>
        <v>5.0468296758810718</v>
      </c>
      <c r="AE34" s="40">
        <f t="shared" si="20"/>
        <v>60.675757147413087</v>
      </c>
      <c r="AF34" s="40">
        <f t="shared" si="21"/>
        <v>65.722586823294165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9.7546391391479048</v>
      </c>
      <c r="I36" s="43">
        <f t="shared" si="12"/>
        <v>50.917312129636549</v>
      </c>
      <c r="J36" s="43">
        <f t="shared" si="13"/>
        <v>60.671951268784454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8.6718949981259854</v>
      </c>
      <c r="T36" s="43">
        <f t="shared" ref="T36" si="37">IF(O18&gt;0,(T18/O18)*100,0)</f>
        <v>41.903151298100987</v>
      </c>
      <c r="U36" s="43">
        <f t="shared" ref="U36" si="38">IF(O18&gt;0,(U18/O18)*100,0)</f>
        <v>50.575046296226979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10.843940084127864</v>
      </c>
      <c r="AE36" s="43">
        <f t="shared" ref="AE36" si="40">IF(Z18&gt;0,(AE18/Z18)*100,0)</f>
        <v>59.986060266869345</v>
      </c>
      <c r="AF36" s="43">
        <f t="shared" ref="AF36" si="41">IF(Z18&gt;0,(AF18/Z18)*100,0)</f>
        <v>70.83000035099721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Dorset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Dorset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Dorset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4.2071748565934763</v>
      </c>
      <c r="C46" s="18">
        <f t="shared" si="42"/>
        <v>2.961006084479445</v>
      </c>
      <c r="D46" s="18">
        <f t="shared" si="42"/>
        <v>-0.78866295993270663</v>
      </c>
      <c r="E46" s="18">
        <f t="shared" si="42"/>
        <v>0.96947530757867106</v>
      </c>
      <c r="F46" s="18">
        <f>IF(F$6-D$6 &lt;&gt; 0,(EXP(LN(F8/D8)/(F$6-D$6))-1)*100,0)</f>
        <v>0.37999440308049692</v>
      </c>
      <c r="H46" s="18">
        <f>IF($F$6-$D$6 &lt;&gt; 0,(EXP(LN(1+(H26/100))/($F$6-$D$6))-1)*100,0)</f>
        <v>0.37999440308049692</v>
      </c>
      <c r="I46" s="18">
        <f>IF($F$6-$D$6 &lt;&gt; 0,(EXP(LN(1+(I26/100))/($F$6-$D$6))-1)*100,0)</f>
        <v>2.8685799230520281</v>
      </c>
      <c r="J46" s="18">
        <f>IF($F$6-$D$6 &lt;&gt; 0,(EXP(LN(1+(J26/100))/($F$6-$D$6))-1)*100,0)</f>
        <v>3.1266657634658745</v>
      </c>
      <c r="L46" t="str">
        <f>$A$8</f>
        <v>Managers, directors and senior officials</v>
      </c>
      <c r="M46" s="18">
        <f t="shared" ref="M46:M54" si="43">IF(N$6-M$6 &lt;&gt; 0,(EXP(LN(N8/M8)/(N$6-M$6))-1)*100,0)</f>
        <v>3.3170021002766559</v>
      </c>
      <c r="N46" s="18">
        <f t="shared" ref="N46:N54" si="44">IF(O$6-N$6 &lt;&gt; 0,(EXP(LN(O8/N8)/(O$6-N$6))-1)*100,0)</f>
        <v>-0.22308315519526944</v>
      </c>
      <c r="O46" s="18">
        <f t="shared" ref="O46:O54" si="45">IF(P$6-O$6 &lt;&gt; 0,(EXP(LN(P8/O8)/(P$6-O$6))-1)*100,0)</f>
        <v>-0.91726833671786911</v>
      </c>
      <c r="P46" s="18">
        <f t="shared" ref="P46:P54" si="46">IF(Q$6-P$6 &lt;&gt; 0,(EXP(LN(Q8/P8)/(Q$6-P$6))-1)*100,0)</f>
        <v>0.80781056728398415</v>
      </c>
      <c r="Q46" s="18">
        <f>IF(Q$6-O$6 &lt;&gt; 0,(EXP(LN(Q8/O8)/(Q$6-O$6))-1)*100,0)</f>
        <v>0.22947266643560393</v>
      </c>
      <c r="S46" s="18">
        <f>IF($F$6-$D$6 &lt;&gt; 0,(EXP(LN(1+(S26/100))/($F$6-$D$6))-1)*100,0)</f>
        <v>0.22947266643560393</v>
      </c>
      <c r="T46" s="18">
        <f>IF($F$6-$D$6 &lt;&gt; 0,(EXP(LN(1+(T26/100))/($F$6-$D$6))-1)*100,0)</f>
        <v>2.6233365026115063</v>
      </c>
      <c r="U46" s="18">
        <f>IF($F$6-$D$6 &lt;&gt; 0,(EXP(LN(1+(U26/100))/($F$6-$D$6))-1)*100,0)</f>
        <v>2.7838506713422362</v>
      </c>
      <c r="W46" t="str">
        <f>$A$8</f>
        <v>Managers, directors and senior officials</v>
      </c>
      <c r="X46" s="18">
        <f t="shared" ref="X46:X54" si="47">IF(Y$6-X$6 &lt;&gt; 0,(EXP(LN(Y8/X8)/(Y$6-X$6))-1)*100,0)</f>
        <v>5.996345609464715</v>
      </c>
      <c r="Y46" s="18">
        <f t="shared" ref="Y46:Y54" si="48">IF(Z$6-Y$6 &lt;&gt; 0,(EXP(LN(Z8/Y8)/(Z$6-Y$6))-1)*100,0)</f>
        <v>8.9647707919499489</v>
      </c>
      <c r="Z46" s="18">
        <f t="shared" ref="Z46:Z54" si="49">IF(AA$6-Z$6 &lt;&gt; 0,(EXP(LN(AA8/Z8)/(AA$6-Z$6))-1)*100,0)</f>
        <v>-0.5681748172650769</v>
      </c>
      <c r="AA46" s="18">
        <f t="shared" ref="AA46:AA54" si="50">IF(AB$6-AA$6 &lt;&gt; 0,(EXP(LN(AB8/AA8)/(AB$6-AA$6))-1)*100,0)</f>
        <v>1.2385174126392506</v>
      </c>
      <c r="AB46" s="18">
        <f>IF(AB$6-Z$6 &lt;&gt; 0,(EXP(LN(AB8/Z8)/(AB$6-Z$6))-1)*100,0)</f>
        <v>0.63266827395107583</v>
      </c>
      <c r="AD46" s="18">
        <f>IF($F$6-$D$6 &lt;&gt; 0,(EXP(LN(1+(AD26/100))/($F$6-$D$6))-1)*100,0)</f>
        <v>0.63266827395107583</v>
      </c>
      <c r="AE46" s="18">
        <f>IF($F$6-$D$6 &lt;&gt; 0,(EXP(LN(1+(AE26/100))/($F$6-$D$6))-1)*100,0)</f>
        <v>3.2736557371097597</v>
      </c>
      <c r="AF46" s="18">
        <f>IF($F$6-$D$6 &lt;&gt; 0,(EXP(LN(1+(AF26/100))/($F$6-$D$6))-1)*100,0)</f>
        <v>3.6834388128070827</v>
      </c>
    </row>
    <row r="47" spans="1:32" x14ac:dyDescent="0.2">
      <c r="A47" t="str">
        <f>$A$9</f>
        <v>Professional occupations</v>
      </c>
      <c r="B47" s="18">
        <f t="shared" si="42"/>
        <v>3.9457636734068657</v>
      </c>
      <c r="C47" s="18">
        <f t="shared" si="42"/>
        <v>3.4265975873106314</v>
      </c>
      <c r="D47" s="18">
        <f t="shared" si="42"/>
        <v>1.6002621144450835</v>
      </c>
      <c r="E47" s="18">
        <f t="shared" si="42"/>
        <v>1.1934975354181976</v>
      </c>
      <c r="F47" s="18">
        <f>IF(F$6-D$6 &lt;&gt; 0,(EXP(LN(F9/D9)/(F$6-D$6))-1)*100,0)</f>
        <v>1.3289044597327271</v>
      </c>
      <c r="H47" s="18">
        <f t="shared" ref="H47:J56" si="51">IF($F$6-$D$6 &lt;&gt; 0,(EXP(LN(1+(H27/100))/($F$6-$D$6))-1)*100,0)</f>
        <v>1.3289044597327271</v>
      </c>
      <c r="I47" s="18">
        <f t="shared" si="51"/>
        <v>2.8117718496162736</v>
      </c>
      <c r="J47" s="18">
        <f t="shared" si="51"/>
        <v>3.740859301621402</v>
      </c>
      <c r="L47" t="str">
        <f>$A$9</f>
        <v>Professional occupations</v>
      </c>
      <c r="M47" s="18">
        <f t="shared" si="43"/>
        <v>3.2107477132524487</v>
      </c>
      <c r="N47" s="18">
        <f t="shared" si="44"/>
        <v>1.9780002797940677</v>
      </c>
      <c r="O47" s="18">
        <f t="shared" si="45"/>
        <v>2.1323374962748609</v>
      </c>
      <c r="P47" s="18">
        <f t="shared" si="46"/>
        <v>1.1102928498291975</v>
      </c>
      <c r="Q47" s="18">
        <f>IF(Q$6-O$6 &lt;&gt; 0,(EXP(LN(Q9/O9)/(Q$6-O$6))-1)*100,0)</f>
        <v>1.4498329075353977</v>
      </c>
      <c r="S47" s="18">
        <f t="shared" ref="S47:U47" si="52">IF($F$6-$D$6 &lt;&gt; 0,(EXP(LN(1+(S27/100))/($F$6-$D$6))-1)*100,0)</f>
        <v>1.4498329075353977</v>
      </c>
      <c r="T47" s="18">
        <f t="shared" si="52"/>
        <v>2.3983897287896294</v>
      </c>
      <c r="U47" s="18">
        <f t="shared" si="52"/>
        <v>3.4692830353890036</v>
      </c>
      <c r="W47" t="str">
        <f>$A$9</f>
        <v>Professional occupations</v>
      </c>
      <c r="X47" s="18">
        <f t="shared" si="47"/>
        <v>4.7473246756148502</v>
      </c>
      <c r="Y47" s="18">
        <f t="shared" si="48"/>
        <v>4.949053741859033</v>
      </c>
      <c r="Z47" s="18">
        <f t="shared" si="49"/>
        <v>1.0451345494919106</v>
      </c>
      <c r="AA47" s="18">
        <f t="shared" si="50"/>
        <v>1.2824559783887191</v>
      </c>
      <c r="AB47" s="18">
        <f>IF(AB$6-Z$6 &lt;&gt; 0,(EXP(LN(AB9/Z9)/(AB$6-Z$6))-1)*100,0)</f>
        <v>1.2032869678560321</v>
      </c>
      <c r="AD47" s="18">
        <f t="shared" ref="AD47:AF47" si="53">IF($F$6-$D$6 &lt;&gt; 0,(EXP(LN(1+(AD27/100))/($F$6-$D$6))-1)*100,0)</f>
        <v>1.2032869678560321</v>
      </c>
      <c r="AE47" s="18">
        <f t="shared" si="53"/>
        <v>3.2112063139035474</v>
      </c>
      <c r="AF47" s="18">
        <f t="shared" si="53"/>
        <v>4.008296658046584</v>
      </c>
    </row>
    <row r="48" spans="1:32" x14ac:dyDescent="0.2">
      <c r="A48" t="str">
        <f>$A$10</f>
        <v>Associate professional occupations</v>
      </c>
      <c r="B48" s="18">
        <f t="shared" si="42"/>
        <v>2.6038279361794814</v>
      </c>
      <c r="C48" s="18">
        <f t="shared" si="42"/>
        <v>3.4944798625814011</v>
      </c>
      <c r="D48" s="18">
        <f t="shared" si="42"/>
        <v>1.5365706024724979</v>
      </c>
      <c r="E48" s="18">
        <f t="shared" si="42"/>
        <v>1.0516507932541108</v>
      </c>
      <c r="F48" s="18">
        <f t="shared" ref="F48:F56" si="54">IF(F$6-D$6 &lt;&gt; 0,(EXP(LN(F10/D10)/(F$6-D$6))-1)*100,0)</f>
        <v>1.2130328611737351</v>
      </c>
      <c r="H48" s="18">
        <f t="shared" si="51"/>
        <v>1.2130328611737351</v>
      </c>
      <c r="I48" s="18">
        <f t="shared" si="51"/>
        <v>2.8771024998615058</v>
      </c>
      <c r="J48" s="18">
        <f t="shared" si="51"/>
        <v>3.7159802183443391</v>
      </c>
      <c r="L48" t="str">
        <f>$A$10</f>
        <v>Associate professional occupations</v>
      </c>
      <c r="M48" s="18">
        <f t="shared" si="43"/>
        <v>1.7513518801269834</v>
      </c>
      <c r="N48" s="18">
        <f t="shared" si="44"/>
        <v>2.1861817722459875</v>
      </c>
      <c r="O48" s="18">
        <f t="shared" si="45"/>
        <v>-0.37479623886221836</v>
      </c>
      <c r="P48" s="18">
        <f>IF(Q$6-P$6 &lt;&gt; 0,(EXP(LN(Q10/P10)/(Q$6-P$6))-1)*100,0)</f>
        <v>0.50911364661856418</v>
      </c>
      <c r="Q48" s="18">
        <f t="shared" ref="Q48:Q54" si="55">IF(Q$6-O$6 &lt;&gt; 0,(EXP(LN(Q10/O10)/(Q$6-O$6))-1)*100,0)</f>
        <v>0.21360906320126993</v>
      </c>
      <c r="S48" s="18">
        <f t="shared" ref="S48:U48" si="56">IF($F$6-$D$6 &lt;&gt; 0,(EXP(LN(1+(S28/100))/($F$6-$D$6))-1)*100,0)</f>
        <v>0.21360906320126993</v>
      </c>
      <c r="T48" s="18">
        <f t="shared" si="56"/>
        <v>2.192430185898786</v>
      </c>
      <c r="U48" s="18">
        <f t="shared" si="56"/>
        <v>2.3507542453405472</v>
      </c>
      <c r="W48" t="str">
        <f>$A$10</f>
        <v>Associate professional occupations</v>
      </c>
      <c r="X48" s="18">
        <f t="shared" si="47"/>
        <v>3.5249389009698318</v>
      </c>
      <c r="Y48" s="18">
        <f t="shared" si="48"/>
        <v>4.8483508129500752</v>
      </c>
      <c r="Z48" s="18">
        <f t="shared" si="49"/>
        <v>3.3286849533537444</v>
      </c>
      <c r="AA48" s="18">
        <f t="shared" si="50"/>
        <v>1.4881133968384974</v>
      </c>
      <c r="AB48" s="18">
        <f t="shared" ref="AB48:AB54" si="57">IF(AB$6-Z$6 &lt;&gt; 0,(EXP(LN(AB10/Z10)/(AB$6-Z$6))-1)*100,0)</f>
        <v>2.0979652500279444</v>
      </c>
      <c r="AD48" s="18">
        <f t="shared" ref="AD48:AF48" si="58">IF($F$6-$D$6 &lt;&gt; 0,(EXP(LN(1+(AD28/100))/($F$6-$D$6))-1)*100,0)</f>
        <v>2.0979652500279444</v>
      </c>
      <c r="AE48" s="18">
        <f t="shared" si="58"/>
        <v>3.5085125475017298</v>
      </c>
      <c r="AF48" s="18">
        <f t="shared" si="58"/>
        <v>4.8773735344145086</v>
      </c>
    </row>
    <row r="49" spans="1:32" x14ac:dyDescent="0.2">
      <c r="A49" t="str">
        <f>$A$11</f>
        <v>Administrative and secretarial occupations</v>
      </c>
      <c r="B49" s="18">
        <f t="shared" si="42"/>
        <v>-0.28219859890683541</v>
      </c>
      <c r="C49" s="18">
        <f t="shared" si="42"/>
        <v>3.0012178887387275</v>
      </c>
      <c r="D49" s="18">
        <f t="shared" si="42"/>
        <v>-1.4002761000586617E-2</v>
      </c>
      <c r="E49" s="18">
        <f t="shared" si="42"/>
        <v>-0.54869437346098948</v>
      </c>
      <c r="F49" s="18">
        <f t="shared" si="54"/>
        <v>-0.37078229917456573</v>
      </c>
      <c r="H49" s="18">
        <f t="shared" si="51"/>
        <v>-0.37078229917456573</v>
      </c>
      <c r="I49" s="18">
        <f t="shared" si="51"/>
        <v>2.7544156092524252</v>
      </c>
      <c r="J49" s="18">
        <f t="shared" si="51"/>
        <v>2.5031731417352932</v>
      </c>
      <c r="L49" t="str">
        <f>$A$11</f>
        <v>Administrative and secretarial occupations</v>
      </c>
      <c r="M49" s="18">
        <f t="shared" si="43"/>
        <v>-2.5193372776713852</v>
      </c>
      <c r="N49" s="18">
        <f t="shared" si="44"/>
        <v>16.269639367865452</v>
      </c>
      <c r="O49" s="18">
        <f t="shared" si="45"/>
        <v>0.91022511474194712</v>
      </c>
      <c r="P49" s="18">
        <f t="shared" si="46"/>
        <v>0.72881304570622252</v>
      </c>
      <c r="Q49" s="18">
        <f t="shared" si="55"/>
        <v>0.78924746919777355</v>
      </c>
      <c r="S49" s="18">
        <f t="shared" ref="S49:U49" si="59">IF($F$6-$D$6 &lt;&gt; 0,(EXP(LN(1+(S29/100))/($F$6-$D$6))-1)*100,0)</f>
        <v>0.78924746919777355</v>
      </c>
      <c r="T49" s="18">
        <f t="shared" si="59"/>
        <v>2.2394518336549929</v>
      </c>
      <c r="U49" s="18">
        <f t="shared" si="59"/>
        <v>2.8271388503765094</v>
      </c>
      <c r="W49" t="str">
        <f>$A$11</f>
        <v>Administrative and secretarial occupations</v>
      </c>
      <c r="X49" s="18">
        <f t="shared" si="47"/>
        <v>0.35818702768646293</v>
      </c>
      <c r="Y49" s="18">
        <f t="shared" si="48"/>
        <v>-0.52942245354631323</v>
      </c>
      <c r="Z49" s="18">
        <f t="shared" si="49"/>
        <v>-0.30856195637208872</v>
      </c>
      <c r="AA49" s="18">
        <f t="shared" si="50"/>
        <v>-1.0055217293793994</v>
      </c>
      <c r="AB49" s="18">
        <f t="shared" si="57"/>
        <v>-0.77374489016915904</v>
      </c>
      <c r="AD49" s="18">
        <f t="shared" ref="AD49:AF49" si="60">IF($F$6-$D$6 &lt;&gt; 0,(EXP(LN(1+(AD29/100))/($F$6-$D$6))-1)*100,0)</f>
        <v>-0.77374489016915904</v>
      </c>
      <c r="AE49" s="18">
        <f t="shared" si="60"/>
        <v>2.9074809540792668</v>
      </c>
      <c r="AF49" s="18">
        <f t="shared" si="60"/>
        <v>2.3994171890767468</v>
      </c>
    </row>
    <row r="50" spans="1:32" x14ac:dyDescent="0.2">
      <c r="A50" t="str">
        <f>$A$12</f>
        <v>Skilled trades occupations</v>
      </c>
      <c r="B50" s="18">
        <f t="shared" si="42"/>
        <v>0.38631882587154553</v>
      </c>
      <c r="C50" s="18">
        <f t="shared" si="42"/>
        <v>-9.7976827320010784</v>
      </c>
      <c r="D50" s="18">
        <f t="shared" si="42"/>
        <v>0.53256098598275514</v>
      </c>
      <c r="E50" s="18">
        <f t="shared" si="42"/>
        <v>1.0904544369072511E-2</v>
      </c>
      <c r="F50" s="18">
        <f t="shared" si="54"/>
        <v>0.18448856931676527</v>
      </c>
      <c r="H50" s="18">
        <f t="shared" si="51"/>
        <v>0.18448856931676527</v>
      </c>
      <c r="I50" s="18">
        <f t="shared" si="51"/>
        <v>2.4521136195447379</v>
      </c>
      <c r="J50" s="18">
        <f t="shared" si="51"/>
        <v>2.5840530136314266</v>
      </c>
      <c r="L50" t="str">
        <f>$A$12</f>
        <v>Skilled trades occupations</v>
      </c>
      <c r="M50" s="18">
        <f t="shared" si="43"/>
        <v>0.22426849687899875</v>
      </c>
      <c r="N50" s="18">
        <f t="shared" si="44"/>
        <v>-11.652875062424851</v>
      </c>
      <c r="O50" s="18">
        <f t="shared" si="45"/>
        <v>0.41913308068048938</v>
      </c>
      <c r="P50" s="18">
        <f t="shared" si="46"/>
        <v>-0.10770836928283289</v>
      </c>
      <c r="Q50" s="18">
        <f t="shared" si="55"/>
        <v>6.7597614153003249E-2</v>
      </c>
      <c r="S50" s="18">
        <f t="shared" ref="S50:U50" si="61">IF($F$6-$D$6 &lt;&gt; 0,(EXP(LN(1+(S30/100))/($F$6-$D$6))-1)*100,0)</f>
        <v>6.7597614153003249E-2</v>
      </c>
      <c r="T50" s="18">
        <f t="shared" si="61"/>
        <v>2.3108733751392219</v>
      </c>
      <c r="U50" s="18">
        <f t="shared" si="61"/>
        <v>2.3600344184596667</v>
      </c>
      <c r="W50" t="str">
        <f>$A$12</f>
        <v>Skilled trades occupations</v>
      </c>
      <c r="X50" s="18">
        <f t="shared" si="47"/>
        <v>1.8433918243430325</v>
      </c>
      <c r="Y50" s="18">
        <f t="shared" si="48"/>
        <v>6.2301975382778707</v>
      </c>
      <c r="Z50" s="18">
        <f t="shared" si="49"/>
        <v>1.3328686993703265</v>
      </c>
      <c r="AA50" s="18">
        <f t="shared" si="50"/>
        <v>0.79297476221640295</v>
      </c>
      <c r="AB50" s="18">
        <f t="shared" si="57"/>
        <v>0.97261903602232636</v>
      </c>
      <c r="AD50" s="18">
        <f t="shared" ref="AD50:AF50" si="62">IF($F$6-$D$6 &lt;&gt; 0,(EXP(LN(1+(AD30/100))/($F$6-$D$6))-1)*100,0)</f>
        <v>0.97261903602232636</v>
      </c>
      <c r="AE50" s="18">
        <f t="shared" si="62"/>
        <v>3.3940916313347724</v>
      </c>
      <c r="AF50" s="18">
        <f t="shared" si="62"/>
        <v>4.0197255823414713</v>
      </c>
    </row>
    <row r="51" spans="1:32" x14ac:dyDescent="0.2">
      <c r="A51" t="str">
        <f>$A$13</f>
        <v>Caring, leisure and other service occupations</v>
      </c>
      <c r="B51" s="18">
        <f t="shared" si="42"/>
        <v>1.3311125723348249</v>
      </c>
      <c r="C51" s="18">
        <f t="shared" si="42"/>
        <v>-6.4768493974532664</v>
      </c>
      <c r="D51" s="18">
        <f t="shared" si="42"/>
        <v>0.70969791967223639</v>
      </c>
      <c r="E51" s="18">
        <f t="shared" si="42"/>
        <v>0.83113999530024518</v>
      </c>
      <c r="F51" s="18">
        <f t="shared" si="54"/>
        <v>0.79064304075213698</v>
      </c>
      <c r="H51" s="18">
        <f t="shared" si="51"/>
        <v>0.79064304075213698</v>
      </c>
      <c r="I51" s="18">
        <f t="shared" si="51"/>
        <v>3.1153508533984242</v>
      </c>
      <c r="J51" s="18">
        <f t="shared" si="51"/>
        <v>3.6402856313981546</v>
      </c>
      <c r="L51" t="str">
        <f>$A$13</f>
        <v>Caring, leisure and other service occupations</v>
      </c>
      <c r="M51" s="18">
        <f t="shared" si="43"/>
        <v>1.3171673083513635</v>
      </c>
      <c r="N51" s="18">
        <f t="shared" si="44"/>
        <v>0.50149974737021541</v>
      </c>
      <c r="O51" s="18">
        <f t="shared" si="45"/>
        <v>2.0150644703874399</v>
      </c>
      <c r="P51" s="18">
        <f t="shared" si="46"/>
        <v>1.574298382466921</v>
      </c>
      <c r="Q51" s="18">
        <f t="shared" si="55"/>
        <v>1.7210084074134491</v>
      </c>
      <c r="S51" s="18">
        <f t="shared" ref="S51:U51" si="63">IF($F$6-$D$6 &lt;&gt; 0,(EXP(LN(1+(S31/100))/($F$6-$D$6))-1)*100,0)</f>
        <v>1.7210084074134491</v>
      </c>
      <c r="T51" s="18">
        <f t="shared" si="63"/>
        <v>2.7654304059201884</v>
      </c>
      <c r="U51" s="18">
        <f t="shared" si="63"/>
        <v>3.9858866632497492</v>
      </c>
      <c r="W51" t="str">
        <f>$A$13</f>
        <v>Caring, leisure and other service occupations</v>
      </c>
      <c r="X51" s="18">
        <f t="shared" si="47"/>
        <v>1.3333781728881666</v>
      </c>
      <c r="Y51" s="18">
        <f t="shared" si="48"/>
        <v>-7.6101251234733214</v>
      </c>
      <c r="Z51" s="18">
        <f t="shared" si="49"/>
        <v>0.4719195456904357</v>
      </c>
      <c r="AA51" s="18">
        <f t="shared" si="50"/>
        <v>0.68370036707672277</v>
      </c>
      <c r="AB51" s="18">
        <f t="shared" si="57"/>
        <v>0.61305720585878021</v>
      </c>
      <c r="AD51" s="18">
        <f t="shared" ref="AD51:AF51" si="64">IF($F$6-$D$6 &lt;&gt; 0,(EXP(LN(1+(AD31/100))/($F$6-$D$6))-1)*100,0)</f>
        <v>0.61305720585878021</v>
      </c>
      <c r="AE51" s="18">
        <f t="shared" si="64"/>
        <v>3.1754737439796843</v>
      </c>
      <c r="AF51" s="18">
        <f t="shared" si="64"/>
        <v>3.5775214723350546</v>
      </c>
    </row>
    <row r="52" spans="1:32" x14ac:dyDescent="0.2">
      <c r="A52" t="str">
        <f>$A$14</f>
        <v>Sales and customer service occupations</v>
      </c>
      <c r="B52" s="18">
        <f t="shared" si="42"/>
        <v>-0.42418857597684712</v>
      </c>
      <c r="C52" s="18">
        <f t="shared" si="42"/>
        <v>0.99172764713633121</v>
      </c>
      <c r="D52" s="18">
        <f t="shared" si="42"/>
        <v>0.33841332993127526</v>
      </c>
      <c r="E52" s="18">
        <f t="shared" si="42"/>
        <v>-4.829726310118243E-2</v>
      </c>
      <c r="F52" s="18">
        <f t="shared" si="54"/>
        <v>8.0440382821933554E-2</v>
      </c>
      <c r="H52" s="18">
        <f t="shared" si="51"/>
        <v>8.0440382821933554E-2</v>
      </c>
      <c r="I52" s="18">
        <f t="shared" si="51"/>
        <v>2.6073403975421572</v>
      </c>
      <c r="J52" s="18">
        <f t="shared" si="51"/>
        <v>2.6635431044849778</v>
      </c>
      <c r="L52" t="str">
        <f>$A$14</f>
        <v>Sales and customer service occupations</v>
      </c>
      <c r="M52" s="18">
        <f t="shared" si="43"/>
        <v>-0.58560046400119026</v>
      </c>
      <c r="N52" s="18">
        <f t="shared" si="44"/>
        <v>3.3323379916047058</v>
      </c>
      <c r="O52" s="18">
        <f t="shared" si="45"/>
        <v>0.87398120699351267</v>
      </c>
      <c r="P52" s="18">
        <f t="shared" si="46"/>
        <v>0.37366811215966411</v>
      </c>
      <c r="Q52" s="18">
        <f t="shared" si="55"/>
        <v>0.54016281816922085</v>
      </c>
      <c r="S52" s="18">
        <f t="shared" ref="S52:U52" si="65">IF($F$6-$D$6 &lt;&gt; 0,(EXP(LN(1+(S32/100))/($F$6-$D$6))-1)*100,0)</f>
        <v>0.54016281816922085</v>
      </c>
      <c r="T52" s="18">
        <f t="shared" si="65"/>
        <v>2.0457370422667598</v>
      </c>
      <c r="U52" s="18">
        <f t="shared" si="65"/>
        <v>2.4565202708446643</v>
      </c>
      <c r="W52" t="str">
        <f>$A$14</f>
        <v>Sales and customer service occupations</v>
      </c>
      <c r="X52" s="18">
        <f t="shared" si="47"/>
        <v>-0.32780674677140853</v>
      </c>
      <c r="Y52" s="18">
        <f t="shared" si="48"/>
        <v>-0.39687025186112557</v>
      </c>
      <c r="Z52" s="18">
        <f t="shared" si="49"/>
        <v>3.0120042610493059E-3</v>
      </c>
      <c r="AA52" s="18">
        <f t="shared" si="50"/>
        <v>-0.32822751857329857</v>
      </c>
      <c r="AB52" s="18">
        <f t="shared" si="57"/>
        <v>-0.21793643112454353</v>
      </c>
      <c r="AD52" s="18">
        <f t="shared" ref="AD52:AF52" si="66">IF($F$6-$D$6 &lt;&gt; 0,(EXP(LN(1+(AD32/100))/($F$6-$D$6))-1)*100,0)</f>
        <v>-0.21793643112454353</v>
      </c>
      <c r="AE52" s="18">
        <f t="shared" si="66"/>
        <v>2.9327356882780542</v>
      </c>
      <c r="AF52" s="18">
        <f t="shared" si="66"/>
        <v>2.7881139437220259</v>
      </c>
    </row>
    <row r="53" spans="1:32" x14ac:dyDescent="0.2">
      <c r="A53" t="str">
        <f>$A$15</f>
        <v>Process, plant and machine operatives</v>
      </c>
      <c r="B53" s="18">
        <f t="shared" si="42"/>
        <v>0.2993270836085582</v>
      </c>
      <c r="C53" s="18">
        <f t="shared" si="42"/>
        <v>-10.61034517916365</v>
      </c>
      <c r="D53" s="18">
        <f t="shared" si="42"/>
        <v>0.70992785772148181</v>
      </c>
      <c r="E53" s="18">
        <f t="shared" si="42"/>
        <v>-8.3666351686473295E-2</v>
      </c>
      <c r="F53" s="18">
        <f t="shared" si="54"/>
        <v>0.18016777093572411</v>
      </c>
      <c r="H53" s="18">
        <f t="shared" si="51"/>
        <v>0.18016777093572411</v>
      </c>
      <c r="I53" s="18">
        <f t="shared" si="51"/>
        <v>2.6395206688982764</v>
      </c>
      <c r="J53" s="18">
        <f t="shared" si="51"/>
        <v>2.7651333889171514</v>
      </c>
      <c r="L53" t="str">
        <f>$A$15</f>
        <v>Process, plant and machine operatives</v>
      </c>
      <c r="M53" s="18">
        <f t="shared" si="43"/>
        <v>-1.8182038463265826E-2</v>
      </c>
      <c r="N53" s="18">
        <f t="shared" si="44"/>
        <v>-10.471851434994417</v>
      </c>
      <c r="O53" s="18">
        <f t="shared" si="45"/>
        <v>7.5982505692007152E-2</v>
      </c>
      <c r="P53" s="18">
        <f t="shared" si="46"/>
        <v>-0.30736523319667697</v>
      </c>
      <c r="Q53" s="18">
        <f t="shared" si="55"/>
        <v>-0.17974609186849344</v>
      </c>
      <c r="S53" s="18">
        <f t="shared" ref="S53:U53" si="67">IF($F$6-$D$6 &lt;&gt; 0,(EXP(LN(1+(S33/100))/($F$6-$D$6))-1)*100,0)</f>
        <v>-0.17974609186849344</v>
      </c>
      <c r="T53" s="18">
        <f t="shared" si="67"/>
        <v>2.4915491845553195</v>
      </c>
      <c r="U53" s="18">
        <f t="shared" si="67"/>
        <v>2.3646877894736074</v>
      </c>
      <c r="W53" t="str">
        <f>$A$15</f>
        <v>Process, plant and machine operatives</v>
      </c>
      <c r="X53" s="18">
        <f t="shared" si="47"/>
        <v>2.1662067640495275</v>
      </c>
      <c r="Y53" s="18">
        <f t="shared" si="48"/>
        <v>-11.381984342955286</v>
      </c>
      <c r="Z53" s="18">
        <f t="shared" si="49"/>
        <v>4.0101821367910517</v>
      </c>
      <c r="AA53" s="18">
        <f t="shared" si="50"/>
        <v>0.89960628142591315</v>
      </c>
      <c r="AB53" s="18">
        <f t="shared" si="57"/>
        <v>1.9259888119767865</v>
      </c>
      <c r="AD53" s="18">
        <f t="shared" ref="AD53:AF53" si="68">IF($F$6-$D$6 &lt;&gt; 0,(EXP(LN(1+(AD33/100))/($F$6-$D$6))-1)*100,0)</f>
        <v>1.9259888119767865</v>
      </c>
      <c r="AE53" s="18">
        <f t="shared" si="68"/>
        <v>3.4210217801295739</v>
      </c>
      <c r="AF53" s="18">
        <f t="shared" si="68"/>
        <v>4.6858886809764577</v>
      </c>
    </row>
    <row r="54" spans="1:32" x14ac:dyDescent="0.2">
      <c r="A54" t="str">
        <f>$A$16</f>
        <v>Elementary occupations</v>
      </c>
      <c r="B54" s="18">
        <f t="shared" si="42"/>
        <v>0.23985345642569822</v>
      </c>
      <c r="C54" s="18">
        <f t="shared" si="42"/>
        <v>-6.5912506018368617</v>
      </c>
      <c r="D54" s="18">
        <f t="shared" si="42"/>
        <v>1.120691455451639</v>
      </c>
      <c r="E54" s="18">
        <f t="shared" si="42"/>
        <v>-0.16635081731117829</v>
      </c>
      <c r="F54" s="18">
        <f t="shared" si="54"/>
        <v>0.26083276756811991</v>
      </c>
      <c r="H54" s="18">
        <f t="shared" si="51"/>
        <v>0.26083276756811991</v>
      </c>
      <c r="I54" s="18">
        <f t="shared" si="51"/>
        <v>2.721447158998469</v>
      </c>
      <c r="J54" s="18">
        <f t="shared" si="51"/>
        <v>2.9016296898594529</v>
      </c>
      <c r="L54" t="str">
        <f>$A$16</f>
        <v>Elementary occupations</v>
      </c>
      <c r="M54" s="18">
        <f t="shared" si="43"/>
        <v>-1.8668416554451617</v>
      </c>
      <c r="N54" s="18">
        <f t="shared" si="44"/>
        <v>-1.432128169552549</v>
      </c>
      <c r="O54" s="18">
        <f t="shared" si="45"/>
        <v>1.263400566739814</v>
      </c>
      <c r="P54" s="18">
        <f t="shared" si="46"/>
        <v>-0.33363387220755047</v>
      </c>
      <c r="Q54" s="18">
        <f t="shared" si="55"/>
        <v>0.19589258922136921</v>
      </c>
      <c r="S54" s="18">
        <f t="shared" ref="S54:U54" si="69">IF($F$6-$D$6 &lt;&gt; 0,(EXP(LN(1+(S34/100))/($F$6-$D$6))-1)*100,0)</f>
        <v>0.19589258922136921</v>
      </c>
      <c r="T54" s="18">
        <f t="shared" si="69"/>
        <v>2.2246470515305816</v>
      </c>
      <c r="U54" s="18">
        <f t="shared" si="69"/>
        <v>2.3691582844263204</v>
      </c>
      <c r="W54" t="str">
        <f>$A$16</f>
        <v>Elementary occupations</v>
      </c>
      <c r="X54" s="18">
        <f t="shared" si="47"/>
        <v>2.465577473221936</v>
      </c>
      <c r="Y54" s="18">
        <f t="shared" si="48"/>
        <v>-11.483948133094534</v>
      </c>
      <c r="Z54" s="18">
        <f t="shared" si="49"/>
        <v>0.96910322469827559</v>
      </c>
      <c r="AA54" s="18">
        <f t="shared" si="50"/>
        <v>1.0142361497256225E-2</v>
      </c>
      <c r="AB54" s="18">
        <f t="shared" si="57"/>
        <v>0.32877970977804871</v>
      </c>
      <c r="AD54" s="18">
        <f t="shared" ref="AD54:AF54" si="70">IF($F$6-$D$6 &lt;&gt; 0,(EXP(LN(1+(AD34/100))/($F$6-$D$6))-1)*100,0)</f>
        <v>0.32877970977804871</v>
      </c>
      <c r="AE54" s="18">
        <f t="shared" si="70"/>
        <v>3.2119595891433983</v>
      </c>
      <c r="AF54" s="18">
        <f t="shared" si="70"/>
        <v>3.4249803169200455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1.7225366915865958</v>
      </c>
      <c r="C56" s="26">
        <f>IF(D$6-C$6 &lt;&gt; 0,(EXP(LN(D18/C18)/(D$6-C$6))-1)*100,0)</f>
        <v>-1.0741590497899911</v>
      </c>
      <c r="D56" s="26">
        <f>IF(E$6-D$6 &lt;&gt; 0,(EXP(LN(E18/D18)/(E$6-D$6))-1)*100,0)</f>
        <v>0.77309835479735245</v>
      </c>
      <c r="E56" s="26">
        <f>IF(F$6-E$6 &lt;&gt; 0,(EXP(LN(F18/E18)/(F$6-E$6))-1)*100,0)</f>
        <v>0.54720042213529663</v>
      </c>
      <c r="F56" s="26">
        <f t="shared" si="54"/>
        <v>0.62244341201385112</v>
      </c>
      <c r="H56" s="26">
        <f t="shared" si="51"/>
        <v>0.62244341201385112</v>
      </c>
      <c r="I56" s="26">
        <f t="shared" ref="I56" si="71">IF($F$6-$D$6 &lt;&gt; 0,(EXP(LN(1+(I36/100))/($F$6-$D$6))-1)*100,0)</f>
        <v>2.7817333335902861</v>
      </c>
      <c r="J56" s="26">
        <f t="shared" ref="J56" si="72">IF($F$6-$D$6 &lt;&gt; 0,(EXP(LN(1+(J36/100))/($F$6-$D$6))-1)*100,0)</f>
        <v>3.2117966039528767</v>
      </c>
      <c r="L56" s="24" t="str">
        <f>$A$18</f>
        <v>All occupations</v>
      </c>
      <c r="M56" s="26">
        <f>IF(N$6-M$6 &lt;&gt; 0,(EXP(LN(N18/M18)/(N$6-M$6))-1)*100,0)</f>
        <v>1.0648577283660643</v>
      </c>
      <c r="N56" s="26">
        <f>IF(O$6-N$6 &lt;&gt; 0,(EXP(LN(O18/N18)/(O$6-N$6))-1)*100,0)</f>
        <v>-1.747674688755263</v>
      </c>
      <c r="O56" s="26">
        <f>IF(P$6-O$6 &lt;&gt; 0,(EXP(LN(P18/O18)/(P$6-O$6))-1)*100,0)</f>
        <v>0.68808463928358155</v>
      </c>
      <c r="P56" s="26">
        <f>IF(Q$6-P$6 &lt;&gt; 0,(EXP(LN(Q18/P18)/(Q$6-P$6))-1)*100,0)</f>
        <v>0.48996253007094204</v>
      </c>
      <c r="Q56" s="26">
        <f t="shared" ref="Q56" si="73">IF(Q$6-O$6 &lt;&gt; 0,(EXP(LN(Q18/O18)/(Q$6-O$6))-1)*100,0)</f>
        <v>0.55595987952163917</v>
      </c>
      <c r="S56" s="26">
        <f t="shared" ref="S56:U56" si="74">IF($F$6-$D$6 &lt;&gt; 0,(EXP(LN(1+(S36/100))/($F$6-$D$6))-1)*100,0)</f>
        <v>0.55595987952163917</v>
      </c>
      <c r="T56" s="26">
        <f t="shared" si="74"/>
        <v>2.3605952337177438</v>
      </c>
      <c r="U56" s="26">
        <f t="shared" si="74"/>
        <v>2.7661769289399674</v>
      </c>
      <c r="W56" s="24" t="str">
        <f>$A$18</f>
        <v>All occupations</v>
      </c>
      <c r="X56" s="26">
        <f>IF(Y$6-X$6 &lt;&gt; 0,(EXP(LN(Y18/X18)/(Y$6-X$6))-1)*100,0)</f>
        <v>2.4160046816878999</v>
      </c>
      <c r="Y56" s="26">
        <f>IF(Z$6-Y$6 &lt;&gt; 0,(EXP(LN(Z18/Y18)/(Z$6-Y$6))-1)*100,0)</f>
        <v>-0.38718218689353101</v>
      </c>
      <c r="Z56" s="26">
        <f>IF(AA$6-Z$6 &lt;&gt; 0,(EXP(LN(AA18/Z18)/(AA$6-Z$6))-1)*100,0)</f>
        <v>0.85833838114823813</v>
      </c>
      <c r="AA56" s="26">
        <f>IF(AB$6-AA$6 &lt;&gt; 0,(EXP(LN(AB18/AA18)/(AB$6-AA$6))-1)*100,0)</f>
        <v>0.60400983502566508</v>
      </c>
      <c r="AB56" s="26">
        <f t="shared" ref="AB56" si="75">IF(AB$6-Z$6 &lt;&gt; 0,(EXP(LN(AB18/Z18)/(AB$6-Z$6))-1)*100,0)</f>
        <v>0.68871467871503</v>
      </c>
      <c r="AD56" s="26">
        <f t="shared" ref="AD56:AF56" si="76">IF($F$6-$D$6 &lt;&gt; 0,(EXP(LN(1+(AD36/100))/($F$6-$D$6))-1)*100,0)</f>
        <v>0.68871467871503</v>
      </c>
      <c r="AE56" s="26">
        <f t="shared" si="76"/>
        <v>3.1823646010361806</v>
      </c>
      <c r="AF56" s="26">
        <f t="shared" si="76"/>
        <v>3.6344808363366177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6.8611463625434013</v>
      </c>
      <c r="C64" s="27">
        <f t="shared" si="77"/>
        <v>1.3368066928347133</v>
      </c>
      <c r="D64" s="27">
        <f t="shared" si="77"/>
        <v>-1.8043191964625791</v>
      </c>
      <c r="E64" s="27">
        <f t="shared" si="77"/>
        <v>4.5255101866588348</v>
      </c>
      <c r="F64" s="27">
        <f>F8-D8</f>
        <v>2.7211909901962557</v>
      </c>
      <c r="L64" t="str">
        <f>$A$8</f>
        <v>Managers, directors and senior officials</v>
      </c>
      <c r="M64" s="27">
        <f t="shared" ref="M64:M72" si="78">N8-M8</f>
        <v>3.6099744494530199</v>
      </c>
      <c r="N64" s="27">
        <f t="shared" ref="N64:N72" si="79">O8-N8</f>
        <v>-6.5812088098450516E-2</v>
      </c>
      <c r="O64" s="27">
        <f t="shared" ref="O64:O72" si="80">P8-O8</f>
        <v>-1.3254648018721049</v>
      </c>
      <c r="P64" s="27">
        <f t="shared" ref="P64:P72" si="81">Q8-P8</f>
        <v>2.3550934229732263</v>
      </c>
      <c r="Q64" s="27">
        <f>Q8-O8</f>
        <v>1.0296286211011214</v>
      </c>
      <c r="W64" t="str">
        <f>$A$8</f>
        <v>Managers, directors and senior officials</v>
      </c>
      <c r="X64" s="27">
        <f t="shared" ref="X64:X72" si="82">Y8-X8</f>
        <v>3.2511719130904542</v>
      </c>
      <c r="Y64" s="27">
        <f t="shared" ref="Y64:Y72" si="83">Z8-Y8</f>
        <v>1.4026187809331052</v>
      </c>
      <c r="Z64" s="27">
        <f t="shared" ref="Z64:Z72" si="84">AA8-Z8</f>
        <v>-0.47885439459041379</v>
      </c>
      <c r="AA64" s="27">
        <f t="shared" ref="AA64:AA72" si="85">AB8-AA8</f>
        <v>2.1704167636856013</v>
      </c>
      <c r="AB64" s="27">
        <f>AB8-Z8</f>
        <v>1.6915623690951875</v>
      </c>
    </row>
    <row r="65" spans="1:31" x14ac:dyDescent="0.2">
      <c r="A65" t="str">
        <f>$A$9</f>
        <v>Professional occupations</v>
      </c>
      <c r="B65" s="27">
        <f t="shared" si="77"/>
        <v>12.47589262743702</v>
      </c>
      <c r="C65" s="27">
        <f t="shared" si="77"/>
        <v>2.9809468932017609</v>
      </c>
      <c r="D65" s="27">
        <f t="shared" si="77"/>
        <v>7.4333334082809586</v>
      </c>
      <c r="E65" s="27">
        <f t="shared" si="77"/>
        <v>12.270377119521754</v>
      </c>
      <c r="F65" s="27">
        <f t="shared" ref="F65:F72" si="86">F9-D9</f>
        <v>19.703710527802713</v>
      </c>
      <c r="L65" t="str">
        <f>$A$9</f>
        <v>Professional occupations</v>
      </c>
      <c r="M65" s="27">
        <f t="shared" si="78"/>
        <v>5.2935909247988135</v>
      </c>
      <c r="N65" s="27">
        <f t="shared" si="79"/>
        <v>0.881762876339792</v>
      </c>
      <c r="O65" s="27">
        <f t="shared" si="80"/>
        <v>5.057987642139409</v>
      </c>
      <c r="P65" s="27">
        <f t="shared" si="81"/>
        <v>5.8977098799193399</v>
      </c>
      <c r="Q65" s="27">
        <f t="shared" ref="Q65:Q72" si="87">Q9-O9</f>
        <v>10.955697522058749</v>
      </c>
      <c r="W65" t="str">
        <f>$A$9</f>
        <v>Professional occupations</v>
      </c>
      <c r="X65" s="27">
        <f t="shared" si="82"/>
        <v>7.1823017026382487</v>
      </c>
      <c r="Y65" s="27">
        <f t="shared" si="83"/>
        <v>2.0991840168618197</v>
      </c>
      <c r="Z65" s="27">
        <f t="shared" si="84"/>
        <v>2.3753457661415851</v>
      </c>
      <c r="AA65" s="27">
        <f t="shared" si="85"/>
        <v>6.3726672396024497</v>
      </c>
      <c r="AB65" s="27">
        <f t="shared" ref="AB65:AB72" si="88">AB9-Z9</f>
        <v>8.7480130057440348</v>
      </c>
    </row>
    <row r="66" spans="1:31" x14ac:dyDescent="0.2">
      <c r="A66" t="str">
        <f>$A$10</f>
        <v>Associate professional occupations</v>
      </c>
      <c r="B66" s="27">
        <f t="shared" si="77"/>
        <v>4.9340314534219942</v>
      </c>
      <c r="C66" s="27">
        <f t="shared" si="77"/>
        <v>1.7645816487693011</v>
      </c>
      <c r="D66" s="27">
        <f t="shared" si="77"/>
        <v>4.1404246848909878</v>
      </c>
      <c r="E66" s="27">
        <f t="shared" si="77"/>
        <v>6.2201637326554291</v>
      </c>
      <c r="F66" s="27">
        <f t="shared" si="86"/>
        <v>10.360588417546417</v>
      </c>
      <c r="L66" t="str">
        <f>$A$10</f>
        <v>Associate professional occupations</v>
      </c>
      <c r="M66" s="27">
        <f t="shared" si="78"/>
        <v>1.7229219671847353</v>
      </c>
      <c r="N66" s="27">
        <f t="shared" si="79"/>
        <v>0.56141902600941762</v>
      </c>
      <c r="O66" s="27">
        <f t="shared" si="80"/>
        <v>-0.48809327793705393</v>
      </c>
      <c r="P66" s="27">
        <f t="shared" si="81"/>
        <v>1.3416047054892459</v>
      </c>
      <c r="Q66" s="27">
        <f t="shared" si="87"/>
        <v>0.853511427552192</v>
      </c>
      <c r="W66" t="str">
        <f>$A$10</f>
        <v>Associate professional occupations</v>
      </c>
      <c r="X66" s="27">
        <f t="shared" si="82"/>
        <v>3.2111094862372624</v>
      </c>
      <c r="Y66" s="27">
        <f t="shared" si="83"/>
        <v>1.2031626227598906</v>
      </c>
      <c r="Z66" s="27">
        <f t="shared" si="84"/>
        <v>4.628517962828024</v>
      </c>
      <c r="AA66" s="27">
        <f t="shared" si="85"/>
        <v>4.8785590271661796</v>
      </c>
      <c r="AB66" s="27">
        <f t="shared" si="88"/>
        <v>9.5070769899942036</v>
      </c>
    </row>
    <row r="67" spans="1:31" x14ac:dyDescent="0.2">
      <c r="A67" t="str">
        <f>$A$11</f>
        <v>Administrative and secretarial occupations</v>
      </c>
      <c r="B67" s="27">
        <f t="shared" si="77"/>
        <v>-0.45068796886194917</v>
      </c>
      <c r="C67" s="27">
        <f t="shared" si="77"/>
        <v>1.1898390418137552</v>
      </c>
      <c r="D67" s="27">
        <f t="shared" si="77"/>
        <v>-2.858216374053768E-2</v>
      </c>
      <c r="E67" s="27">
        <f t="shared" si="77"/>
        <v>-2.1845445188381092</v>
      </c>
      <c r="F67" s="27">
        <f t="shared" si="86"/>
        <v>-2.2131266825786469</v>
      </c>
      <c r="L67" t="str">
        <f>$A$11</f>
        <v>Administrative and secretarial occupations</v>
      </c>
      <c r="M67" s="27">
        <f t="shared" si="78"/>
        <v>-0.89533583827394203</v>
      </c>
      <c r="N67" s="27">
        <f t="shared" si="79"/>
        <v>1.3556171867469757</v>
      </c>
      <c r="O67" s="27">
        <f t="shared" si="80"/>
        <v>0.44900408287904447</v>
      </c>
      <c r="P67" s="27">
        <f t="shared" si="81"/>
        <v>0.76349054965912444</v>
      </c>
      <c r="Q67" s="27">
        <f t="shared" si="87"/>
        <v>1.2124946325381689</v>
      </c>
      <c r="W67" t="str">
        <f>$A$11</f>
        <v>Administrative and secretarial occupations</v>
      </c>
      <c r="X67" s="27">
        <f t="shared" si="82"/>
        <v>0.44464786941200529</v>
      </c>
      <c r="Y67" s="27">
        <f t="shared" si="83"/>
        <v>-0.16577814493323118</v>
      </c>
      <c r="Z67" s="27">
        <f t="shared" si="84"/>
        <v>-0.47758624661950932</v>
      </c>
      <c r="AA67" s="27">
        <f t="shared" si="85"/>
        <v>-2.9480350684972763</v>
      </c>
      <c r="AB67" s="27">
        <f t="shared" si="88"/>
        <v>-3.4256213151167856</v>
      </c>
    </row>
    <row r="68" spans="1:31" x14ac:dyDescent="0.2">
      <c r="A68" t="str">
        <f>$A$12</f>
        <v>Skilled trades occupations</v>
      </c>
      <c r="B68" s="27">
        <f t="shared" si="77"/>
        <v>0.68425716502620304</v>
      </c>
      <c r="C68" s="27">
        <f t="shared" si="77"/>
        <v>-4.3804542504815416</v>
      </c>
      <c r="D68" s="27">
        <f t="shared" si="77"/>
        <v>1.0853718857701011</v>
      </c>
      <c r="E68" s="27">
        <f t="shared" si="77"/>
        <v>4.518224906566104E-2</v>
      </c>
      <c r="F68" s="27">
        <f t="shared" si="86"/>
        <v>1.1305541348357622</v>
      </c>
      <c r="L68" t="str">
        <f>$A$12</f>
        <v>Skilled trades occupations</v>
      </c>
      <c r="M68" s="27">
        <f t="shared" si="78"/>
        <v>0.35745972308823326</v>
      </c>
      <c r="N68" s="27">
        <f t="shared" si="79"/>
        <v>-4.6694186855322215</v>
      </c>
      <c r="O68" s="27">
        <f t="shared" si="80"/>
        <v>0.74814301332265387</v>
      </c>
      <c r="P68" s="27">
        <f t="shared" si="81"/>
        <v>-0.38748055364253986</v>
      </c>
      <c r="Q68" s="27">
        <f t="shared" si="87"/>
        <v>0.36066245968011401</v>
      </c>
      <c r="W68" t="str">
        <f>$A$12</f>
        <v>Skilled trades occupations</v>
      </c>
      <c r="X68" s="27">
        <f t="shared" si="82"/>
        <v>0.326797441937976</v>
      </c>
      <c r="Y68" s="27">
        <f t="shared" si="83"/>
        <v>0.2889644350506746</v>
      </c>
      <c r="Z68" s="27">
        <f t="shared" si="84"/>
        <v>0.3372288724474819</v>
      </c>
      <c r="AA68" s="27">
        <f t="shared" si="85"/>
        <v>0.4326628027081787</v>
      </c>
      <c r="AB68" s="27">
        <f t="shared" si="88"/>
        <v>0.76989167515566059</v>
      </c>
    </row>
    <row r="69" spans="1:31" x14ac:dyDescent="0.2">
      <c r="A69" t="str">
        <f>$A$13</f>
        <v>Caring, leisure and other service occupations</v>
      </c>
      <c r="B69" s="27">
        <f t="shared" si="77"/>
        <v>2.1140368209743414</v>
      </c>
      <c r="C69" s="27">
        <f t="shared" si="77"/>
        <v>-2.6577316990642998</v>
      </c>
      <c r="D69" s="27">
        <f t="shared" si="77"/>
        <v>1.3812564188324501</v>
      </c>
      <c r="E69" s="27">
        <f t="shared" si="77"/>
        <v>3.4308038428694516</v>
      </c>
      <c r="F69" s="27">
        <f t="shared" si="86"/>
        <v>4.8120602617019017</v>
      </c>
      <c r="L69" t="str">
        <f>$A$13</f>
        <v>Caring, leisure and other service occupations</v>
      </c>
      <c r="M69" s="27">
        <f t="shared" si="78"/>
        <v>0.29235793174873326</v>
      </c>
      <c r="N69" s="27">
        <f t="shared" si="79"/>
        <v>2.8750525333370192E-2</v>
      </c>
      <c r="O69" s="27">
        <f t="shared" si="80"/>
        <v>0.60437712164324608</v>
      </c>
      <c r="P69" s="27">
        <f t="shared" si="81"/>
        <v>1.0762680773167617</v>
      </c>
      <c r="Q69" s="27">
        <f t="shared" si="87"/>
        <v>1.6806451989600077</v>
      </c>
      <c r="W69" t="str">
        <f>$A$13</f>
        <v>Caring, leisure and other service occupations</v>
      </c>
      <c r="X69" s="27">
        <f t="shared" si="82"/>
        <v>1.8216788892256162</v>
      </c>
      <c r="Y69" s="27">
        <f t="shared" si="83"/>
        <v>-2.686482224397686</v>
      </c>
      <c r="Z69" s="27">
        <f t="shared" si="84"/>
        <v>0.77687929718923243</v>
      </c>
      <c r="AA69" s="27">
        <f t="shared" si="85"/>
        <v>2.3545357655526544</v>
      </c>
      <c r="AB69" s="27">
        <f t="shared" si="88"/>
        <v>3.1314150627418869</v>
      </c>
    </row>
    <row r="70" spans="1:31" x14ac:dyDescent="0.2">
      <c r="A70" t="str">
        <f>$A$14</f>
        <v>Sales and customer service occupations</v>
      </c>
      <c r="B70" s="27">
        <f t="shared" si="77"/>
        <v>-0.57930193623510462</v>
      </c>
      <c r="C70" s="27">
        <f t="shared" si="77"/>
        <v>0.33501030903781981</v>
      </c>
      <c r="D70" s="27">
        <f t="shared" si="77"/>
        <v>0.58117701965081636</v>
      </c>
      <c r="E70" s="27">
        <f t="shared" si="77"/>
        <v>-0.1672116467152307</v>
      </c>
      <c r="F70" s="27">
        <f t="shared" si="86"/>
        <v>0.41396537293558566</v>
      </c>
      <c r="L70" t="str">
        <f>$A$14</f>
        <v>Sales and customer service occupations</v>
      </c>
      <c r="M70" s="27">
        <f t="shared" si="78"/>
        <v>-0.29900135151020102</v>
      </c>
      <c r="N70" s="27">
        <f t="shared" si="79"/>
        <v>0.41915501211040507</v>
      </c>
      <c r="O70" s="27">
        <f t="shared" si="80"/>
        <v>0.57799646422076201</v>
      </c>
      <c r="P70" s="27">
        <f t="shared" si="81"/>
        <v>0.5158907261137049</v>
      </c>
      <c r="Q70" s="27">
        <f t="shared" si="87"/>
        <v>1.0938871903344669</v>
      </c>
      <c r="W70" t="str">
        <f>$A$14</f>
        <v>Sales and customer service occupations</v>
      </c>
      <c r="X70" s="27">
        <f t="shared" si="82"/>
        <v>-0.28030058472490182</v>
      </c>
      <c r="Y70" s="27">
        <f t="shared" si="83"/>
        <v>-8.4144703072599469E-2</v>
      </c>
      <c r="Z70" s="27">
        <f t="shared" si="84"/>
        <v>3.1805554300277095E-3</v>
      </c>
      <c r="AA70" s="27">
        <f t="shared" si="85"/>
        <v>-0.68310237282888409</v>
      </c>
      <c r="AB70" s="27">
        <f t="shared" si="88"/>
        <v>-0.67992181739885638</v>
      </c>
    </row>
    <row r="71" spans="1:31" x14ac:dyDescent="0.2">
      <c r="A71" t="str">
        <f>$A$15</f>
        <v>Process, plant and machine operatives</v>
      </c>
      <c r="B71" s="27">
        <f t="shared" si="77"/>
        <v>0.23869434048907934</v>
      </c>
      <c r="C71" s="27">
        <f t="shared" si="77"/>
        <v>-2.1311217063948718</v>
      </c>
      <c r="D71" s="27">
        <f t="shared" si="77"/>
        <v>0.64642259182140194</v>
      </c>
      <c r="E71" s="27">
        <f t="shared" si="77"/>
        <v>-0.15503998379166006</v>
      </c>
      <c r="F71" s="27">
        <f t="shared" si="86"/>
        <v>0.49138260802974187</v>
      </c>
      <c r="L71" t="str">
        <f>$A$15</f>
        <v>Process, plant and machine operatives</v>
      </c>
      <c r="M71" s="27">
        <f t="shared" si="78"/>
        <v>-1.2390481493802952E-2</v>
      </c>
      <c r="N71" s="27">
        <f t="shared" si="79"/>
        <v>-1.7832476328994034</v>
      </c>
      <c r="O71" s="27">
        <f t="shared" si="80"/>
        <v>5.8008465687169775E-2</v>
      </c>
      <c r="P71" s="27">
        <f t="shared" si="81"/>
        <v>-0.46393020809958507</v>
      </c>
      <c r="Q71" s="27">
        <f t="shared" si="87"/>
        <v>-0.4059217424124153</v>
      </c>
      <c r="W71" t="str">
        <f>$A$15</f>
        <v>Process, plant and machine operatives</v>
      </c>
      <c r="X71" s="27">
        <f t="shared" si="82"/>
        <v>0.25108482198285165</v>
      </c>
      <c r="Y71" s="27">
        <f t="shared" si="83"/>
        <v>-0.34787407349546084</v>
      </c>
      <c r="Z71" s="27">
        <f t="shared" si="84"/>
        <v>0.58841412613423794</v>
      </c>
      <c r="AA71" s="27">
        <f t="shared" si="85"/>
        <v>0.30889022430793167</v>
      </c>
      <c r="AB71" s="27">
        <f t="shared" si="88"/>
        <v>0.89730435044216961</v>
      </c>
    </row>
    <row r="72" spans="1:31" x14ac:dyDescent="0.2">
      <c r="A72" t="str">
        <f>$A$16</f>
        <v>Elementary occupations</v>
      </c>
      <c r="B72" s="27">
        <f t="shared" si="77"/>
        <v>0.40193113520508206</v>
      </c>
      <c r="C72" s="27">
        <f t="shared" si="77"/>
        <v>-2.7778769297165979</v>
      </c>
      <c r="D72" s="27">
        <f t="shared" si="77"/>
        <v>2.2559153509561511</v>
      </c>
      <c r="E72" s="27">
        <f t="shared" si="77"/>
        <v>-0.6872409814258944</v>
      </c>
      <c r="F72" s="27">
        <f t="shared" si="86"/>
        <v>1.5686743695302567</v>
      </c>
      <c r="L72" t="str">
        <f>$A$16</f>
        <v>Elementary occupations</v>
      </c>
      <c r="M72" s="27">
        <f t="shared" si="78"/>
        <v>-1.606102529429247</v>
      </c>
      <c r="N72" s="27">
        <f t="shared" si="79"/>
        <v>-0.29378575305421606</v>
      </c>
      <c r="O72" s="27">
        <f t="shared" si="80"/>
        <v>1.3099923623458061</v>
      </c>
      <c r="P72" s="27">
        <f t="shared" si="81"/>
        <v>-0.7076291468367728</v>
      </c>
      <c r="Q72" s="27">
        <f t="shared" si="87"/>
        <v>0.60236321550903327</v>
      </c>
      <c r="W72" t="str">
        <f>$A$16</f>
        <v>Elementary occupations</v>
      </c>
      <c r="X72" s="27">
        <f t="shared" si="82"/>
        <v>2.0080336646343291</v>
      </c>
      <c r="Y72" s="27">
        <f t="shared" si="83"/>
        <v>-2.4840911766623748</v>
      </c>
      <c r="Z72" s="27">
        <f t="shared" si="84"/>
        <v>0.94592298861036994</v>
      </c>
      <c r="AA72" s="27">
        <f t="shared" si="85"/>
        <v>2.0388165410842873E-2</v>
      </c>
      <c r="AB72" s="27">
        <f t="shared" si="88"/>
        <v>0.96631115402121281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26.680000000000064</v>
      </c>
      <c r="C74" s="29">
        <f t="shared" ref="C74" si="89">D18-C18</f>
        <v>-4.339999999999975</v>
      </c>
      <c r="D74" s="29">
        <f>E18-D18</f>
        <v>15.690999999999747</v>
      </c>
      <c r="E74" s="29">
        <f>F18-E18</f>
        <v>23.298000000000229</v>
      </c>
      <c r="F74" s="29">
        <f>F18-D18</f>
        <v>38.988999999999976</v>
      </c>
      <c r="L74" s="24" t="str">
        <f>$A$18</f>
        <v>All occupations</v>
      </c>
      <c r="M74" s="29">
        <f>N18-M18</f>
        <v>8.4634747955663556</v>
      </c>
      <c r="N74" s="29">
        <f t="shared" ref="N74" si="90">O18-N18</f>
        <v>-3.5655595330443646</v>
      </c>
      <c r="O74" s="29">
        <f>P18-O18</f>
        <v>6.9919510724289182</v>
      </c>
      <c r="P74" s="29">
        <f>Q18-P18</f>
        <v>10.391017452892555</v>
      </c>
      <c r="Q74" s="29">
        <f>Q18-O18</f>
        <v>17.382968525321473</v>
      </c>
      <c r="W74" s="24" t="str">
        <f>$A$18</f>
        <v>All occupations</v>
      </c>
      <c r="X74" s="29">
        <f>Y18-X18</f>
        <v>18.216525204433822</v>
      </c>
      <c r="Y74" s="29">
        <f t="shared" ref="Y74" si="91">Z18-Y18</f>
        <v>-0.77444046695583779</v>
      </c>
      <c r="Z74" s="29">
        <f>AA18-Z18</f>
        <v>8.6990489275710274</v>
      </c>
      <c r="AA74" s="29">
        <f>AB18-AA18</f>
        <v>12.906982547107702</v>
      </c>
      <c r="AB74" s="29">
        <f>AB18-Z18</f>
        <v>21.60603147467873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38.285896726688627</v>
      </c>
      <c r="C80" s="11">
        <f t="shared" si="92"/>
        <v>45.147043089232028</v>
      </c>
      <c r="D80" s="11">
        <f t="shared" si="92"/>
        <v>46.483849782066741</v>
      </c>
      <c r="E80" s="11">
        <f t="shared" si="92"/>
        <v>44.679530585604162</v>
      </c>
      <c r="F80" s="11">
        <f t="shared" si="92"/>
        <v>49.205040772262997</v>
      </c>
      <c r="H80" s="40">
        <f>IF(D$6-B$6 &lt;&gt; 0,(EXP(LN(D8/B8)/(D$6-B$6))-1)*100,0)</f>
        <v>3.9567402840647414</v>
      </c>
      <c r="I80" s="40">
        <f t="shared" ref="I80:I88" si="93">F46</f>
        <v>0.37999440308049692</v>
      </c>
      <c r="L80" t="str">
        <f t="shared" ref="L80:Q88" si="94">L8</f>
        <v>Managers, directors and senior officials</v>
      </c>
      <c r="M80" s="11">
        <f t="shared" si="94"/>
        <v>25.89117190148643</v>
      </c>
      <c r="N80" s="11">
        <f t="shared" si="94"/>
        <v>29.50114635093945</v>
      </c>
      <c r="O80" s="11">
        <f t="shared" si="94"/>
        <v>29.435334262841</v>
      </c>
      <c r="P80" s="11">
        <f t="shared" si="94"/>
        <v>28.109869460968895</v>
      </c>
      <c r="Q80" s="11">
        <f t="shared" si="94"/>
        <v>30.464962883942121</v>
      </c>
      <c r="S80" s="40">
        <f t="shared" ref="S80:S88" si="95">IF(O$6-M$6 &lt;&gt; 0,(EXP(LN(O8/M8)/(O$6-M$6))-1)*100,0)</f>
        <v>2.599076753147056</v>
      </c>
      <c r="T80" s="40">
        <f t="shared" ref="T80:T88" si="96">Q46</f>
        <v>0.22947266643560393</v>
      </c>
      <c r="W80" t="str">
        <f t="shared" ref="W80:AB88" si="97">W8</f>
        <v>Managers, directors and senior officials</v>
      </c>
      <c r="X80" s="11">
        <f t="shared" si="97"/>
        <v>12.394724825202157</v>
      </c>
      <c r="Y80" s="11">
        <f t="shared" si="97"/>
        <v>15.645896738292612</v>
      </c>
      <c r="Z80" s="11">
        <f t="shared" si="97"/>
        <v>17.048515519225717</v>
      </c>
      <c r="AA80" s="11">
        <f t="shared" si="97"/>
        <v>16.569661124635303</v>
      </c>
      <c r="AB80" s="11">
        <f t="shared" si="97"/>
        <v>18.740077888320904</v>
      </c>
      <c r="AD80" s="40">
        <f t="shared" ref="AD80:AD88" si="98">IF(Z$6-X$6 &lt;&gt; 0,(EXP(LN(Z8/X8)/(Z$6-X$6))-1)*100,0)</f>
        <v>6.5834897941841719</v>
      </c>
      <c r="AE80" s="40">
        <f t="shared" ref="AE80:AE88" si="99">AB46</f>
        <v>0.63266827395107583</v>
      </c>
    </row>
    <row r="81" spans="1:31" x14ac:dyDescent="0.2">
      <c r="A81" t="str">
        <f t="shared" si="92"/>
        <v>Professional occupations</v>
      </c>
      <c r="B81" s="11">
        <f t="shared" si="92"/>
        <v>74.518474736877877</v>
      </c>
      <c r="C81" s="11">
        <f t="shared" si="92"/>
        <v>86.994367364314897</v>
      </c>
      <c r="D81" s="11">
        <f t="shared" si="92"/>
        <v>89.975314257516658</v>
      </c>
      <c r="E81" s="11">
        <f t="shared" si="92"/>
        <v>97.408647665797616</v>
      </c>
      <c r="F81" s="11">
        <f t="shared" si="92"/>
        <v>109.67902478531937</v>
      </c>
      <c r="H81" s="40">
        <f t="shared" ref="H81:H88" si="100">IF(D$6-B$6 &lt;&gt; 0,(EXP(LN(D9/B9)/(D$6-B$6))-1)*100,0)</f>
        <v>3.8417223907697418</v>
      </c>
      <c r="I81" s="40">
        <f t="shared" si="93"/>
        <v>1.3289044597327271</v>
      </c>
      <c r="L81" t="str">
        <f t="shared" si="94"/>
        <v>Professional occupations</v>
      </c>
      <c r="M81" s="11">
        <f t="shared" si="94"/>
        <v>39.284910167809599</v>
      </c>
      <c r="N81" s="11">
        <f t="shared" si="94"/>
        <v>44.578501092608413</v>
      </c>
      <c r="O81" s="11">
        <f t="shared" si="94"/>
        <v>45.460263968948205</v>
      </c>
      <c r="P81" s="11">
        <f t="shared" si="94"/>
        <v>50.518251611087614</v>
      </c>
      <c r="Q81" s="11">
        <f t="shared" si="94"/>
        <v>56.415961491006954</v>
      </c>
      <c r="S81" s="40">
        <f t="shared" si="95"/>
        <v>2.9630118007845985</v>
      </c>
      <c r="T81" s="40">
        <f t="shared" si="96"/>
        <v>1.4498329075353977</v>
      </c>
      <c r="W81" t="str">
        <f t="shared" si="97"/>
        <v>Professional occupations</v>
      </c>
      <c r="X81" s="11">
        <f t="shared" si="97"/>
        <v>35.233564569068342</v>
      </c>
      <c r="Y81" s="11">
        <f t="shared" si="97"/>
        <v>42.415866271706591</v>
      </c>
      <c r="Z81" s="11">
        <f t="shared" si="97"/>
        <v>44.515050288568411</v>
      </c>
      <c r="AA81" s="11">
        <f t="shared" si="97"/>
        <v>46.890396054709996</v>
      </c>
      <c r="AB81" s="11">
        <f t="shared" si="97"/>
        <v>53.263063294312445</v>
      </c>
      <c r="AD81" s="40">
        <f t="shared" si="98"/>
        <v>4.7876394445148351</v>
      </c>
      <c r="AE81" s="40">
        <f t="shared" si="99"/>
        <v>1.2032869678560321</v>
      </c>
    </row>
    <row r="82" spans="1:31" x14ac:dyDescent="0.2">
      <c r="A82" t="str">
        <f t="shared" si="92"/>
        <v>Associate professional occupations</v>
      </c>
      <c r="B82" s="11">
        <f t="shared" si="92"/>
        <v>45.562228881751047</v>
      </c>
      <c r="C82" s="11">
        <f t="shared" si="92"/>
        <v>50.496260335173041</v>
      </c>
      <c r="D82" s="11">
        <f t="shared" si="92"/>
        <v>52.260841983942342</v>
      </c>
      <c r="E82" s="11">
        <f t="shared" si="92"/>
        <v>56.40126666883333</v>
      </c>
      <c r="F82" s="11">
        <f t="shared" si="92"/>
        <v>62.621430401488759</v>
      </c>
      <c r="H82" s="40">
        <f t="shared" si="100"/>
        <v>2.7813430194600475</v>
      </c>
      <c r="I82" s="40">
        <f t="shared" si="93"/>
        <v>1.2130328611737351</v>
      </c>
      <c r="L82" t="str">
        <f t="shared" si="94"/>
        <v>Associate professional occupations</v>
      </c>
      <c r="M82" s="11">
        <f t="shared" si="94"/>
        <v>23.957423241834203</v>
      </c>
      <c r="N82" s="11">
        <f t="shared" si="94"/>
        <v>25.680345209018938</v>
      </c>
      <c r="O82" s="11">
        <f t="shared" si="94"/>
        <v>26.241764235028356</v>
      </c>
      <c r="P82" s="11">
        <f t="shared" si="94"/>
        <v>25.753670957091302</v>
      </c>
      <c r="Q82" s="11">
        <f t="shared" si="94"/>
        <v>27.095275662580548</v>
      </c>
      <c r="S82" s="40">
        <f t="shared" si="95"/>
        <v>1.838169580482929</v>
      </c>
      <c r="T82" s="40">
        <f t="shared" si="96"/>
        <v>0.21360906320126993</v>
      </c>
      <c r="W82" t="str">
        <f t="shared" si="97"/>
        <v>Associate professional occupations</v>
      </c>
      <c r="X82" s="11">
        <f t="shared" si="97"/>
        <v>21.604805639916819</v>
      </c>
      <c r="Y82" s="11">
        <f t="shared" si="97"/>
        <v>24.815915126154081</v>
      </c>
      <c r="Z82" s="11">
        <f t="shared" si="97"/>
        <v>26.019077748913972</v>
      </c>
      <c r="AA82" s="11">
        <f t="shared" si="97"/>
        <v>30.647595711741996</v>
      </c>
      <c r="AB82" s="11">
        <f t="shared" si="97"/>
        <v>35.526154738908176</v>
      </c>
      <c r="AD82" s="40">
        <f t="shared" si="98"/>
        <v>3.7882781445298885</v>
      </c>
      <c r="AE82" s="40">
        <f t="shared" si="99"/>
        <v>2.0979652500279444</v>
      </c>
    </row>
    <row r="83" spans="1:31" x14ac:dyDescent="0.2">
      <c r="A83" t="str">
        <f t="shared" si="92"/>
        <v>Administrative and secretarial occupations</v>
      </c>
      <c r="B83" s="11">
        <f t="shared" si="92"/>
        <v>40.095894878973603</v>
      </c>
      <c r="C83" s="11">
        <f t="shared" si="92"/>
        <v>39.645206910111654</v>
      </c>
      <c r="D83" s="11">
        <f t="shared" si="92"/>
        <v>40.835045951925409</v>
      </c>
      <c r="E83" s="11">
        <f t="shared" si="92"/>
        <v>40.806463788184871</v>
      </c>
      <c r="F83" s="11">
        <f t="shared" si="92"/>
        <v>38.621919269346762</v>
      </c>
      <c r="H83" s="40">
        <f t="shared" si="100"/>
        <v>0.36600266272439619</v>
      </c>
      <c r="I83" s="40">
        <f t="shared" si="93"/>
        <v>-0.37078229917456573</v>
      </c>
      <c r="L83" t="str">
        <f t="shared" si="94"/>
        <v>Administrative and secretarial occupations</v>
      </c>
      <c r="M83" s="11">
        <f t="shared" si="94"/>
        <v>9.2275253607072809</v>
      </c>
      <c r="N83" s="11">
        <f t="shared" si="94"/>
        <v>8.3321895224333389</v>
      </c>
      <c r="O83" s="11">
        <f t="shared" si="94"/>
        <v>9.6878067091803146</v>
      </c>
      <c r="P83" s="11">
        <f t="shared" si="94"/>
        <v>10.136810792059359</v>
      </c>
      <c r="Q83" s="11">
        <f t="shared" si="94"/>
        <v>10.900301341718484</v>
      </c>
      <c r="S83" s="40">
        <f t="shared" si="95"/>
        <v>0.97829734949188563</v>
      </c>
      <c r="T83" s="40">
        <f t="shared" si="96"/>
        <v>0.78924746919777355</v>
      </c>
      <c r="W83" t="str">
        <f t="shared" si="97"/>
        <v>Administrative and secretarial occupations</v>
      </c>
      <c r="X83" s="11">
        <f t="shared" si="97"/>
        <v>30.868369518266306</v>
      </c>
      <c r="Y83" s="11">
        <f t="shared" si="97"/>
        <v>31.313017387678311</v>
      </c>
      <c r="Z83" s="11">
        <f t="shared" si="97"/>
        <v>31.14723924274508</v>
      </c>
      <c r="AA83" s="11">
        <f t="shared" si="97"/>
        <v>30.669652996125571</v>
      </c>
      <c r="AB83" s="11">
        <f t="shared" si="97"/>
        <v>27.721617927628294</v>
      </c>
      <c r="AD83" s="40">
        <f t="shared" si="98"/>
        <v>0.18003374697947994</v>
      </c>
      <c r="AE83" s="40">
        <f t="shared" si="99"/>
        <v>-0.77374489016915904</v>
      </c>
    </row>
    <row r="84" spans="1:31" x14ac:dyDescent="0.2">
      <c r="A84" t="str">
        <f t="shared" si="92"/>
        <v>Skilled trades occupations</v>
      </c>
      <c r="B84" s="11">
        <f t="shared" si="92"/>
        <v>44.024827322616503</v>
      </c>
      <c r="C84" s="11">
        <f t="shared" si="92"/>
        <v>44.709084487642706</v>
      </c>
      <c r="D84" s="11">
        <f t="shared" si="92"/>
        <v>40.328630237161164</v>
      </c>
      <c r="E84" s="11">
        <f t="shared" si="92"/>
        <v>41.414002122931265</v>
      </c>
      <c r="F84" s="11">
        <f t="shared" si="92"/>
        <v>41.459184371996926</v>
      </c>
      <c r="H84" s="40">
        <f t="shared" si="100"/>
        <v>-1.738551468697247</v>
      </c>
      <c r="I84" s="40">
        <f t="shared" si="93"/>
        <v>0.18448856931676527</v>
      </c>
      <c r="L84" t="str">
        <f t="shared" si="94"/>
        <v>Skilled trades occupations</v>
      </c>
      <c r="M84" s="11">
        <f t="shared" si="94"/>
        <v>39.713498392552644</v>
      </c>
      <c r="N84" s="11">
        <f t="shared" si="94"/>
        <v>40.070958115640877</v>
      </c>
      <c r="O84" s="11">
        <f t="shared" si="94"/>
        <v>35.401539430108656</v>
      </c>
      <c r="P84" s="11">
        <f t="shared" si="94"/>
        <v>36.14968244343131</v>
      </c>
      <c r="Q84" s="11">
        <f t="shared" si="94"/>
        <v>35.76220188978877</v>
      </c>
      <c r="S84" s="40">
        <f t="shared" si="95"/>
        <v>-2.2724974716014867</v>
      </c>
      <c r="T84" s="40">
        <f t="shared" si="96"/>
        <v>6.7597614153003249E-2</v>
      </c>
      <c r="W84" t="str">
        <f t="shared" si="97"/>
        <v>Skilled trades occupations</v>
      </c>
      <c r="X84" s="11">
        <f t="shared" si="97"/>
        <v>4.3113289300638504</v>
      </c>
      <c r="Y84" s="11">
        <f t="shared" si="97"/>
        <v>4.6381263720018264</v>
      </c>
      <c r="Z84" s="11">
        <f t="shared" si="97"/>
        <v>4.927090807052501</v>
      </c>
      <c r="AA84" s="11">
        <f t="shared" si="97"/>
        <v>5.2643196794999829</v>
      </c>
      <c r="AB84" s="11">
        <f t="shared" si="97"/>
        <v>5.6969824822081616</v>
      </c>
      <c r="AD84" s="40">
        <f t="shared" si="98"/>
        <v>2.7060156463661222</v>
      </c>
      <c r="AE84" s="40">
        <f t="shared" si="99"/>
        <v>0.97261903602232636</v>
      </c>
    </row>
    <row r="85" spans="1:31" x14ac:dyDescent="0.2">
      <c r="A85" t="str">
        <f t="shared" si="92"/>
        <v>Caring, leisure and other service occupations</v>
      </c>
      <c r="B85" s="11">
        <f t="shared" si="92"/>
        <v>38.920292309935114</v>
      </c>
      <c r="C85" s="11">
        <f t="shared" si="92"/>
        <v>41.034329130909455</v>
      </c>
      <c r="D85" s="11">
        <f t="shared" si="92"/>
        <v>38.376597431845155</v>
      </c>
      <c r="E85" s="11">
        <f t="shared" si="92"/>
        <v>39.757853850677606</v>
      </c>
      <c r="F85" s="11">
        <f t="shared" si="92"/>
        <v>43.188657693547057</v>
      </c>
      <c r="H85" s="40">
        <f t="shared" si="100"/>
        <v>-0.28096327517524999</v>
      </c>
      <c r="I85" s="40">
        <f t="shared" si="93"/>
        <v>0.79064304075213698</v>
      </c>
      <c r="L85" t="str">
        <f t="shared" si="94"/>
        <v>Caring, leisure and other service occupations</v>
      </c>
      <c r="M85" s="11">
        <f t="shared" si="94"/>
        <v>5.4405513038258784</v>
      </c>
      <c r="N85" s="11">
        <f t="shared" si="94"/>
        <v>5.7329092355746116</v>
      </c>
      <c r="O85" s="11">
        <f t="shared" si="94"/>
        <v>5.7616597609079818</v>
      </c>
      <c r="P85" s="11">
        <f t="shared" si="94"/>
        <v>6.3660368825512279</v>
      </c>
      <c r="Q85" s="11">
        <f t="shared" si="94"/>
        <v>7.4423049598679896</v>
      </c>
      <c r="S85" s="40">
        <f t="shared" si="95"/>
        <v>1.1535059128530589</v>
      </c>
      <c r="T85" s="40">
        <f t="shared" si="96"/>
        <v>1.7210084074134491</v>
      </c>
      <c r="W85" t="str">
        <f t="shared" si="97"/>
        <v>Caring, leisure and other service occupations</v>
      </c>
      <c r="X85" s="11">
        <f t="shared" si="97"/>
        <v>33.479741006109229</v>
      </c>
      <c r="Y85" s="11">
        <f t="shared" si="97"/>
        <v>35.301419895334845</v>
      </c>
      <c r="Z85" s="11">
        <f t="shared" si="97"/>
        <v>32.614937670937159</v>
      </c>
      <c r="AA85" s="11">
        <f t="shared" si="97"/>
        <v>33.391816968126392</v>
      </c>
      <c r="AB85" s="11">
        <f t="shared" si="97"/>
        <v>35.746352733679046</v>
      </c>
      <c r="AD85" s="40">
        <f>IF(Z$6-X$6 &lt;&gt; 0,(EXP(LN(Z13/X13)/(Z$6-X$6))-1)*100,0)</f>
        <v>-0.52203494915955551</v>
      </c>
      <c r="AE85" s="40">
        <f t="shared" si="99"/>
        <v>0.61305720585878021</v>
      </c>
    </row>
    <row r="86" spans="1:31" x14ac:dyDescent="0.2">
      <c r="A86" t="str">
        <f t="shared" si="92"/>
        <v>Sales and customer service occupations</v>
      </c>
      <c r="B86" s="11">
        <f t="shared" si="92"/>
        <v>34.359776848392471</v>
      </c>
      <c r="C86" s="11">
        <f t="shared" si="92"/>
        <v>33.780474912157366</v>
      </c>
      <c r="D86" s="11">
        <f t="shared" si="92"/>
        <v>34.115485221195186</v>
      </c>
      <c r="E86" s="11">
        <f t="shared" si="92"/>
        <v>34.696662240846003</v>
      </c>
      <c r="F86" s="11">
        <f t="shared" si="92"/>
        <v>34.529450594130772</v>
      </c>
      <c r="H86" s="40">
        <f t="shared" si="100"/>
        <v>-0.14260241214517633</v>
      </c>
      <c r="I86" s="40">
        <f t="shared" si="93"/>
        <v>8.0440382821933554E-2</v>
      </c>
      <c r="L86" t="str">
        <f t="shared" si="94"/>
        <v>Sales and customer service occupations</v>
      </c>
      <c r="M86" s="11">
        <f t="shared" si="94"/>
        <v>12.877407658625483</v>
      </c>
      <c r="N86" s="11">
        <f t="shared" si="94"/>
        <v>12.578406307115282</v>
      </c>
      <c r="O86" s="11">
        <f t="shared" si="94"/>
        <v>12.997561319225687</v>
      </c>
      <c r="P86" s="11">
        <f t="shared" si="94"/>
        <v>13.575557783446449</v>
      </c>
      <c r="Q86" s="11">
        <f t="shared" si="94"/>
        <v>14.091448509560154</v>
      </c>
      <c r="S86" s="40">
        <f t="shared" si="95"/>
        <v>0.18591896252049267</v>
      </c>
      <c r="T86" s="40">
        <f t="shared" si="96"/>
        <v>0.54016281816922085</v>
      </c>
      <c r="W86" t="str">
        <f t="shared" si="97"/>
        <v>Sales and customer service occupations</v>
      </c>
      <c r="X86" s="11">
        <f t="shared" si="97"/>
        <v>21.482369189766999</v>
      </c>
      <c r="Y86" s="11">
        <f t="shared" si="97"/>
        <v>21.202068605042097</v>
      </c>
      <c r="Z86" s="11">
        <f t="shared" si="97"/>
        <v>21.117923901969498</v>
      </c>
      <c r="AA86" s="11">
        <f t="shared" si="97"/>
        <v>21.121104457399525</v>
      </c>
      <c r="AB86" s="11">
        <f t="shared" si="97"/>
        <v>20.438002084570641</v>
      </c>
      <c r="AD86" s="40">
        <f t="shared" si="98"/>
        <v>-0.341623277745573</v>
      </c>
      <c r="AE86" s="40">
        <f t="shared" si="99"/>
        <v>-0.21793643112454353</v>
      </c>
    </row>
    <row r="87" spans="1:31" x14ac:dyDescent="0.2">
      <c r="A87" t="str">
        <f t="shared" si="92"/>
        <v>Process, plant and machine operatives</v>
      </c>
      <c r="B87" s="11">
        <f t="shared" si="92"/>
        <v>19.846624943749852</v>
      </c>
      <c r="C87" s="11">
        <f t="shared" si="92"/>
        <v>20.085319284238931</v>
      </c>
      <c r="D87" s="11">
        <f t="shared" si="92"/>
        <v>17.954197577844059</v>
      </c>
      <c r="E87" s="11">
        <f t="shared" si="92"/>
        <v>18.600620169665461</v>
      </c>
      <c r="F87" s="11">
        <f t="shared" si="92"/>
        <v>18.445580185873801</v>
      </c>
      <c r="H87" s="40">
        <f t="shared" si="100"/>
        <v>-1.984249980111108</v>
      </c>
      <c r="I87" s="40">
        <f t="shared" si="93"/>
        <v>0.18016777093572411</v>
      </c>
      <c r="L87" t="str">
        <f t="shared" si="94"/>
        <v>Process, plant and machine operatives</v>
      </c>
      <c r="M87" s="11">
        <f t="shared" si="94"/>
        <v>17.041352780750813</v>
      </c>
      <c r="N87" s="11">
        <f t="shared" si="94"/>
        <v>17.02896229925701</v>
      </c>
      <c r="O87" s="11">
        <f t="shared" si="94"/>
        <v>15.245714666357607</v>
      </c>
      <c r="P87" s="11">
        <f t="shared" si="94"/>
        <v>15.303723132044777</v>
      </c>
      <c r="Q87" s="11">
        <f t="shared" si="94"/>
        <v>14.839792923945192</v>
      </c>
      <c r="S87" s="40">
        <f t="shared" si="95"/>
        <v>-2.2022768352661704</v>
      </c>
      <c r="T87" s="40">
        <f t="shared" si="96"/>
        <v>-0.17974609186849344</v>
      </c>
      <c r="W87" t="str">
        <f t="shared" si="97"/>
        <v>Process, plant and machine operatives</v>
      </c>
      <c r="X87" s="11">
        <f t="shared" si="97"/>
        <v>2.805272162999056</v>
      </c>
      <c r="Y87" s="11">
        <f t="shared" si="97"/>
        <v>3.0563569849819077</v>
      </c>
      <c r="Z87" s="11">
        <f t="shared" si="97"/>
        <v>2.7084829114864468</v>
      </c>
      <c r="AA87" s="11">
        <f t="shared" si="97"/>
        <v>3.2968970376206848</v>
      </c>
      <c r="AB87" s="11">
        <f t="shared" si="97"/>
        <v>3.6057872619286164</v>
      </c>
      <c r="AD87" s="40">
        <f t="shared" si="98"/>
        <v>-0.69977797509876982</v>
      </c>
      <c r="AE87" s="40">
        <f t="shared" si="99"/>
        <v>1.9259888119767865</v>
      </c>
    </row>
    <row r="88" spans="1:31" x14ac:dyDescent="0.2">
      <c r="A88" t="str">
        <f t="shared" si="92"/>
        <v>Elementary occupations</v>
      </c>
      <c r="B88" s="11">
        <f t="shared" si="92"/>
        <v>41.742983351014757</v>
      </c>
      <c r="C88" s="11">
        <f t="shared" si="92"/>
        <v>42.144914486219839</v>
      </c>
      <c r="D88" s="11">
        <f t="shared" si="92"/>
        <v>39.367037556503242</v>
      </c>
      <c r="E88" s="11">
        <f t="shared" si="92"/>
        <v>41.622952907459393</v>
      </c>
      <c r="F88" s="11">
        <f t="shared" si="92"/>
        <v>40.935711926033498</v>
      </c>
      <c r="H88" s="40">
        <f t="shared" si="100"/>
        <v>-1.1652086017943319</v>
      </c>
      <c r="I88" s="40">
        <f t="shared" si="93"/>
        <v>0.26083276756811991</v>
      </c>
      <c r="L88" t="str">
        <f t="shared" si="94"/>
        <v>Elementary occupations</v>
      </c>
      <c r="M88" s="11">
        <f t="shared" si="94"/>
        <v>22.120031331346802</v>
      </c>
      <c r="N88" s="11">
        <f t="shared" si="94"/>
        <v>20.513928801917555</v>
      </c>
      <c r="O88" s="11">
        <f t="shared" si="94"/>
        <v>20.220143048863338</v>
      </c>
      <c r="P88" s="11">
        <f t="shared" si="94"/>
        <v>21.530135411209145</v>
      </c>
      <c r="Q88" s="11">
        <f t="shared" si="94"/>
        <v>20.822506264372372</v>
      </c>
      <c r="S88" s="40">
        <f t="shared" si="95"/>
        <v>-1.7800526067104583</v>
      </c>
      <c r="T88" s="40">
        <f t="shared" si="96"/>
        <v>0.19589258922136921</v>
      </c>
      <c r="W88" t="str">
        <f t="shared" si="97"/>
        <v>Elementary occupations</v>
      </c>
      <c r="X88" s="11">
        <f t="shared" si="97"/>
        <v>19.622952019667931</v>
      </c>
      <c r="Y88" s="11">
        <f t="shared" si="97"/>
        <v>21.63098568430226</v>
      </c>
      <c r="Z88" s="11">
        <f t="shared" si="97"/>
        <v>19.146894507639885</v>
      </c>
      <c r="AA88" s="11">
        <f t="shared" si="97"/>
        <v>20.092817496250255</v>
      </c>
      <c r="AB88" s="11">
        <f t="shared" si="97"/>
        <v>20.113205661661098</v>
      </c>
      <c r="AD88" s="40">
        <f t="shared" si="98"/>
        <v>-0.48998298297036058</v>
      </c>
      <c r="AE88" s="40">
        <f t="shared" si="99"/>
        <v>0.32877970977804871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377.35699999999986</v>
      </c>
      <c r="C90" s="34">
        <f t="shared" si="101"/>
        <v>404.03699999999992</v>
      </c>
      <c r="D90" s="34">
        <f t="shared" si="101"/>
        <v>399.69699999999995</v>
      </c>
      <c r="E90" s="34">
        <f t="shared" si="101"/>
        <v>415.38799999999969</v>
      </c>
      <c r="F90" s="34">
        <f t="shared" si="101"/>
        <v>438.68599999999992</v>
      </c>
      <c r="H90" s="43">
        <f>IF(D$6-B$6 &lt;&gt; 0,(EXP(LN(D18/B18)/(D$6-B$6))-1)*100,0)</f>
        <v>1.1569428294504469</v>
      </c>
      <c r="I90" s="43">
        <f>F56</f>
        <v>0.62244341201385112</v>
      </c>
      <c r="L90" s="24" t="str">
        <f t="shared" ref="L90:Q90" si="102">L18</f>
        <v>All occupations</v>
      </c>
      <c r="M90" s="34">
        <f t="shared" si="102"/>
        <v>195.55387213893914</v>
      </c>
      <c r="N90" s="34">
        <f t="shared" si="102"/>
        <v>204.0173469345055</v>
      </c>
      <c r="O90" s="34">
        <f t="shared" si="102"/>
        <v>200.45178740146113</v>
      </c>
      <c r="P90" s="34">
        <f t="shared" si="102"/>
        <v>207.44373847389005</v>
      </c>
      <c r="Q90" s="34">
        <f t="shared" si="102"/>
        <v>217.83475592678261</v>
      </c>
      <c r="S90" s="43">
        <f>IF(O$6-M$6 &lt;&gt; 0,(EXP(LN(O18/M18)/(O$6-M$6))-1)*100,0)</f>
        <v>0.49598301808229106</v>
      </c>
      <c r="T90" s="43">
        <f>Q56</f>
        <v>0.55595987952163917</v>
      </c>
      <c r="W90" s="24" t="str">
        <f t="shared" ref="W90:AB90" si="103">W18</f>
        <v>All occupations</v>
      </c>
      <c r="X90" s="34">
        <f t="shared" si="103"/>
        <v>181.80312786106069</v>
      </c>
      <c r="Y90" s="34">
        <f t="shared" si="103"/>
        <v>200.01965306549451</v>
      </c>
      <c r="Z90" s="34">
        <f t="shared" si="103"/>
        <v>199.24521259853867</v>
      </c>
      <c r="AA90" s="34">
        <f t="shared" si="103"/>
        <v>207.9442615261097</v>
      </c>
      <c r="AB90" s="34">
        <f t="shared" si="103"/>
        <v>220.8512440732174</v>
      </c>
      <c r="AD90" s="43">
        <f>IF(Z$6-X$6 &lt;&gt; 0,(EXP(LN(Z18/X18)/(Z$6-X$6))-1)*100,0)</f>
        <v>1.8491265442030391</v>
      </c>
      <c r="AE90" s="43">
        <f>AB56</f>
        <v>0.68871467871503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Dorset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Dorset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Dorset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24.102596362576236</v>
      </c>
      <c r="C8" s="11">
        <v>29.30535609492479</v>
      </c>
      <c r="D8" s="11">
        <v>30.330082960014582</v>
      </c>
      <c r="E8" s="11">
        <v>27.700263510523925</v>
      </c>
      <c r="F8" s="11">
        <v>30.319423045983708</v>
      </c>
      <c r="G8" s="10"/>
      <c r="H8" s="11">
        <f>F8-D8</f>
        <v>-1.0659914030874518E-2</v>
      </c>
      <c r="I8" s="11">
        <f>'RD T1'!E7</f>
        <v>14.714657969674375</v>
      </c>
      <c r="J8" s="11">
        <f>SUM(H8:I8)</f>
        <v>14.703998055643501</v>
      </c>
      <c r="L8" s="10" t="str">
        <f>name!D4</f>
        <v>11 Corporate managers and directors</v>
      </c>
      <c r="M8" s="11">
        <v>17.230535546619773</v>
      </c>
      <c r="N8" s="11">
        <v>19.85773335383103</v>
      </c>
      <c r="O8" s="11">
        <v>20.094477040325906</v>
      </c>
      <c r="P8" s="11">
        <v>17.549355079365441</v>
      </c>
      <c r="Q8" s="11">
        <v>18.447707686813384</v>
      </c>
      <c r="R8" s="10"/>
      <c r="S8" s="11">
        <f>Q8-O8</f>
        <v>-1.6467693535125214</v>
      </c>
      <c r="T8" s="11">
        <f>'RD T1'!T7</f>
        <v>8.3748437401797542</v>
      </c>
      <c r="U8" s="11">
        <f>SUM(S8:T8)</f>
        <v>6.7280743866672328</v>
      </c>
      <c r="W8" s="10" t="str">
        <f>name!D4</f>
        <v>11 Corporate managers and directors</v>
      </c>
      <c r="X8" s="11">
        <v>6.8720608159564485</v>
      </c>
      <c r="Y8" s="11">
        <v>9.4476227410937952</v>
      </c>
      <c r="Z8" s="11">
        <v>10.235605919688652</v>
      </c>
      <c r="AA8" s="11">
        <v>10.150908431158493</v>
      </c>
      <c r="AB8" s="11">
        <v>11.871715359170345</v>
      </c>
      <c r="AC8" s="10"/>
      <c r="AD8" s="11">
        <f>AB8-Z8</f>
        <v>1.6361094394816931</v>
      </c>
      <c r="AE8" s="11">
        <f>'RD T1'!T36</f>
        <v>6.3398142294946194</v>
      </c>
      <c r="AF8" s="11">
        <f>SUM(AD8:AE8)</f>
        <v>7.9759236689763124</v>
      </c>
    </row>
    <row r="9" spans="1:32" x14ac:dyDescent="0.2">
      <c r="A9" s="10" t="str">
        <f>name!D5</f>
        <v>12 Other managers and proprietors</v>
      </c>
      <c r="B9" s="11">
        <v>14.183300364112393</v>
      </c>
      <c r="C9" s="11">
        <v>15.841686994307242</v>
      </c>
      <c r="D9" s="11">
        <v>16.153766822052162</v>
      </c>
      <c r="E9" s="11">
        <v>16.979267075080237</v>
      </c>
      <c r="F9" s="11">
        <v>18.885617726279289</v>
      </c>
      <c r="H9" s="11">
        <f t="shared" ref="H9:H32" si="2">F9-D9</f>
        <v>2.7318509042271266</v>
      </c>
      <c r="I9" s="11">
        <f>'RD T1'!E8</f>
        <v>9.848085370842341</v>
      </c>
      <c r="J9" s="11">
        <f>SUM(H9:I9)</f>
        <v>12.579936275069468</v>
      </c>
      <c r="L9" s="10" t="str">
        <f>name!D5</f>
        <v>12 Other managers and proprietors</v>
      </c>
      <c r="M9" s="11">
        <v>8.6606363548666589</v>
      </c>
      <c r="N9" s="11">
        <v>9.6434129971084204</v>
      </c>
      <c r="O9" s="11">
        <v>9.3408572225150941</v>
      </c>
      <c r="P9" s="11">
        <v>10.560514381603454</v>
      </c>
      <c r="Q9" s="11">
        <v>12.017255197128735</v>
      </c>
      <c r="S9" s="11">
        <f t="shared" ref="S9:S32" si="3">Q9-O9</f>
        <v>2.676397974613641</v>
      </c>
      <c r="T9" s="11">
        <f>'RD T1'!T8</f>
        <v>5.5969375738064082</v>
      </c>
      <c r="U9" s="11">
        <f>SUM(S9:T9)</f>
        <v>8.2733355484200501</v>
      </c>
      <c r="W9" s="10" t="str">
        <f>name!D5</f>
        <v>12 Other managers and proprietors</v>
      </c>
      <c r="X9" s="11">
        <v>5.5226640092457098</v>
      </c>
      <c r="Y9" s="11">
        <v>6.1982739971988163</v>
      </c>
      <c r="Z9" s="11">
        <v>6.8129095995370639</v>
      </c>
      <c r="AA9" s="11">
        <v>6.4187526934768115</v>
      </c>
      <c r="AB9" s="11">
        <v>6.868362529150561</v>
      </c>
      <c r="AD9" s="11">
        <f t="shared" ref="AD9:AD32" si="4">AB9-Z9</f>
        <v>5.5452929613497126E-2</v>
      </c>
      <c r="AE9" s="11">
        <f>'RD T1'!T37</f>
        <v>4.2511477970359328</v>
      </c>
      <c r="AF9" s="11">
        <f>SUM(AD9:AE9)</f>
        <v>4.3066007266494299</v>
      </c>
    </row>
    <row r="10" spans="1:32" x14ac:dyDescent="0.2">
      <c r="A10" s="10" t="str">
        <f>name!D6</f>
        <v>21 Science, research, engineering and technology professionals</v>
      </c>
      <c r="B10" s="11">
        <v>19.421346286134263</v>
      </c>
      <c r="C10" s="11">
        <v>22.645543671457233</v>
      </c>
      <c r="D10" s="11">
        <v>23.377575966816259</v>
      </c>
      <c r="E10" s="11">
        <v>29.079849893179954</v>
      </c>
      <c r="F10" s="11">
        <v>33.660528985050121</v>
      </c>
      <c r="G10" s="11"/>
      <c r="H10" s="11">
        <f t="shared" si="2"/>
        <v>10.282953018233862</v>
      </c>
      <c r="I10" s="11">
        <f>'RD T1'!E9</f>
        <v>11.149436042817083</v>
      </c>
      <c r="J10" s="11">
        <f t="shared" ref="J10:J32" si="5">SUM(H10:I10)</f>
        <v>21.432389061050944</v>
      </c>
      <c r="L10" s="10" t="str">
        <f>name!D6</f>
        <v>21 Science, research, engineering and technology professionals</v>
      </c>
      <c r="M10" s="11">
        <v>15.85426240098816</v>
      </c>
      <c r="N10" s="11">
        <v>18.483986849001486</v>
      </c>
      <c r="O10" s="11">
        <v>18.294963163257705</v>
      </c>
      <c r="P10" s="11">
        <v>22.005784556189649</v>
      </c>
      <c r="Q10" s="11">
        <v>25.021516742802611</v>
      </c>
      <c r="R10" s="11"/>
      <c r="S10" s="11">
        <f t="shared" si="3"/>
        <v>6.7265535795449054</v>
      </c>
      <c r="T10" s="11">
        <f>'RD T1'!T9</f>
        <v>7.3719863076871865</v>
      </c>
      <c r="U10" s="11">
        <f t="shared" ref="U10:U32" si="6">SUM(S10:T10)</f>
        <v>14.098539887232093</v>
      </c>
      <c r="W10" s="10" t="str">
        <f>name!D6</f>
        <v>21 Science, research, engineering and technology professionals</v>
      </c>
      <c r="X10" s="11">
        <v>3.5670838851460998</v>
      </c>
      <c r="Y10" s="11">
        <v>4.1615568224557817</v>
      </c>
      <c r="Z10" s="11">
        <v>5.0826128035585292</v>
      </c>
      <c r="AA10" s="11">
        <v>7.0740653369902802</v>
      </c>
      <c r="AB10" s="11">
        <v>8.6390122422475599</v>
      </c>
      <c r="AC10" s="11"/>
      <c r="AD10" s="11">
        <f t="shared" si="4"/>
        <v>3.5563994386890307</v>
      </c>
      <c r="AE10" s="11">
        <f>'RD T1'!T38</f>
        <v>3.7774497351298959</v>
      </c>
      <c r="AF10" s="11">
        <f t="shared" ref="AF10:AF32" si="7">SUM(AD10:AE10)</f>
        <v>7.3338491738189262</v>
      </c>
    </row>
    <row r="11" spans="1:32" x14ac:dyDescent="0.2">
      <c r="A11" s="10" t="str">
        <f>name!D7</f>
        <v>22 Health professionals</v>
      </c>
      <c r="B11" s="11">
        <v>16.97798935518842</v>
      </c>
      <c r="C11" s="11">
        <v>19.731549109478074</v>
      </c>
      <c r="D11" s="11">
        <v>19.481977619693662</v>
      </c>
      <c r="E11" s="11">
        <v>19.807703118896253</v>
      </c>
      <c r="F11" s="11">
        <v>22.354799468779433</v>
      </c>
      <c r="G11" s="11"/>
      <c r="H11" s="11">
        <f t="shared" si="2"/>
        <v>2.8728218490857707</v>
      </c>
      <c r="I11" s="11">
        <f>'RD T1'!E10</f>
        <v>10.848918581954111</v>
      </c>
      <c r="J11" s="11">
        <f t="shared" si="5"/>
        <v>13.721740431039882</v>
      </c>
      <c r="L11" s="10" t="str">
        <f>name!D7</f>
        <v>22 Health professionals</v>
      </c>
      <c r="M11" s="11">
        <v>4.5478170022956865</v>
      </c>
      <c r="N11" s="11">
        <v>5.0232928281163245</v>
      </c>
      <c r="O11" s="11">
        <v>5.6209396715191726</v>
      </c>
      <c r="P11" s="11">
        <v>5.7886272928168436</v>
      </c>
      <c r="Q11" s="11">
        <v>6.6376126828296282</v>
      </c>
      <c r="R11" s="11"/>
      <c r="S11" s="11">
        <f t="shared" si="3"/>
        <v>1.0166730113104556</v>
      </c>
      <c r="T11" s="11">
        <f>'RD T1'!T10</f>
        <v>2.3184280845084295</v>
      </c>
      <c r="U11" s="11">
        <f t="shared" si="6"/>
        <v>3.3351010958188851</v>
      </c>
      <c r="W11" s="10" t="str">
        <f>name!D7</f>
        <v>22 Health professionals</v>
      </c>
      <c r="X11" s="11">
        <v>12.430172352892747</v>
      </c>
      <c r="Y11" s="11">
        <v>14.708256281361784</v>
      </c>
      <c r="Z11" s="11">
        <v>13.861037948174475</v>
      </c>
      <c r="AA11" s="11">
        <v>14.019075826079408</v>
      </c>
      <c r="AB11" s="11">
        <v>15.717186785949794</v>
      </c>
      <c r="AC11" s="11"/>
      <c r="AD11" s="11">
        <f t="shared" si="4"/>
        <v>1.8561488377753186</v>
      </c>
      <c r="AE11" s="11">
        <f>'RD T1'!T39</f>
        <v>8.5304904974456832</v>
      </c>
      <c r="AF11" s="11">
        <f t="shared" si="7"/>
        <v>10.386639335221002</v>
      </c>
    </row>
    <row r="12" spans="1:32" x14ac:dyDescent="0.2">
      <c r="A12" s="10" t="str">
        <f>name!D8</f>
        <v>23 Teaching and other educational professionals</v>
      </c>
      <c r="B12" s="11">
        <v>17.214231385988612</v>
      </c>
      <c r="C12" s="11">
        <v>19.695001837910024</v>
      </c>
      <c r="D12" s="11">
        <v>19.918068744496043</v>
      </c>
      <c r="E12" s="11">
        <v>19.729193219201992</v>
      </c>
      <c r="F12" s="11">
        <v>21.491212714290384</v>
      </c>
      <c r="G12" s="11"/>
      <c r="H12" s="11">
        <f t="shared" si="2"/>
        <v>1.5731439697943408</v>
      </c>
      <c r="I12" s="11">
        <f>'RD T1'!E11</f>
        <v>10.351631704889286</v>
      </c>
      <c r="J12" s="11">
        <f t="shared" si="5"/>
        <v>11.924775674683627</v>
      </c>
      <c r="L12" s="10" t="str">
        <f>name!D8</f>
        <v>23 Teaching and other educational professionals</v>
      </c>
      <c r="M12" s="11">
        <v>6.0970216058483642</v>
      </c>
      <c r="N12" s="11">
        <v>6.6586412572551454</v>
      </c>
      <c r="O12" s="11">
        <v>6.240795444945495</v>
      </c>
      <c r="P12" s="11">
        <v>6.4627586751624042</v>
      </c>
      <c r="Q12" s="11">
        <v>6.990117928987706</v>
      </c>
      <c r="R12" s="11"/>
      <c r="S12" s="11">
        <f t="shared" si="3"/>
        <v>0.74932248404221102</v>
      </c>
      <c r="T12" s="11">
        <f>'RD T1'!T11</f>
        <v>2.7950298892602587</v>
      </c>
      <c r="U12" s="11">
        <f t="shared" si="6"/>
        <v>3.5443523733024698</v>
      </c>
      <c r="W12" s="10" t="str">
        <f>name!D8</f>
        <v>23 Teaching and other educational professionals</v>
      </c>
      <c r="X12" s="11">
        <v>11.117209780140257</v>
      </c>
      <c r="Y12" s="11">
        <v>13.036360580654854</v>
      </c>
      <c r="Z12" s="11">
        <v>13.677273299550553</v>
      </c>
      <c r="AA12" s="11">
        <v>13.266434544039578</v>
      </c>
      <c r="AB12" s="11">
        <v>14.501094785302669</v>
      </c>
      <c r="AC12" s="11"/>
      <c r="AD12" s="11">
        <f t="shared" si="4"/>
        <v>0.82382148575211644</v>
      </c>
      <c r="AE12" s="11">
        <f>'RD T1'!T40</f>
        <v>7.5566018156290253</v>
      </c>
      <c r="AF12" s="11">
        <f t="shared" si="7"/>
        <v>8.3804233013811427</v>
      </c>
    </row>
    <row r="13" spans="1:32" x14ac:dyDescent="0.2">
      <c r="A13" s="10" t="str">
        <f>name!D9</f>
        <v>24 Business, media and public service professionals</v>
      </c>
      <c r="B13" s="11">
        <v>20.904907709566587</v>
      </c>
      <c r="C13" s="11">
        <v>24.922272745469574</v>
      </c>
      <c r="D13" s="11">
        <v>27.197691926510696</v>
      </c>
      <c r="E13" s="11">
        <v>28.79190143451941</v>
      </c>
      <c r="F13" s="11">
        <v>32.172483617199426</v>
      </c>
      <c r="G13" s="11"/>
      <c r="H13" s="11">
        <f t="shared" si="2"/>
        <v>4.9747916906887291</v>
      </c>
      <c r="I13" s="11">
        <f>'RD T1'!E12</f>
        <v>14.059517677623951</v>
      </c>
      <c r="J13" s="11">
        <f t="shared" si="5"/>
        <v>19.03430936831268</v>
      </c>
      <c r="L13" s="10" t="str">
        <f>name!D9</f>
        <v>24 Business, media and public service professionals</v>
      </c>
      <c r="M13" s="11">
        <v>12.785809158677388</v>
      </c>
      <c r="N13" s="11">
        <v>14.412580158235457</v>
      </c>
      <c r="O13" s="11">
        <v>15.303565689225833</v>
      </c>
      <c r="P13" s="11">
        <v>16.261081086918715</v>
      </c>
      <c r="Q13" s="11">
        <v>17.766714136387005</v>
      </c>
      <c r="R13" s="11"/>
      <c r="S13" s="11">
        <f t="shared" si="3"/>
        <v>2.4631484471611724</v>
      </c>
      <c r="T13" s="11">
        <f>'RD T1'!T12</f>
        <v>6.9220457059803939</v>
      </c>
      <c r="U13" s="11">
        <f t="shared" si="6"/>
        <v>9.3851941531415655</v>
      </c>
      <c r="W13" s="10" t="str">
        <f>name!D9</f>
        <v>24 Business, media and public service professionals</v>
      </c>
      <c r="X13" s="11">
        <v>8.1190985508892375</v>
      </c>
      <c r="Y13" s="11">
        <v>10.509692587234166</v>
      </c>
      <c r="Z13" s="11">
        <v>11.894126237284858</v>
      </c>
      <c r="AA13" s="11">
        <v>12.530820347600734</v>
      </c>
      <c r="AB13" s="11">
        <v>14.405769480812426</v>
      </c>
      <c r="AC13" s="11"/>
      <c r="AD13" s="11">
        <f t="shared" si="4"/>
        <v>2.5116432435275673</v>
      </c>
      <c r="AE13" s="11">
        <f>'RD T1'!T41</f>
        <v>7.1374719716435546</v>
      </c>
      <c r="AF13" s="11">
        <f t="shared" si="7"/>
        <v>9.6491152151711219</v>
      </c>
    </row>
    <row r="14" spans="1:32" x14ac:dyDescent="0.2">
      <c r="A14" s="10" t="str">
        <f>name!D10</f>
        <v>31 Science, engineering and technology associate professionals</v>
      </c>
      <c r="B14" s="11">
        <v>5.8279615010554497</v>
      </c>
      <c r="C14" s="11">
        <v>6.9972377224192144</v>
      </c>
      <c r="D14" s="11">
        <v>7.5954328905344992</v>
      </c>
      <c r="E14" s="11">
        <v>7.18280706120715</v>
      </c>
      <c r="F14" s="11">
        <v>7.7886817038656977</v>
      </c>
      <c r="G14" s="11"/>
      <c r="H14" s="11">
        <f t="shared" si="2"/>
        <v>0.19324881333119848</v>
      </c>
      <c r="I14" s="11">
        <f>'RD T1'!E13</f>
        <v>3.0342210405180268</v>
      </c>
      <c r="J14" s="11">
        <f t="shared" si="5"/>
        <v>3.2274698538492252</v>
      </c>
      <c r="L14" s="10" t="str">
        <f>name!D10</f>
        <v>31 Science, engineering and technology associate professionals</v>
      </c>
      <c r="M14" s="11">
        <v>4.2589522939890339</v>
      </c>
      <c r="N14" s="11">
        <v>5.2627382607244453</v>
      </c>
      <c r="O14" s="11">
        <v>5.439104284763089</v>
      </c>
      <c r="P14" s="11">
        <v>4.8771755884506236</v>
      </c>
      <c r="Q14" s="11">
        <v>5.0761654771238813</v>
      </c>
      <c r="R14" s="11"/>
      <c r="S14" s="11">
        <f t="shared" si="3"/>
        <v>-0.36293880763920772</v>
      </c>
      <c r="T14" s="11">
        <f>'RD T1'!T13</f>
        <v>1.8149065671638696</v>
      </c>
      <c r="U14" s="11">
        <f t="shared" si="6"/>
        <v>1.4519677595246618</v>
      </c>
      <c r="W14" s="10" t="str">
        <f>name!D10</f>
        <v>31 Science, engineering and technology associate professionals</v>
      </c>
      <c r="X14" s="11">
        <v>1.569009207066413</v>
      </c>
      <c r="Y14" s="11">
        <v>1.7344994616947691</v>
      </c>
      <c r="Z14" s="11">
        <v>2.1563286057714124</v>
      </c>
      <c r="AA14" s="11">
        <v>2.3056314727565224</v>
      </c>
      <c r="AB14" s="11">
        <v>2.712516226741815</v>
      </c>
      <c r="AC14" s="11"/>
      <c r="AD14" s="11">
        <f t="shared" si="4"/>
        <v>0.55618762097040264</v>
      </c>
      <c r="AE14" s="11">
        <f>'RD T1'!T42</f>
        <v>1.2193144733541563</v>
      </c>
      <c r="AF14" s="11">
        <f t="shared" si="7"/>
        <v>1.775502094324559</v>
      </c>
    </row>
    <row r="15" spans="1:32" x14ac:dyDescent="0.2">
      <c r="A15" s="10" t="str">
        <f>name!D11</f>
        <v>32 Health and social care associate professionals</v>
      </c>
      <c r="B15" s="11">
        <v>7.5153466427710569</v>
      </c>
      <c r="C15" s="11">
        <v>8.3651343381246459</v>
      </c>
      <c r="D15" s="11">
        <v>8.3564565695027184</v>
      </c>
      <c r="E15" s="11">
        <v>13.338403737234533</v>
      </c>
      <c r="F15" s="11">
        <v>16.189285622109466</v>
      </c>
      <c r="G15" s="11"/>
      <c r="H15" s="11">
        <f t="shared" si="2"/>
        <v>7.8328290526067477</v>
      </c>
      <c r="I15" s="11">
        <f>'RD T1'!E14</f>
        <v>7.9355531572298119</v>
      </c>
      <c r="J15" s="11">
        <f t="shared" si="5"/>
        <v>15.76838220983656</v>
      </c>
      <c r="L15" s="10" t="str">
        <f>name!D11</f>
        <v>32 Health and social care associate professionals</v>
      </c>
      <c r="M15" s="11">
        <v>1.7777980979936467</v>
      </c>
      <c r="N15" s="11">
        <v>1.7144815879421105</v>
      </c>
      <c r="O15" s="11">
        <v>1.9094347243606284</v>
      </c>
      <c r="P15" s="11">
        <v>2.6100399709788542</v>
      </c>
      <c r="Q15" s="11">
        <v>3.0590223941765298</v>
      </c>
      <c r="R15" s="11"/>
      <c r="S15" s="11">
        <f t="shared" si="3"/>
        <v>1.1495876698159013</v>
      </c>
      <c r="T15" s="11">
        <f>'RD T1'!T14</f>
        <v>1.3112499325211131</v>
      </c>
      <c r="U15" s="11">
        <f t="shared" si="6"/>
        <v>2.4608376023370147</v>
      </c>
      <c r="W15" s="10" t="str">
        <f>name!D11</f>
        <v>32 Health and social care associate professionals</v>
      </c>
      <c r="X15" s="11">
        <v>5.7375485447774155</v>
      </c>
      <c r="Y15" s="11">
        <v>6.6506527501825348</v>
      </c>
      <c r="Z15" s="11">
        <v>6.4470218451420855</v>
      </c>
      <c r="AA15" s="11">
        <v>10.728363766255677</v>
      </c>
      <c r="AB15" s="11">
        <v>13.130263227932934</v>
      </c>
      <c r="AC15" s="11"/>
      <c r="AD15" s="11">
        <f t="shared" si="4"/>
        <v>6.6832413827908486</v>
      </c>
      <c r="AE15" s="11">
        <f>'RD T1'!T43</f>
        <v>6.6243032247087017</v>
      </c>
      <c r="AF15" s="11">
        <f t="shared" si="7"/>
        <v>13.307544607499551</v>
      </c>
    </row>
    <row r="16" spans="1:32" x14ac:dyDescent="0.2">
      <c r="A16" s="10" t="str">
        <f>name!D12</f>
        <v>33 Protective service occupations</v>
      </c>
      <c r="B16" s="11">
        <v>2.9839149876190829</v>
      </c>
      <c r="C16" s="11">
        <v>3.0109721027926848</v>
      </c>
      <c r="D16" s="11">
        <v>3.1890941405883497</v>
      </c>
      <c r="E16" s="11">
        <v>2.593623854285446</v>
      </c>
      <c r="F16" s="11">
        <v>2.7312990837199487</v>
      </c>
      <c r="G16" s="11"/>
      <c r="H16" s="11">
        <f t="shared" si="2"/>
        <v>-0.45779505686840105</v>
      </c>
      <c r="I16" s="11">
        <f>'RD T1'!E15</f>
        <v>0.89543193349981665</v>
      </c>
      <c r="J16" s="11">
        <f t="shared" si="5"/>
        <v>0.43763687663141559</v>
      </c>
      <c r="L16" s="10" t="str">
        <f>name!D12</f>
        <v>33 Protective service occupations</v>
      </c>
      <c r="M16" s="11">
        <v>2.2658553682042122</v>
      </c>
      <c r="N16" s="11">
        <v>2.2151683747163307</v>
      </c>
      <c r="O16" s="11">
        <v>2.3204100823658829</v>
      </c>
      <c r="P16" s="11">
        <v>1.852386297104003</v>
      </c>
      <c r="Q16" s="11">
        <v>1.8261477292603518</v>
      </c>
      <c r="R16" s="11"/>
      <c r="S16" s="11">
        <f t="shared" si="3"/>
        <v>-0.49426235310553102</v>
      </c>
      <c r="T16" s="11">
        <f>'RD T1'!T15</f>
        <v>0.51968203914665223</v>
      </c>
      <c r="U16" s="11">
        <f t="shared" si="6"/>
        <v>2.5419686041121214E-2</v>
      </c>
      <c r="W16" s="10" t="str">
        <f>name!D12</f>
        <v>33 Protective service occupations</v>
      </c>
      <c r="X16" s="11">
        <v>0.71805961941487317</v>
      </c>
      <c r="Y16" s="11">
        <v>0.79580372807635613</v>
      </c>
      <c r="Z16" s="11">
        <v>0.8686840582224713</v>
      </c>
      <c r="AA16" s="11">
        <v>0.74123755718144191</v>
      </c>
      <c r="AB16" s="11">
        <v>0.9051513544595956</v>
      </c>
      <c r="AC16" s="11"/>
      <c r="AD16" s="11">
        <f t="shared" si="4"/>
        <v>3.6467296237124303E-2</v>
      </c>
      <c r="AE16" s="11">
        <f>'RD T1'!T44</f>
        <v>0.3757498943531643</v>
      </c>
      <c r="AF16" s="11">
        <f t="shared" si="7"/>
        <v>0.41221719059028861</v>
      </c>
    </row>
    <row r="17" spans="1:32" x14ac:dyDescent="0.2">
      <c r="A17" s="10" t="str">
        <f>name!D13</f>
        <v>34 Culture, media and sports occupations</v>
      </c>
      <c r="B17" s="11">
        <v>7.6306487121480959</v>
      </c>
      <c r="C17" s="11">
        <v>8.5021553680665036</v>
      </c>
      <c r="D17" s="11">
        <v>8.4843822104453377</v>
      </c>
      <c r="E17" s="11">
        <v>8.2797863212322529</v>
      </c>
      <c r="F17" s="11">
        <v>9.4478236184071012</v>
      </c>
      <c r="G17" s="11"/>
      <c r="H17" s="11">
        <f t="shared" si="2"/>
        <v>0.96344140796176347</v>
      </c>
      <c r="I17" s="11">
        <f>'RD T1'!E16</f>
        <v>4.1704893198267197</v>
      </c>
      <c r="J17" s="11">
        <f t="shared" si="5"/>
        <v>5.1339307277884831</v>
      </c>
      <c r="L17" s="10" t="str">
        <f>name!D13</f>
        <v>34 Culture, media and sports occupations</v>
      </c>
      <c r="M17" s="11">
        <v>3.7871194084225914</v>
      </c>
      <c r="N17" s="11">
        <v>3.9653368380293279</v>
      </c>
      <c r="O17" s="11">
        <v>3.6458795791441543</v>
      </c>
      <c r="P17" s="11">
        <v>3.5004019723344855</v>
      </c>
      <c r="Q17" s="11">
        <v>3.9783946962019119</v>
      </c>
      <c r="R17" s="11"/>
      <c r="S17" s="11">
        <f t="shared" si="3"/>
        <v>0.3325151170577576</v>
      </c>
      <c r="T17" s="11">
        <f>'RD T1'!T16</f>
        <v>1.4783227902431</v>
      </c>
      <c r="U17" s="11">
        <f t="shared" si="6"/>
        <v>1.8108379073008576</v>
      </c>
      <c r="W17" s="10" t="str">
        <f>name!D13</f>
        <v>34 Culture, media and sports occupations</v>
      </c>
      <c r="X17" s="11">
        <v>3.8435293037255049</v>
      </c>
      <c r="Y17" s="11">
        <v>4.5368185300371655</v>
      </c>
      <c r="Z17" s="11">
        <v>4.8385026313011759</v>
      </c>
      <c r="AA17" s="11">
        <v>4.779384348897767</v>
      </c>
      <c r="AB17" s="11">
        <v>5.4694289222051919</v>
      </c>
      <c r="AC17" s="11"/>
      <c r="AD17" s="11">
        <f t="shared" si="4"/>
        <v>0.63092629090401608</v>
      </c>
      <c r="AE17" s="11">
        <f>'RD T1'!T45</f>
        <v>2.6921665295836203</v>
      </c>
      <c r="AF17" s="11">
        <f t="shared" si="7"/>
        <v>3.3230928204876364</v>
      </c>
    </row>
    <row r="18" spans="1:32" x14ac:dyDescent="0.2">
      <c r="A18" s="10" t="str">
        <f>name!D14</f>
        <v>35 Business and public service associate professionals</v>
      </c>
      <c r="B18" s="11">
        <v>21.60435703815736</v>
      </c>
      <c r="C18" s="11">
        <v>23.620760803769993</v>
      </c>
      <c r="D18" s="11">
        <v>24.635476172871439</v>
      </c>
      <c r="E18" s="11">
        <v>25.006645694873942</v>
      </c>
      <c r="F18" s="11">
        <v>26.464340373386541</v>
      </c>
      <c r="G18" s="11"/>
      <c r="H18" s="11">
        <f t="shared" si="2"/>
        <v>1.8288642005151026</v>
      </c>
      <c r="I18" s="11">
        <f>'RD T1'!E17</f>
        <v>11.679017506554038</v>
      </c>
      <c r="J18" s="11">
        <f t="shared" si="5"/>
        <v>13.50788170706914</v>
      </c>
      <c r="L18" s="10" t="str">
        <f>name!D14</f>
        <v>35 Business and public service associate professionals</v>
      </c>
      <c r="M18" s="11">
        <v>11.867698073224719</v>
      </c>
      <c r="N18" s="11">
        <v>12.522620147606721</v>
      </c>
      <c r="O18" s="11">
        <v>12.926935564394599</v>
      </c>
      <c r="P18" s="11">
        <v>12.913667128223336</v>
      </c>
      <c r="Q18" s="11">
        <v>13.15554536581787</v>
      </c>
      <c r="R18" s="11"/>
      <c r="S18" s="11">
        <f t="shared" si="3"/>
        <v>0.22860980142327136</v>
      </c>
      <c r="T18" s="11">
        <f>'RD T1'!T17</f>
        <v>4.9647885547247999</v>
      </c>
      <c r="U18" s="11">
        <f t="shared" si="6"/>
        <v>5.1933983561480712</v>
      </c>
      <c r="W18" s="10" t="str">
        <f>name!D14</f>
        <v>35 Business and public service associate professionals</v>
      </c>
      <c r="X18" s="11">
        <v>9.7366589649326123</v>
      </c>
      <c r="Y18" s="11">
        <v>11.098140656163258</v>
      </c>
      <c r="Z18" s="11">
        <v>11.708540608476827</v>
      </c>
      <c r="AA18" s="11">
        <v>12.092978566650586</v>
      </c>
      <c r="AB18" s="11">
        <v>13.308795007568639</v>
      </c>
      <c r="AC18" s="11"/>
      <c r="AD18" s="11">
        <f t="shared" si="4"/>
        <v>1.6002543990918117</v>
      </c>
      <c r="AE18" s="11">
        <f>'RD T1'!T46</f>
        <v>6.714228951829238</v>
      </c>
      <c r="AF18" s="11">
        <f t="shared" si="7"/>
        <v>8.3144833509210496</v>
      </c>
    </row>
    <row r="19" spans="1:32" x14ac:dyDescent="0.2">
      <c r="A19" s="10" t="str">
        <f>name!D15</f>
        <v>41 Administrative occupations</v>
      </c>
      <c r="B19" s="11">
        <v>31.971867218245322</v>
      </c>
      <c r="C19" s="11">
        <v>31.953684563109526</v>
      </c>
      <c r="D19" s="11">
        <v>33.355715085884789</v>
      </c>
      <c r="E19" s="11">
        <v>33.952932913397561</v>
      </c>
      <c r="F19" s="11">
        <v>32.914019968570287</v>
      </c>
      <c r="G19" s="11"/>
      <c r="H19" s="11">
        <f t="shared" si="2"/>
        <v>-0.44169511731450228</v>
      </c>
      <c r="I19" s="11">
        <f>'RD T1'!E18</f>
        <v>17.110834253531362</v>
      </c>
      <c r="J19" s="11">
        <f t="shared" si="5"/>
        <v>16.669139136216859</v>
      </c>
      <c r="L19" s="10" t="str">
        <f>name!D15</f>
        <v>41 Administrative occupations</v>
      </c>
      <c r="M19" s="11">
        <v>8.3713194316834549</v>
      </c>
      <c r="N19" s="11">
        <v>7.6770297992655232</v>
      </c>
      <c r="O19" s="11">
        <v>9.0705483768038153</v>
      </c>
      <c r="P19" s="11">
        <v>9.5255565855851785</v>
      </c>
      <c r="Q19" s="11">
        <v>10.171795578517711</v>
      </c>
      <c r="R19" s="11"/>
      <c r="S19" s="11">
        <f t="shared" si="3"/>
        <v>1.1012472017138961</v>
      </c>
      <c r="T19" s="11">
        <f>'RD T1'!T18</f>
        <v>3.6023417543682204</v>
      </c>
      <c r="U19" s="11">
        <f t="shared" si="6"/>
        <v>4.7035889560821165</v>
      </c>
      <c r="W19" s="10" t="str">
        <f>name!D15</f>
        <v>41 Administrative occupations</v>
      </c>
      <c r="X19" s="11">
        <v>23.600547786561851</v>
      </c>
      <c r="Y19" s="11">
        <v>24.276654763843997</v>
      </c>
      <c r="Z19" s="11">
        <v>24.285166709080961</v>
      </c>
      <c r="AA19" s="11">
        <v>24.427376327812436</v>
      </c>
      <c r="AB19" s="11">
        <v>22.742224390052595</v>
      </c>
      <c r="AC19" s="11"/>
      <c r="AD19" s="11">
        <f t="shared" si="4"/>
        <v>-1.5429423190283664</v>
      </c>
      <c r="AE19" s="11">
        <f>'RD T1'!T47</f>
        <v>13.508492499163147</v>
      </c>
      <c r="AF19" s="11">
        <f t="shared" si="7"/>
        <v>11.96555018013478</v>
      </c>
    </row>
    <row r="20" spans="1:32" x14ac:dyDescent="0.2">
      <c r="A20" s="10" t="str">
        <f>name!D16</f>
        <v>42 Secretarial and related occupations</v>
      </c>
      <c r="B20" s="11">
        <v>8.1240276607282809</v>
      </c>
      <c r="C20" s="11">
        <v>7.6915223470021292</v>
      </c>
      <c r="D20" s="11">
        <v>7.4793308660406197</v>
      </c>
      <c r="E20" s="11">
        <v>6.8535308747873138</v>
      </c>
      <c r="F20" s="11">
        <v>5.7078993007764751</v>
      </c>
      <c r="G20" s="11"/>
      <c r="H20" s="11">
        <f t="shared" si="2"/>
        <v>-1.7714315652641446</v>
      </c>
      <c r="I20" s="11">
        <f>'RD T1'!E19</f>
        <v>3.4360376050402635</v>
      </c>
      <c r="J20" s="11">
        <f t="shared" si="5"/>
        <v>1.6646060397761189</v>
      </c>
      <c r="L20" s="10" t="str">
        <f>name!D16</f>
        <v>42 Secretarial and related occupations</v>
      </c>
      <c r="M20" s="11">
        <v>0.85620592902382608</v>
      </c>
      <c r="N20" s="11">
        <v>0.65515972316781657</v>
      </c>
      <c r="O20" s="11">
        <v>0.61725833237649974</v>
      </c>
      <c r="P20" s="11">
        <v>0.61125420647418049</v>
      </c>
      <c r="Q20" s="11">
        <v>0.72850576320077187</v>
      </c>
      <c r="R20" s="11"/>
      <c r="S20" s="11">
        <f t="shared" si="3"/>
        <v>0.11124743082427213</v>
      </c>
      <c r="T20" s="11">
        <f>'RD T1'!T19</f>
        <v>0.2151177654564726</v>
      </c>
      <c r="U20" s="11">
        <f t="shared" si="6"/>
        <v>0.32636519628074473</v>
      </c>
      <c r="W20" s="10" t="str">
        <f>name!D16</f>
        <v>42 Secretarial and related occupations</v>
      </c>
      <c r="X20" s="11">
        <v>7.267821731704454</v>
      </c>
      <c r="Y20" s="11">
        <v>7.0363626238343144</v>
      </c>
      <c r="Z20" s="11">
        <v>6.8620725336641186</v>
      </c>
      <c r="AA20" s="11">
        <v>6.242276668313135</v>
      </c>
      <c r="AB20" s="11">
        <v>4.9793935375757012</v>
      </c>
      <c r="AC20" s="11"/>
      <c r="AD20" s="11">
        <f t="shared" si="4"/>
        <v>-1.8826789960884174</v>
      </c>
      <c r="AE20" s="11">
        <f>'RD T1'!T48</f>
        <v>3.2209198395837904</v>
      </c>
      <c r="AF20" s="11">
        <f t="shared" si="7"/>
        <v>1.338240843495373</v>
      </c>
    </row>
    <row r="21" spans="1:32" x14ac:dyDescent="0.2">
      <c r="A21" s="10" t="str">
        <f>name!D17</f>
        <v>51 Skilled agricultural and related trades</v>
      </c>
      <c r="B21" s="11">
        <v>5.238289625847881</v>
      </c>
      <c r="C21" s="11">
        <v>5.2780814764821455</v>
      </c>
      <c r="D21" s="11">
        <v>5.8425355901908427</v>
      </c>
      <c r="E21" s="11">
        <v>5.7034860199483823</v>
      </c>
      <c r="F21" s="11">
        <v>6.203728027636993</v>
      </c>
      <c r="G21" s="11"/>
      <c r="H21" s="11">
        <f t="shared" si="2"/>
        <v>0.36119243744615037</v>
      </c>
      <c r="I21" s="11">
        <f>'RD T1'!E20</f>
        <v>3.1201208641465623</v>
      </c>
      <c r="J21" s="11">
        <f t="shared" si="5"/>
        <v>3.4813133015927127</v>
      </c>
      <c r="L21" s="10" t="str">
        <f>name!D17</f>
        <v>51 Skilled agricultural and related trades</v>
      </c>
      <c r="M21" s="11">
        <v>4.708249917622771</v>
      </c>
      <c r="N21" s="11">
        <v>4.6387730161181482</v>
      </c>
      <c r="O21" s="11">
        <v>5.1010855556918893</v>
      </c>
      <c r="P21" s="11">
        <v>5.0188873330612171</v>
      </c>
      <c r="Q21" s="11">
        <v>5.3187418652845366</v>
      </c>
      <c r="R21" s="11"/>
      <c r="S21" s="11">
        <f t="shared" si="3"/>
        <v>0.21765630959264737</v>
      </c>
      <c r="T21" s="11">
        <f>'RD T1'!T20</f>
        <v>2.5877740360159942</v>
      </c>
      <c r="U21" s="11">
        <f t="shared" si="6"/>
        <v>2.8054303456086416</v>
      </c>
      <c r="W21" s="10" t="str">
        <f>name!D17</f>
        <v>51 Skilled agricultural and related trades</v>
      </c>
      <c r="X21" s="11">
        <v>0.5300397082251036</v>
      </c>
      <c r="Y21" s="11">
        <v>0.63930846036400124</v>
      </c>
      <c r="Z21" s="11">
        <v>0.7414500344989452</v>
      </c>
      <c r="AA21" s="11">
        <v>0.68459868688717118</v>
      </c>
      <c r="AB21" s="11">
        <v>0.88498616235244887</v>
      </c>
      <c r="AC21" s="11"/>
      <c r="AD21" s="11">
        <f t="shared" si="4"/>
        <v>0.14353612785350367</v>
      </c>
      <c r="AE21" s="11">
        <f>'RD T1'!T49</f>
        <v>0.53234682813056755</v>
      </c>
      <c r="AF21" s="11">
        <f t="shared" si="7"/>
        <v>0.67588295598407122</v>
      </c>
    </row>
    <row r="22" spans="1:32" x14ac:dyDescent="0.2">
      <c r="A22" s="10" t="str">
        <f>name!D18</f>
        <v>52 Skilled metal, electrical and electronic trades</v>
      </c>
      <c r="B22" s="11">
        <v>15.840371289699782</v>
      </c>
      <c r="C22" s="11">
        <v>15.660877134268766</v>
      </c>
      <c r="D22" s="11">
        <v>13.958070264398275</v>
      </c>
      <c r="E22" s="11">
        <v>13.858213227339007</v>
      </c>
      <c r="F22" s="11">
        <v>13.473111653007074</v>
      </c>
      <c r="G22" s="11"/>
      <c r="H22" s="11">
        <f t="shared" si="2"/>
        <v>-0.48495861139120144</v>
      </c>
      <c r="I22" s="11">
        <f>'RD T1'!E21</f>
        <v>5.2478717750289832</v>
      </c>
      <c r="J22" s="11">
        <f t="shared" si="5"/>
        <v>4.7629131636377817</v>
      </c>
      <c r="L22" s="10" t="str">
        <f>name!D18</f>
        <v>52 Skilled metal, electrical and electronic trades</v>
      </c>
      <c r="M22" s="11">
        <v>15.552194378855534</v>
      </c>
      <c r="N22" s="11">
        <v>15.168050773727433</v>
      </c>
      <c r="O22" s="11">
        <v>13.578320148145526</v>
      </c>
      <c r="P22" s="11">
        <v>13.194318007214751</v>
      </c>
      <c r="Q22" s="11">
        <v>12.557367952483675</v>
      </c>
      <c r="R22" s="11"/>
      <c r="S22" s="11">
        <f t="shared" si="3"/>
        <v>-1.0209521956618506</v>
      </c>
      <c r="T22" s="11">
        <f>'RD T1'!T21</f>
        <v>4.8332981131291834</v>
      </c>
      <c r="U22" s="11">
        <f t="shared" si="6"/>
        <v>3.8123459174673329</v>
      </c>
      <c r="W22" s="10" t="str">
        <f>name!D18</f>
        <v>52 Skilled metal, electrical and electronic trades</v>
      </c>
      <c r="X22" s="11">
        <v>0.28817691084425323</v>
      </c>
      <c r="Y22" s="11">
        <v>0.49282636054132423</v>
      </c>
      <c r="Z22" s="11">
        <v>0.37975011625274735</v>
      </c>
      <c r="AA22" s="11">
        <v>0.66389522012425883</v>
      </c>
      <c r="AB22" s="11">
        <v>0.91574370052341247</v>
      </c>
      <c r="AC22" s="11"/>
      <c r="AD22" s="11">
        <f t="shared" si="4"/>
        <v>0.53599358427066512</v>
      </c>
      <c r="AE22" s="11">
        <f>'RD T1'!T50</f>
        <v>0.41457366189979822</v>
      </c>
      <c r="AF22" s="11">
        <f t="shared" si="7"/>
        <v>0.95056724617046329</v>
      </c>
    </row>
    <row r="23" spans="1:32" x14ac:dyDescent="0.2">
      <c r="A23" s="10" t="str">
        <f>name!D19</f>
        <v>53 Skilled construction and building trades</v>
      </c>
      <c r="B23" s="11">
        <v>14.806091320208939</v>
      </c>
      <c r="C23" s="11">
        <v>15.995220606448777</v>
      </c>
      <c r="D23" s="11">
        <v>12.944883963736162</v>
      </c>
      <c r="E23" s="11">
        <v>13.733097147387625</v>
      </c>
      <c r="F23" s="11">
        <v>13.849738435305273</v>
      </c>
      <c r="G23" s="11"/>
      <c r="H23" s="11">
        <f t="shared" si="2"/>
        <v>0.90485447156911114</v>
      </c>
      <c r="I23" s="11">
        <f>'RD T1'!E22</f>
        <v>5.7917354076628706</v>
      </c>
      <c r="J23" s="11">
        <f t="shared" si="5"/>
        <v>6.6965898792319818</v>
      </c>
      <c r="L23" s="10" t="str">
        <f>name!D19</f>
        <v>53 Skilled construction and building trades</v>
      </c>
      <c r="M23" s="11">
        <v>14.606100654434115</v>
      </c>
      <c r="N23" s="11">
        <v>15.732129537187529</v>
      </c>
      <c r="O23" s="11">
        <v>12.631397995775187</v>
      </c>
      <c r="P23" s="11">
        <v>13.532221615301614</v>
      </c>
      <c r="Q23" s="11">
        <v>13.629106358953644</v>
      </c>
      <c r="R23" s="11"/>
      <c r="S23" s="11">
        <f t="shared" si="3"/>
        <v>0.99770836317845735</v>
      </c>
      <c r="T23" s="11">
        <f>'RD T1'!T22</f>
        <v>5.6787577059552854</v>
      </c>
      <c r="U23" s="11">
        <f t="shared" si="6"/>
        <v>6.6764660691337427</v>
      </c>
      <c r="W23" s="10" t="str">
        <f>name!D19</f>
        <v>53 Skilled construction and building trades</v>
      </c>
      <c r="X23" s="11">
        <v>0.19999066577481306</v>
      </c>
      <c r="Y23" s="11">
        <v>0.26309106926124082</v>
      </c>
      <c r="Z23" s="11">
        <v>0.31348596796098999</v>
      </c>
      <c r="AA23" s="11">
        <v>0.20087553208601627</v>
      </c>
      <c r="AB23" s="11">
        <v>0.22063207635162671</v>
      </c>
      <c r="AC23" s="11"/>
      <c r="AD23" s="11">
        <f t="shared" si="4"/>
        <v>-9.2853891609363276E-2</v>
      </c>
      <c r="AE23" s="11">
        <f>'RD T1'!T51</f>
        <v>0.11297770170758749</v>
      </c>
      <c r="AF23" s="11">
        <f t="shared" si="7"/>
        <v>2.0123810098224212E-2</v>
      </c>
    </row>
    <row r="24" spans="1:32" x14ac:dyDescent="0.2">
      <c r="A24" s="10" t="str">
        <f>name!D20</f>
        <v>54 Textiles, printing and other skilled trades</v>
      </c>
      <c r="B24" s="11">
        <v>8.1400750868599019</v>
      </c>
      <c r="C24" s="11">
        <v>7.7749052704430159</v>
      </c>
      <c r="D24" s="11">
        <v>7.5831404188358791</v>
      </c>
      <c r="E24" s="11">
        <v>8.1192057282562509</v>
      </c>
      <c r="F24" s="11">
        <v>7.9326062560475892</v>
      </c>
      <c r="G24" s="11"/>
      <c r="H24" s="11">
        <f t="shared" si="2"/>
        <v>0.3494658372117101</v>
      </c>
      <c r="I24" s="11">
        <f>'RD T1'!E23</f>
        <v>3.5115502087213475</v>
      </c>
      <c r="J24" s="11">
        <f t="shared" si="5"/>
        <v>3.8610160459330576</v>
      </c>
      <c r="L24" s="10" t="str">
        <f>name!D20</f>
        <v>54 Textiles, printing and other skilled trades</v>
      </c>
      <c r="M24" s="11">
        <v>4.8469534416402267</v>
      </c>
      <c r="N24" s="11">
        <v>4.5320047886077619</v>
      </c>
      <c r="O24" s="11">
        <v>4.0907357304960588</v>
      </c>
      <c r="P24" s="11">
        <v>4.4042554878537254</v>
      </c>
      <c r="Q24" s="11">
        <v>4.2569857130669151</v>
      </c>
      <c r="R24" s="11"/>
      <c r="S24" s="11">
        <f t="shared" si="3"/>
        <v>0.16624998257085633</v>
      </c>
      <c r="T24" s="11">
        <f>'RD T1'!T23</f>
        <v>1.3697399711314575</v>
      </c>
      <c r="U24" s="11">
        <f t="shared" si="6"/>
        <v>1.5359899537023138</v>
      </c>
      <c r="W24" s="10" t="str">
        <f>name!D20</f>
        <v>54 Textiles, printing and other skilled trades</v>
      </c>
      <c r="X24" s="11">
        <v>3.2931216452196805</v>
      </c>
      <c r="Y24" s="11">
        <v>3.2429004818352598</v>
      </c>
      <c r="Z24" s="11">
        <v>3.4924046883398181</v>
      </c>
      <c r="AA24" s="11">
        <v>3.7149502404025365</v>
      </c>
      <c r="AB24" s="11">
        <v>3.6756205429806732</v>
      </c>
      <c r="AC24" s="11"/>
      <c r="AD24" s="11">
        <f t="shared" si="4"/>
        <v>0.1832158546408551</v>
      </c>
      <c r="AE24" s="11">
        <f>'RD T1'!T52</f>
        <v>2.14181023758989</v>
      </c>
      <c r="AF24" s="11">
        <f t="shared" si="7"/>
        <v>2.3250260922307451</v>
      </c>
    </row>
    <row r="25" spans="1:32" x14ac:dyDescent="0.2">
      <c r="A25" s="10" t="str">
        <f>name!D21</f>
        <v>61 Caring personal service occupations</v>
      </c>
      <c r="B25" s="11">
        <v>30.435906806230722</v>
      </c>
      <c r="C25" s="11">
        <v>31.390774277948793</v>
      </c>
      <c r="D25" s="11">
        <v>29.713909916382651</v>
      </c>
      <c r="E25" s="11">
        <v>31.129202278515173</v>
      </c>
      <c r="F25" s="11">
        <v>33.903379019820385</v>
      </c>
      <c r="G25" s="11"/>
      <c r="H25" s="11">
        <f t="shared" si="2"/>
        <v>4.1894691034377338</v>
      </c>
      <c r="I25" s="11">
        <f>'RD T1'!E24</f>
        <v>17.906305480314685</v>
      </c>
      <c r="J25" s="11">
        <f t="shared" si="5"/>
        <v>22.095774583752419</v>
      </c>
      <c r="L25" s="10" t="str">
        <f>name!D21</f>
        <v>61 Caring personal service occupations</v>
      </c>
      <c r="M25" s="11">
        <v>3.0726379034030882</v>
      </c>
      <c r="N25" s="11">
        <v>2.9964529848017425</v>
      </c>
      <c r="O25" s="11">
        <v>2.9546906104919537</v>
      </c>
      <c r="P25" s="11">
        <v>3.6462083925010171</v>
      </c>
      <c r="Q25" s="11">
        <v>4.3698187489396245</v>
      </c>
      <c r="R25" s="11"/>
      <c r="S25" s="11">
        <f t="shared" si="3"/>
        <v>1.4151281384476708</v>
      </c>
      <c r="T25" s="11">
        <f>'RD T1'!T24</f>
        <v>1.6817326607507306</v>
      </c>
      <c r="U25" s="11">
        <f t="shared" si="6"/>
        <v>3.0968607991984012</v>
      </c>
      <c r="W25" s="10" t="str">
        <f>name!D21</f>
        <v>61 Caring personal service occupations</v>
      </c>
      <c r="X25" s="11">
        <v>27.363268902827631</v>
      </c>
      <c r="Y25" s="11">
        <v>28.394321293147058</v>
      </c>
      <c r="Z25" s="11">
        <v>26.759219305890692</v>
      </c>
      <c r="AA25" s="11">
        <v>27.482993886014164</v>
      </c>
      <c r="AB25" s="11">
        <v>29.533560270880745</v>
      </c>
      <c r="AC25" s="11"/>
      <c r="AD25" s="11">
        <f t="shared" si="4"/>
        <v>2.7743409649900528</v>
      </c>
      <c r="AE25" s="11">
        <f>'RD T1'!T53</f>
        <v>16.224572819563956</v>
      </c>
      <c r="AF25" s="11">
        <f t="shared" si="7"/>
        <v>18.998913784554009</v>
      </c>
    </row>
    <row r="26" spans="1:32" x14ac:dyDescent="0.2">
      <c r="A26" s="10" t="str">
        <f>name!D22</f>
        <v>62 Leisure, travel and related personal service occupations</v>
      </c>
      <c r="B26" s="11">
        <v>8.1573870890888447</v>
      </c>
      <c r="C26" s="11">
        <v>9.3724424681514638</v>
      </c>
      <c r="D26" s="11">
        <v>8.3102475523100967</v>
      </c>
      <c r="E26" s="11">
        <v>8.3943278064358768</v>
      </c>
      <c r="F26" s="11">
        <v>9.04120593026237</v>
      </c>
      <c r="G26" s="11"/>
      <c r="H26" s="11">
        <f t="shared" si="2"/>
        <v>0.73095837795227325</v>
      </c>
      <c r="I26" s="11">
        <f>'RD T1'!E25</f>
        <v>4.4018861090252734</v>
      </c>
      <c r="J26" s="11">
        <f t="shared" si="5"/>
        <v>5.1328444869775467</v>
      </c>
      <c r="L26" s="10" t="str">
        <f>name!D22</f>
        <v>62 Leisure, travel and related personal service occupations</v>
      </c>
      <c r="M26" s="11">
        <v>2.1157818925074054</v>
      </c>
      <c r="N26" s="11">
        <v>2.5567822997787695</v>
      </c>
      <c r="O26" s="11">
        <v>2.5301918571892146</v>
      </c>
      <c r="P26" s="11">
        <v>2.5828893250186122</v>
      </c>
      <c r="Q26" s="11">
        <v>2.919564175566975</v>
      </c>
      <c r="R26" s="11"/>
      <c r="S26" s="11">
        <f t="shared" si="3"/>
        <v>0.38937231837776043</v>
      </c>
      <c r="T26" s="11">
        <f>'RD T1'!T25</f>
        <v>1.1711563883522409</v>
      </c>
      <c r="U26" s="11">
        <f t="shared" si="6"/>
        <v>1.5605287067300013</v>
      </c>
      <c r="W26" s="10" t="str">
        <f>name!D22</f>
        <v>62 Leisure, travel and related personal service occupations</v>
      </c>
      <c r="X26" s="11">
        <v>6.0416051965814423</v>
      </c>
      <c r="Y26" s="11">
        <v>6.8156601683726903</v>
      </c>
      <c r="Z26" s="11">
        <v>5.7800556951208746</v>
      </c>
      <c r="AA26" s="11">
        <v>5.8114384814172686</v>
      </c>
      <c r="AB26" s="11">
        <v>6.1216417546953901</v>
      </c>
      <c r="AC26" s="11"/>
      <c r="AD26" s="11">
        <f t="shared" si="4"/>
        <v>0.34158605957451549</v>
      </c>
      <c r="AE26" s="11">
        <f>'RD T1'!T54</f>
        <v>3.2307297206730334</v>
      </c>
      <c r="AF26" s="11">
        <f t="shared" si="7"/>
        <v>3.5723157802475489</v>
      </c>
    </row>
    <row r="27" spans="1:32" x14ac:dyDescent="0.2">
      <c r="A27" s="10" t="str">
        <f>name!D23</f>
        <v>63 Community and civil enforcement occupations</v>
      </c>
      <c r="B27" s="11">
        <v>0.32699841461554252</v>
      </c>
      <c r="C27" s="11">
        <v>0.27111238480919869</v>
      </c>
      <c r="D27" s="11">
        <v>0.35243996315240794</v>
      </c>
      <c r="E27" s="11">
        <v>0.23432376572655692</v>
      </c>
      <c r="F27" s="11">
        <v>0.24407274346429927</v>
      </c>
      <c r="G27" s="11"/>
      <c r="H27" s="11">
        <f t="shared" si="2"/>
        <v>-0.10836721968810867</v>
      </c>
      <c r="I27" s="11">
        <f>'RD T1'!E26</f>
        <v>0.11699518464383168</v>
      </c>
      <c r="J27" s="11">
        <f t="shared" si="5"/>
        <v>8.6279649557230165E-3</v>
      </c>
      <c r="L27" s="10" t="str">
        <f>name!D23</f>
        <v>63 Community and civil enforcement occupations</v>
      </c>
      <c r="M27" s="11">
        <v>0.25213150791538508</v>
      </c>
      <c r="N27" s="11">
        <v>0.17967395099409925</v>
      </c>
      <c r="O27" s="11">
        <v>0.27677729322681316</v>
      </c>
      <c r="P27" s="11">
        <v>0.13693916503159889</v>
      </c>
      <c r="Q27" s="11">
        <v>0.15292203536139087</v>
      </c>
      <c r="R27" s="11"/>
      <c r="S27" s="11">
        <f t="shared" si="3"/>
        <v>-0.12385525786542229</v>
      </c>
      <c r="T27" s="11">
        <f>'RD T1'!T26</f>
        <v>6.0127757349295333E-2</v>
      </c>
      <c r="U27" s="11">
        <f t="shared" si="6"/>
        <v>-6.3727500516126953E-2</v>
      </c>
      <c r="W27" s="10" t="str">
        <f>name!D23</f>
        <v>63 Community and civil enforcement occupations</v>
      </c>
      <c r="X27" s="11">
        <v>7.4866906700157887E-2</v>
      </c>
      <c r="Y27" s="11">
        <v>9.1438433815099404E-2</v>
      </c>
      <c r="Z27" s="11">
        <v>7.5662669925595241E-2</v>
      </c>
      <c r="AA27" s="11">
        <v>9.7384600694957926E-2</v>
      </c>
      <c r="AB27" s="11">
        <v>9.1150708102908221E-2</v>
      </c>
      <c r="AC27" s="11"/>
      <c r="AD27" s="11">
        <f t="shared" si="4"/>
        <v>1.5488038177312979E-2</v>
      </c>
      <c r="AE27" s="11">
        <f>'RD T1'!T55</f>
        <v>5.6867427294536366E-2</v>
      </c>
      <c r="AF27" s="11">
        <f t="shared" si="7"/>
        <v>7.2355465471849345E-2</v>
      </c>
    </row>
    <row r="28" spans="1:32" x14ac:dyDescent="0.2">
      <c r="A28" s="10" t="str">
        <f>name!D24</f>
        <v>71 Sales occupations</v>
      </c>
      <c r="B28" s="11">
        <v>28.794983635680254</v>
      </c>
      <c r="C28" s="11">
        <v>27.591760936704137</v>
      </c>
      <c r="D28" s="11">
        <v>27.724267115083713</v>
      </c>
      <c r="E28" s="11">
        <v>27.59071073821233</v>
      </c>
      <c r="F28" s="11">
        <v>26.633954530578897</v>
      </c>
      <c r="G28" s="11"/>
      <c r="H28" s="11">
        <f t="shared" si="2"/>
        <v>-1.0903125845048152</v>
      </c>
      <c r="I28" s="11">
        <f>'RD T1'!E27</f>
        <v>12.724595281349711</v>
      </c>
      <c r="J28" s="11">
        <f t="shared" si="5"/>
        <v>11.634282696844895</v>
      </c>
      <c r="L28" s="10" t="str">
        <f>name!D24</f>
        <v>71 Sales occupations</v>
      </c>
      <c r="M28" s="11">
        <v>10.732469038951184</v>
      </c>
      <c r="N28" s="11">
        <v>10.606648821718462</v>
      </c>
      <c r="O28" s="11">
        <v>10.691636536322205</v>
      </c>
      <c r="P28" s="11">
        <v>10.709765861207293</v>
      </c>
      <c r="Q28" s="11">
        <v>10.725952460877872</v>
      </c>
      <c r="R28" s="11"/>
      <c r="S28" s="11">
        <f t="shared" si="3"/>
        <v>3.431592455566701E-2</v>
      </c>
      <c r="T28" s="11">
        <f>'RD T1'!T27</f>
        <v>3.5818907680844907</v>
      </c>
      <c r="U28" s="11">
        <f t="shared" si="6"/>
        <v>3.6162066926401577</v>
      </c>
      <c r="W28" s="10" t="str">
        <f>name!D24</f>
        <v>71 Sales occupations</v>
      </c>
      <c r="X28" s="11">
        <v>18.062514596729077</v>
      </c>
      <c r="Y28" s="11">
        <v>16.985112114985682</v>
      </c>
      <c r="Z28" s="11">
        <v>17.032630578761506</v>
      </c>
      <c r="AA28" s="11">
        <v>16.88094487700501</v>
      </c>
      <c r="AB28" s="11">
        <v>15.908002069701059</v>
      </c>
      <c r="AC28" s="11"/>
      <c r="AD28" s="11">
        <f t="shared" si="4"/>
        <v>-1.1246285090604466</v>
      </c>
      <c r="AE28" s="11">
        <f>'RD T1'!T56</f>
        <v>9.1427045132652225</v>
      </c>
      <c r="AF28" s="11">
        <f t="shared" si="7"/>
        <v>8.0180760042047758</v>
      </c>
    </row>
    <row r="29" spans="1:32" x14ac:dyDescent="0.2">
      <c r="A29" s="10" t="str">
        <f>name!D25</f>
        <v>72 Customer service occupations</v>
      </c>
      <c r="B29" s="11">
        <v>5.5647932127122148</v>
      </c>
      <c r="C29" s="11">
        <v>6.1887139754532319</v>
      </c>
      <c r="D29" s="11">
        <v>6.391218106111471</v>
      </c>
      <c r="E29" s="11">
        <v>7.1059515026336717</v>
      </c>
      <c r="F29" s="11">
        <v>7.8954960635518718</v>
      </c>
      <c r="G29" s="11"/>
      <c r="H29" s="11">
        <f t="shared" si="2"/>
        <v>1.5042779574404008</v>
      </c>
      <c r="I29" s="11">
        <f>'RD T1'!E28</f>
        <v>3.3511697449461986</v>
      </c>
      <c r="J29" s="11">
        <f t="shared" si="5"/>
        <v>4.8554477023865994</v>
      </c>
      <c r="L29" s="10" t="str">
        <f>name!D25</f>
        <v>72 Customer service occupations</v>
      </c>
      <c r="M29" s="11">
        <v>2.1449386196743001</v>
      </c>
      <c r="N29" s="11">
        <v>1.9717574853968205</v>
      </c>
      <c r="O29" s="11">
        <v>2.3059247829034817</v>
      </c>
      <c r="P29" s="11">
        <v>2.8657919222391564</v>
      </c>
      <c r="Q29" s="11">
        <v>3.365496048682282</v>
      </c>
      <c r="R29" s="11"/>
      <c r="S29" s="11">
        <f t="shared" si="3"/>
        <v>1.0595712657788003</v>
      </c>
      <c r="T29" s="11">
        <f>'RD T1'!T28</f>
        <v>1.0315827782434863</v>
      </c>
      <c r="U29" s="11">
        <f t="shared" si="6"/>
        <v>2.0911540440222867</v>
      </c>
      <c r="W29" s="10" t="str">
        <f>name!D25</f>
        <v>72 Customer service occupations</v>
      </c>
      <c r="X29" s="11">
        <v>3.4198545930379201</v>
      </c>
      <c r="Y29" s="11">
        <v>4.2169564900564147</v>
      </c>
      <c r="Z29" s="11">
        <v>4.0852933232079929</v>
      </c>
      <c r="AA29" s="11">
        <v>4.2401595803945149</v>
      </c>
      <c r="AB29" s="11">
        <v>4.5300000148695831</v>
      </c>
      <c r="AC29" s="11"/>
      <c r="AD29" s="11">
        <f t="shared" si="4"/>
        <v>0.44470669166159027</v>
      </c>
      <c r="AE29" s="11">
        <f>'RD T1'!T57</f>
        <v>2.3195869667027118</v>
      </c>
      <c r="AF29" s="11">
        <f t="shared" si="7"/>
        <v>2.7642936583643021</v>
      </c>
    </row>
    <row r="30" spans="1:32" x14ac:dyDescent="0.2">
      <c r="A30" s="10" t="str">
        <f>name!D26</f>
        <v>81 Process, plant and machine operatives</v>
      </c>
      <c r="B30" s="11">
        <v>9.6247047758183282</v>
      </c>
      <c r="C30" s="11">
        <v>9.2940247177451241</v>
      </c>
      <c r="D30" s="11">
        <v>8.2058664949319979</v>
      </c>
      <c r="E30" s="11">
        <v>8.7021627760165714</v>
      </c>
      <c r="F30" s="11">
        <v>8.3690098748034014</v>
      </c>
      <c r="G30" s="11"/>
      <c r="H30" s="11">
        <f t="shared" si="2"/>
        <v>0.16314337987140348</v>
      </c>
      <c r="I30" s="11">
        <f>'RD T1'!E29</f>
        <v>3.3095014722853344</v>
      </c>
      <c r="J30" s="11">
        <f t="shared" si="5"/>
        <v>3.4726448521567379</v>
      </c>
      <c r="L30" s="10" t="str">
        <f>name!D26</f>
        <v>81 Process, plant and machine operatives</v>
      </c>
      <c r="M30" s="11">
        <v>7.6480356883799434</v>
      </c>
      <c r="N30" s="11">
        <v>7.2031538281579941</v>
      </c>
      <c r="O30" s="11">
        <v>6.3675248590416915</v>
      </c>
      <c r="P30" s="11">
        <v>6.4509962548373379</v>
      </c>
      <c r="Q30" s="11">
        <v>5.9313501760908451</v>
      </c>
      <c r="R30" s="11"/>
      <c r="S30" s="11">
        <f t="shared" si="3"/>
        <v>-0.43617468295084638</v>
      </c>
      <c r="T30" s="11">
        <f>'RD T1'!T29</f>
        <v>2.2058859042610988</v>
      </c>
      <c r="U30" s="11">
        <f t="shared" si="6"/>
        <v>1.7697112213102524</v>
      </c>
      <c r="W30" s="10" t="str">
        <f>name!D26</f>
        <v>81 Process, plant and machine operatives</v>
      </c>
      <c r="X30" s="11">
        <v>1.9766690874383972</v>
      </c>
      <c r="Y30" s="11">
        <v>2.090870889587114</v>
      </c>
      <c r="Z30" s="11">
        <v>1.838341635890304</v>
      </c>
      <c r="AA30" s="11">
        <v>2.2511665211792318</v>
      </c>
      <c r="AB30" s="11">
        <v>2.4376596987125594</v>
      </c>
      <c r="AC30" s="11"/>
      <c r="AD30" s="11">
        <f t="shared" si="4"/>
        <v>0.59931806282225542</v>
      </c>
      <c r="AE30" s="11">
        <f>'RD T1'!T58</f>
        <v>1.1036155680242357</v>
      </c>
      <c r="AF30" s="11">
        <f t="shared" si="7"/>
        <v>1.7029336308464911</v>
      </c>
    </row>
    <row r="31" spans="1:32" x14ac:dyDescent="0.2">
      <c r="A31" s="10" t="str">
        <f>name!D27</f>
        <v>82 Transport and mobile machine drivers and operatives</v>
      </c>
      <c r="B31" s="11">
        <v>10.221920167931524</v>
      </c>
      <c r="C31" s="11">
        <v>10.791294566493807</v>
      </c>
      <c r="D31" s="11">
        <v>9.7483310829120615</v>
      </c>
      <c r="E31" s="11">
        <v>9.8984573936488882</v>
      </c>
      <c r="F31" s="11">
        <v>10.0765703110704</v>
      </c>
      <c r="G31" s="11"/>
      <c r="H31" s="11">
        <f t="shared" si="2"/>
        <v>0.32823922815833839</v>
      </c>
      <c r="I31" s="11">
        <f>'RD T1'!E30</f>
        <v>5.2753421122689579</v>
      </c>
      <c r="J31" s="11">
        <f t="shared" si="5"/>
        <v>5.6035813404272963</v>
      </c>
      <c r="L31" s="10" t="str">
        <f>name!D27</f>
        <v>82 Transport and mobile machine drivers and operatives</v>
      </c>
      <c r="M31" s="11">
        <v>9.3933170923708698</v>
      </c>
      <c r="N31" s="11">
        <v>9.8258084710990143</v>
      </c>
      <c r="O31" s="11">
        <v>8.8781898073159145</v>
      </c>
      <c r="P31" s="11">
        <v>8.8527268772074397</v>
      </c>
      <c r="Q31" s="11">
        <v>8.9084427478543464</v>
      </c>
      <c r="R31" s="11"/>
      <c r="S31" s="11">
        <f t="shared" si="3"/>
        <v>3.0252940538431972E-2</v>
      </c>
      <c r="T31" s="11">
        <f>'RD T1'!T30</f>
        <v>4.6014489205906042</v>
      </c>
      <c r="U31" s="11">
        <f t="shared" si="6"/>
        <v>4.6317018611290361</v>
      </c>
      <c r="W31" s="10" t="str">
        <f>name!D27</f>
        <v>82 Transport and mobile machine drivers and operatives</v>
      </c>
      <c r="X31" s="11">
        <v>0.82860307556065893</v>
      </c>
      <c r="Y31" s="11">
        <v>0.96548609539479358</v>
      </c>
      <c r="Z31" s="11">
        <v>0.87014127559614285</v>
      </c>
      <c r="AA31" s="11">
        <v>1.0457305164414528</v>
      </c>
      <c r="AB31" s="11">
        <v>1.168127563216057</v>
      </c>
      <c r="AC31" s="11"/>
      <c r="AD31" s="11">
        <f t="shared" si="4"/>
        <v>0.29798628761991419</v>
      </c>
      <c r="AE31" s="11">
        <f>'RD T1'!T59</f>
        <v>0.67389319167835382</v>
      </c>
      <c r="AF31" s="11">
        <f t="shared" si="7"/>
        <v>0.97187947929826801</v>
      </c>
    </row>
    <row r="32" spans="1:32" x14ac:dyDescent="0.2">
      <c r="A32" s="10" t="str">
        <f>name!D28</f>
        <v>91 Elementary trades and related occupations</v>
      </c>
      <c r="B32" s="11">
        <v>6.5635579453883768</v>
      </c>
      <c r="C32" s="11">
        <v>5.9066982239980126</v>
      </c>
      <c r="D32" s="11">
        <v>5.3130813064639826</v>
      </c>
      <c r="E32" s="11">
        <v>10.440000760980002</v>
      </c>
      <c r="F32" s="11">
        <v>12.226968568007495</v>
      </c>
      <c r="G32" s="11"/>
      <c r="H32" s="11">
        <f t="shared" si="2"/>
        <v>6.9138872615435121</v>
      </c>
      <c r="I32" s="11">
        <f>'RD T1'!E31</f>
        <v>4.8911795804313245</v>
      </c>
      <c r="J32" s="11">
        <f t="shared" si="5"/>
        <v>11.805066841974837</v>
      </c>
      <c r="L32" s="10" t="str">
        <f>name!D28</f>
        <v>91 Elementary trades and related occupations</v>
      </c>
      <c r="M32" s="11">
        <v>4.9127286675031554</v>
      </c>
      <c r="N32" s="11">
        <v>4.4190425584548523</v>
      </c>
      <c r="O32" s="11">
        <v>4.0103856579837931</v>
      </c>
      <c r="P32" s="11">
        <v>5.5142229329735972</v>
      </c>
      <c r="Q32" s="11">
        <v>6.1711068197844288</v>
      </c>
      <c r="R32" s="11"/>
      <c r="S32" s="11">
        <f t="shared" si="3"/>
        <v>2.1607211618006357</v>
      </c>
      <c r="T32" s="11">
        <f>'RD T1'!T31</f>
        <v>1.8147782742731828</v>
      </c>
      <c r="U32" s="11">
        <f t="shared" si="6"/>
        <v>3.9754994360738185</v>
      </c>
      <c r="W32" s="10" t="str">
        <f>name!D28</f>
        <v>91 Elementary trades and related occupations</v>
      </c>
      <c r="X32" s="11">
        <v>1.6508292778852243</v>
      </c>
      <c r="Y32" s="11">
        <v>1.4876556655431596</v>
      </c>
      <c r="Z32" s="11">
        <v>1.3026956484801953</v>
      </c>
      <c r="AA32" s="11">
        <v>4.925777828006396</v>
      </c>
      <c r="AB32" s="11">
        <v>6.0558617482230641</v>
      </c>
      <c r="AC32" s="11"/>
      <c r="AD32" s="11">
        <f t="shared" si="4"/>
        <v>4.7531660997428684</v>
      </c>
      <c r="AE32" s="11">
        <f>'RD T1'!T60</f>
        <v>3.0764013061581417</v>
      </c>
      <c r="AF32" s="11">
        <f t="shared" si="7"/>
        <v>7.8295674059010096</v>
      </c>
    </row>
    <row r="33" spans="1:32" x14ac:dyDescent="0.2">
      <c r="A33" s="10" t="str">
        <f>name!D29</f>
        <v>92 Elementary administration and service occupations</v>
      </c>
      <c r="B33" s="11">
        <v>35.179425405626382</v>
      </c>
      <c r="C33" s="11">
        <v>36.238216262221826</v>
      </c>
      <c r="D33" s="11">
        <v>34.053956250039256</v>
      </c>
      <c r="E33" s="11">
        <v>31.182952146479394</v>
      </c>
      <c r="F33" s="11">
        <v>28.708743358026002</v>
      </c>
      <c r="G33" s="11"/>
      <c r="H33" s="11">
        <f t="shared" ref="H33" si="8">F33-D33</f>
        <v>-5.3452128920132544</v>
      </c>
      <c r="I33" s="11">
        <f>'RD T1'!E32</f>
        <v>14.632883677967083</v>
      </c>
      <c r="J33" s="11">
        <f>SUM(H33:I33)</f>
        <v>9.2876707859538286</v>
      </c>
      <c r="L33" s="10" t="str">
        <f>name!D29</f>
        <v>92 Elementary administration and service occupations</v>
      </c>
      <c r="M33" s="11">
        <v>17.207302663843645</v>
      </c>
      <c r="N33" s="11">
        <v>16.094886243462703</v>
      </c>
      <c r="O33" s="11">
        <v>16.209757390879545</v>
      </c>
      <c r="P33" s="11">
        <v>16.015912478235546</v>
      </c>
      <c r="Q33" s="11">
        <v>14.651399444587945</v>
      </c>
      <c r="R33" s="11"/>
      <c r="S33" s="11">
        <f t="shared" ref="S33" si="9">Q33-O33</f>
        <v>-1.5583579462916006</v>
      </c>
      <c r="T33" s="11">
        <f>'RD T1'!T32</f>
        <v>6.0917617713982724</v>
      </c>
      <c r="U33" s="11">
        <f t="shared" ref="U33" si="10">SUM(S33:T33)</f>
        <v>4.5334038251066717</v>
      </c>
      <c r="W33" s="10" t="str">
        <f>name!D29</f>
        <v>92 Elementary administration and service occupations</v>
      </c>
      <c r="X33" s="11">
        <v>17.972122741782705</v>
      </c>
      <c r="Y33" s="11">
        <v>20.143330018759102</v>
      </c>
      <c r="Z33" s="11">
        <v>17.84419885915969</v>
      </c>
      <c r="AA33" s="11">
        <v>15.167039668243861</v>
      </c>
      <c r="AB33" s="11">
        <v>14.057343913438034</v>
      </c>
      <c r="AC33" s="11"/>
      <c r="AD33" s="11">
        <f t="shared" ref="AD33" si="11">AB33-Z33</f>
        <v>-3.7868549457216556</v>
      </c>
      <c r="AE33" s="11">
        <f>'RD T1'!T61</f>
        <v>8.5411219065688115</v>
      </c>
      <c r="AF33" s="11">
        <f t="shared" ref="AF33" si="12">SUM(AD33:AE33)</f>
        <v>4.7542669608471559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377.3569999999998</v>
      </c>
      <c r="C35" s="34">
        <f>SUM(C8:C33)</f>
        <v>404.03700000000003</v>
      </c>
      <c r="D35" s="34">
        <f>SUM(D8:D33)</f>
        <v>399.69699999999989</v>
      </c>
      <c r="E35" s="34">
        <f>SUM(E8:E33)</f>
        <v>415.38799999999975</v>
      </c>
      <c r="F35" s="34">
        <f>SUM(F8:F33)</f>
        <v>438.68599999999998</v>
      </c>
      <c r="G35" s="11"/>
      <c r="H35" s="34">
        <f>F35-D35</f>
        <v>38.98900000000009</v>
      </c>
      <c r="I35" s="34">
        <f>SUM(I8:I33)</f>
        <v>203.51496906279337</v>
      </c>
      <c r="J35" s="34">
        <f>SUM(J8:J33)</f>
        <v>242.5039690627934</v>
      </c>
      <c r="L35" s="231" t="str">
        <f>name!D3</f>
        <v>All occupations</v>
      </c>
      <c r="M35" s="34">
        <f>SUM(M8:M33)</f>
        <v>195.55387213893917</v>
      </c>
      <c r="N35" s="34">
        <f>SUM(N8:N33)</f>
        <v>204.01734693450544</v>
      </c>
      <c r="O35" s="34">
        <f>SUM(O8:O33)</f>
        <v>200.4517874014611</v>
      </c>
      <c r="P35" s="34">
        <f>SUM(P8:P33)</f>
        <v>207.44373847389014</v>
      </c>
      <c r="Q35" s="34">
        <f>SUM(Q8:Q33)</f>
        <v>217.83475592678255</v>
      </c>
      <c r="R35" s="11"/>
      <c r="S35" s="34">
        <f>Q35-O35</f>
        <v>17.382968525321445</v>
      </c>
      <c r="T35" s="34">
        <f>SUM(T8:T33)</f>
        <v>83.995615754581962</v>
      </c>
      <c r="U35" s="34">
        <f>SUM(U8:U33)</f>
        <v>101.37858427990339</v>
      </c>
      <c r="W35" s="231" t="str">
        <f>name!D3</f>
        <v>All occupations</v>
      </c>
      <c r="X35" s="34">
        <f>SUM(X8:X33)</f>
        <v>181.80312786106069</v>
      </c>
      <c r="Y35" s="34">
        <f>SUM(Y8:Y33)</f>
        <v>200.01965306549454</v>
      </c>
      <c r="Z35" s="34">
        <f>SUM(Z8:Z33)</f>
        <v>199.2452125985387</v>
      </c>
      <c r="AA35" s="34">
        <f>SUM(AA8:AA33)</f>
        <v>207.94426152610973</v>
      </c>
      <c r="AB35" s="34">
        <f>SUM(AB8:AB33)</f>
        <v>220.8512440732174</v>
      </c>
      <c r="AC35" s="11"/>
      <c r="AD35" s="34">
        <f t="shared" ref="AD35" si="13">AB35-Z35</f>
        <v>21.606031474678701</v>
      </c>
      <c r="AE35" s="34">
        <f>SUM(AE8:AE33)</f>
        <v>119.51935330821141</v>
      </c>
      <c r="AF35" s="34">
        <f>SUM(AF8:AF33)</f>
        <v>141.12538478289005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Dorset (Continued)</v>
      </c>
      <c r="L38" s="19" t="str">
        <f>CONCATENATE(L$1," (Continued)")</f>
        <v>Occupation Table 2.1  Males: Employment Change by Occupation (SOC 2020) and Replacement Demand, 2015-2035, Dorset (Continued)</v>
      </c>
      <c r="W38" s="19" t="str">
        <f>CONCATENATE(W$1," (Continued)")</f>
        <v>Occupation Table 2.2  Females: Employment Change by Occupation (SOC 2020) and Replacement Demand, 2015-2035, Dorset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6.387213265575105</v>
      </c>
      <c r="C45" s="173">
        <f t="shared" si="20"/>
        <v>7.2531367411709287</v>
      </c>
      <c r="D45" s="173">
        <f t="shared" si="20"/>
        <v>7.5882688536602956</v>
      </c>
      <c r="E45" s="173">
        <f t="shared" si="20"/>
        <v>6.668527620086266</v>
      </c>
      <c r="F45" s="173">
        <f t="shared" si="20"/>
        <v>6.9114179723044984</v>
      </c>
      <c r="H45" s="68">
        <f t="shared" ref="H45:H70" si="21">IF(D8&gt;0,(H8/D8)*100,0)</f>
        <v>-3.5146339839979765E-2</v>
      </c>
      <c r="I45" s="69">
        <f t="shared" ref="I45:I70" si="22">IF(D8&gt;0,I8/D8*100,0)</f>
        <v>48.515060077723241</v>
      </c>
      <c r="J45" s="69">
        <f t="shared" ref="J45:J70" si="23">IF(D8&gt;0,(J8/D8)*100,0)</f>
        <v>48.479913737883265</v>
      </c>
      <c r="L45" t="str">
        <f t="shared" ref="L45:L70" si="24">L8</f>
        <v>11 Corporate managers and directors</v>
      </c>
      <c r="M45" s="173">
        <f t="shared" ref="M45:Q45" si="25">M8/M$35*100</f>
        <v>8.8111451633019264</v>
      </c>
      <c r="N45" s="173">
        <f t="shared" si="25"/>
        <v>9.7333553505162715</v>
      </c>
      <c r="O45" s="173">
        <f t="shared" si="25"/>
        <v>10.024593594708668</v>
      </c>
      <c r="P45" s="173">
        <f t="shared" si="25"/>
        <v>8.4598143132550074</v>
      </c>
      <c r="Q45" s="173">
        <f t="shared" si="25"/>
        <v>8.4686704875570591</v>
      </c>
      <c r="S45" s="68">
        <f t="shared" ref="S45:S70" si="26">IF(O8&gt;0,(S8/O8)*100,0)</f>
        <v>-8.195134166506346</v>
      </c>
      <c r="T45" s="69">
        <f t="shared" ref="T45:T70" si="27">IF(O8&gt;0,T8/O8*100,0)</f>
        <v>41.67734110906688</v>
      </c>
      <c r="U45" s="69">
        <f t="shared" ref="U45:U70" si="28">IF(O8&gt;0,(U8/O8)*100,0)</f>
        <v>33.482206942560531</v>
      </c>
      <c r="W45" t="str">
        <f t="shared" ref="W45:W70" si="29">W8</f>
        <v>11 Corporate managers and directors</v>
      </c>
      <c r="X45" s="173">
        <f t="shared" ref="X45:AB45" si="30">X8/X$35*100</f>
        <v>3.7799464161080225</v>
      </c>
      <c r="Y45" s="173">
        <f t="shared" si="30"/>
        <v>4.723347229284645</v>
      </c>
      <c r="Z45" s="173">
        <f t="shared" si="30"/>
        <v>5.137190392781223</v>
      </c>
      <c r="AA45" s="173">
        <f t="shared" si="30"/>
        <v>4.8815525644519564</v>
      </c>
      <c r="AB45" s="173">
        <f t="shared" si="30"/>
        <v>5.3754351300980634</v>
      </c>
      <c r="AD45" s="68">
        <f t="shared" ref="AD45:AD70" si="31">IF(Z8&gt;0,(AD8/Z8)*100,0)</f>
        <v>15.984490340083946</v>
      </c>
      <c r="AE45" s="69">
        <f t="shared" ref="AE45:AE70" si="32">IF(Z8&gt;0,AE8/Z8*100,0)</f>
        <v>61.938826868077243</v>
      </c>
      <c r="AF45" s="69">
        <f t="shared" ref="AF45:AF70" si="33">IF(Z8&gt;0,(AF8/Z8)*100,0)</f>
        <v>77.923317208161194</v>
      </c>
    </row>
    <row r="46" spans="1:32" x14ac:dyDescent="0.2">
      <c r="A46" t="str">
        <f t="shared" si="19"/>
        <v>12 Other managers and proprietors</v>
      </c>
      <c r="B46" s="173">
        <f t="shared" si="20"/>
        <v>3.7585894429180859</v>
      </c>
      <c r="C46" s="173">
        <f t="shared" si="20"/>
        <v>3.9208505642570461</v>
      </c>
      <c r="D46" s="173">
        <f t="shared" si="20"/>
        <v>4.0415031441447313</v>
      </c>
      <c r="E46" s="173">
        <f t="shared" si="20"/>
        <v>4.0875680267798415</v>
      </c>
      <c r="F46" s="173">
        <f t="shared" si="20"/>
        <v>4.3050422685655096</v>
      </c>
      <c r="H46" s="68">
        <f t="shared" si="21"/>
        <v>16.9115410313944</v>
      </c>
      <c r="I46" s="69">
        <f t="shared" si="22"/>
        <v>60.964637408275081</v>
      </c>
      <c r="J46" s="69">
        <f t="shared" si="23"/>
        <v>77.876178439669474</v>
      </c>
      <c r="L46" t="str">
        <f t="shared" si="24"/>
        <v>12 Other managers and proprietors</v>
      </c>
      <c r="M46" s="173">
        <f t="shared" ref="M46:Q46" si="34">M9/M$35*100</f>
        <v>4.4287726242072871</v>
      </c>
      <c r="N46" s="173">
        <f t="shared" si="34"/>
        <v>4.7267612984910503</v>
      </c>
      <c r="O46" s="173">
        <f t="shared" si="34"/>
        <v>4.6599021857597105</v>
      </c>
      <c r="P46" s="173">
        <f t="shared" si="34"/>
        <v>5.0907848360690098</v>
      </c>
      <c r="Q46" s="173">
        <f t="shared" si="34"/>
        <v>5.5166840323533632</v>
      </c>
      <c r="S46" s="68">
        <f t="shared" si="26"/>
        <v>28.652594840679956</v>
      </c>
      <c r="T46" s="69">
        <f t="shared" si="27"/>
        <v>59.918885820410729</v>
      </c>
      <c r="U46" s="69">
        <f t="shared" si="28"/>
        <v>88.571480661090689</v>
      </c>
      <c r="W46" t="str">
        <f t="shared" si="29"/>
        <v>12 Other managers and proprietors</v>
      </c>
      <c r="X46" s="173">
        <f t="shared" ref="X46:AB46" si="35">X9/X$35*100</f>
        <v>3.037716718199861</v>
      </c>
      <c r="Y46" s="173">
        <f t="shared" si="35"/>
        <v>3.0988324908099156</v>
      </c>
      <c r="Z46" s="173">
        <f t="shared" si="35"/>
        <v>3.4193592461689244</v>
      </c>
      <c r="AA46" s="173">
        <f t="shared" si="35"/>
        <v>3.0867659662110301</v>
      </c>
      <c r="AB46" s="173">
        <f t="shared" si="35"/>
        <v>3.1099496667872684</v>
      </c>
      <c r="AD46" s="68">
        <f t="shared" si="31"/>
        <v>0.81393901978774452</v>
      </c>
      <c r="AE46" s="69">
        <f t="shared" si="32"/>
        <v>62.398417811456028</v>
      </c>
      <c r="AF46" s="69">
        <f t="shared" si="33"/>
        <v>63.212356831243774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5.1466770952001086</v>
      </c>
      <c r="C47" s="173">
        <f t="shared" si="20"/>
        <v>5.6048192792880922</v>
      </c>
      <c r="D47" s="173">
        <f t="shared" si="20"/>
        <v>5.8488244762448218</v>
      </c>
      <c r="E47" s="173">
        <f t="shared" si="20"/>
        <v>7.0006475616002319</v>
      </c>
      <c r="F47" s="173">
        <f t="shared" si="20"/>
        <v>7.6730346956707356</v>
      </c>
      <c r="H47" s="68">
        <f t="shared" si="21"/>
        <v>43.986395479284049</v>
      </c>
      <c r="I47" s="69">
        <f t="shared" si="22"/>
        <v>47.692866269126277</v>
      </c>
      <c r="J47" s="69">
        <f t="shared" si="23"/>
        <v>91.679261748410326</v>
      </c>
      <c r="L47" t="str">
        <f t="shared" si="24"/>
        <v>21 Science, research, engineering and technology professionals</v>
      </c>
      <c r="M47" s="173">
        <f t="shared" ref="M47:Q47" si="36">M10/M$35*100</f>
        <v>8.1073630644980827</v>
      </c>
      <c r="N47" s="173">
        <f t="shared" si="36"/>
        <v>9.0600074585497374</v>
      </c>
      <c r="O47" s="173">
        <f t="shared" si="36"/>
        <v>9.1268645694921613</v>
      </c>
      <c r="P47" s="173">
        <f t="shared" si="36"/>
        <v>10.608073648344609</v>
      </c>
      <c r="Q47" s="173">
        <f t="shared" si="36"/>
        <v>11.486466719393809</v>
      </c>
      <c r="S47" s="68">
        <f t="shared" si="26"/>
        <v>36.767243090459097</v>
      </c>
      <c r="T47" s="69">
        <f t="shared" si="27"/>
        <v>40.295168904699167</v>
      </c>
      <c r="U47" s="69">
        <f t="shared" si="28"/>
        <v>77.062411995158271</v>
      </c>
      <c r="W47" t="str">
        <f t="shared" si="29"/>
        <v>21 Science, research, engineering and technology professionals</v>
      </c>
      <c r="X47" s="173">
        <f t="shared" ref="X47:AB47" si="37">X10/X$35*100</f>
        <v>1.962058588932623</v>
      </c>
      <c r="Y47" s="173">
        <f t="shared" si="37"/>
        <v>2.0805739629460906</v>
      </c>
      <c r="Z47" s="173">
        <f t="shared" si="37"/>
        <v>2.5509334639821635</v>
      </c>
      <c r="AA47" s="173">
        <f t="shared" si="37"/>
        <v>3.4019045705197559</v>
      </c>
      <c r="AB47" s="173">
        <f t="shared" si="37"/>
        <v>3.9116882852530019</v>
      </c>
      <c r="AD47" s="68">
        <f t="shared" si="31"/>
        <v>69.971874233643391</v>
      </c>
      <c r="AE47" s="69">
        <f t="shared" si="32"/>
        <v>74.32102111900322</v>
      </c>
      <c r="AF47" s="69">
        <f t="shared" si="33"/>
        <v>144.29289535264661</v>
      </c>
    </row>
    <row r="48" spans="1:32" x14ac:dyDescent="0.2">
      <c r="A48" t="str">
        <f t="shared" si="19"/>
        <v>22 Health professionals</v>
      </c>
      <c r="B48" s="173">
        <f t="shared" si="20"/>
        <v>4.49918495090549</v>
      </c>
      <c r="C48" s="173">
        <f t="shared" si="20"/>
        <v>4.8835995489220227</v>
      </c>
      <c r="D48" s="173">
        <f t="shared" si="20"/>
        <v>4.8741866012738821</v>
      </c>
      <c r="E48" s="173">
        <f t="shared" si="20"/>
        <v>4.7684822669158144</v>
      </c>
      <c r="F48" s="173">
        <f t="shared" si="20"/>
        <v>5.0958543169327113</v>
      </c>
      <c r="H48" s="68">
        <f t="shared" si="21"/>
        <v>14.746048400044018</v>
      </c>
      <c r="I48" s="69">
        <f t="shared" si="22"/>
        <v>55.686947155648667</v>
      </c>
      <c r="J48" s="69">
        <f t="shared" si="23"/>
        <v>70.432995555692685</v>
      </c>
      <c r="L48" t="str">
        <f t="shared" si="24"/>
        <v>22 Health professionals</v>
      </c>
      <c r="M48" s="173">
        <f t="shared" ref="M48:Q48" si="38">M11/M$35*100</f>
        <v>2.3256082595309113</v>
      </c>
      <c r="N48" s="173">
        <f t="shared" si="38"/>
        <v>2.4621890753872631</v>
      </c>
      <c r="O48" s="173">
        <f t="shared" si="38"/>
        <v>2.8041354703720649</v>
      </c>
      <c r="P48" s="173">
        <f t="shared" si="38"/>
        <v>2.7904565042079725</v>
      </c>
      <c r="Q48" s="173">
        <f t="shared" si="38"/>
        <v>3.0470861523404591</v>
      </c>
      <c r="S48" s="68">
        <f t="shared" si="26"/>
        <v>18.087242893956894</v>
      </c>
      <c r="T48" s="69">
        <f t="shared" si="27"/>
        <v>41.246272331576677</v>
      </c>
      <c r="U48" s="69">
        <f t="shared" si="28"/>
        <v>59.333515225533574</v>
      </c>
      <c r="W48" t="str">
        <f t="shared" si="29"/>
        <v>22 Health professionals</v>
      </c>
      <c r="X48" s="173">
        <f t="shared" ref="X48:AB48" si="39">X11/X$35*100</f>
        <v>6.837160888888695</v>
      </c>
      <c r="Y48" s="173">
        <f t="shared" si="39"/>
        <v>7.3534055558759039</v>
      </c>
      <c r="Z48" s="173">
        <f t="shared" si="39"/>
        <v>6.9567733986679166</v>
      </c>
      <c r="AA48" s="173">
        <f t="shared" si="39"/>
        <v>6.7417469100579899</v>
      </c>
      <c r="AB48" s="173">
        <f t="shared" si="39"/>
        <v>7.1166394610569537</v>
      </c>
      <c r="AD48" s="68">
        <f t="shared" si="31"/>
        <v>13.391124421672743</v>
      </c>
      <c r="AE48" s="69">
        <f t="shared" si="32"/>
        <v>61.542941656610672</v>
      </c>
      <c r="AF48" s="69">
        <f t="shared" si="33"/>
        <v>74.934066078283422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4.5617893363548632</v>
      </c>
      <c r="C49" s="173">
        <f t="shared" si="20"/>
        <v>4.8745540230003739</v>
      </c>
      <c r="D49" s="173">
        <f t="shared" si="20"/>
        <v>4.9832920298366137</v>
      </c>
      <c r="E49" s="173">
        <f t="shared" si="20"/>
        <v>4.7495818895110116</v>
      </c>
      <c r="F49" s="173">
        <f t="shared" si="20"/>
        <v>4.8989967116093025</v>
      </c>
      <c r="H49" s="68">
        <f t="shared" si="21"/>
        <v>7.8980748082268137</v>
      </c>
      <c r="I49" s="69">
        <f t="shared" si="22"/>
        <v>51.971061239306906</v>
      </c>
      <c r="J49" s="69">
        <f t="shared" si="23"/>
        <v>59.869136047533708</v>
      </c>
      <c r="L49" t="str">
        <f t="shared" si="24"/>
        <v>23 Teaching and other educational professionals</v>
      </c>
      <c r="M49" s="173">
        <f t="shared" ref="M49:Q49" si="40">M12/M$35*100</f>
        <v>3.1178219787519668</v>
      </c>
      <c r="N49" s="173">
        <f t="shared" si="40"/>
        <v>3.2637623012482035</v>
      </c>
      <c r="O49" s="173">
        <f t="shared" si="40"/>
        <v>3.1133648274467842</v>
      </c>
      <c r="P49" s="173">
        <f t="shared" si="40"/>
        <v>3.1154272106293717</v>
      </c>
      <c r="Q49" s="173">
        <f t="shared" si="40"/>
        <v>3.2089084679109638</v>
      </c>
      <c r="S49" s="68">
        <f t="shared" si="26"/>
        <v>12.006842567626496</v>
      </c>
      <c r="T49" s="69">
        <f t="shared" si="27"/>
        <v>44.786436503442708</v>
      </c>
      <c r="U49" s="69">
        <f t="shared" si="28"/>
        <v>56.7932790710692</v>
      </c>
      <c r="W49" t="str">
        <f t="shared" si="29"/>
        <v>23 Teaching and other educational professionals</v>
      </c>
      <c r="X49" s="173">
        <f t="shared" ref="X49:AB49" si="41">X12/X$35*100</f>
        <v>6.1149716789451265</v>
      </c>
      <c r="Y49" s="173">
        <f t="shared" si="41"/>
        <v>6.5175398421405228</v>
      </c>
      <c r="Z49" s="173">
        <f t="shared" si="41"/>
        <v>6.8645430026512289</v>
      </c>
      <c r="AA49" s="173">
        <f t="shared" si="41"/>
        <v>6.3798031485345073</v>
      </c>
      <c r="AB49" s="173">
        <f t="shared" si="41"/>
        <v>6.5660009506196007</v>
      </c>
      <c r="AD49" s="68">
        <f t="shared" si="31"/>
        <v>6.0232874470614544</v>
      </c>
      <c r="AE49" s="69">
        <f t="shared" si="32"/>
        <v>55.249329673607839</v>
      </c>
      <c r="AF49" s="69">
        <f t="shared" si="33"/>
        <v>61.272617120669302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5.5398224253337283</v>
      </c>
      <c r="C50" s="173">
        <f t="shared" si="20"/>
        <v>6.1683144725531509</v>
      </c>
      <c r="D50" s="173">
        <f t="shared" si="20"/>
        <v>6.8045774490453281</v>
      </c>
      <c r="E50" s="173">
        <f t="shared" si="20"/>
        <v>6.9313272011997036</v>
      </c>
      <c r="F50" s="173">
        <f t="shared" si="20"/>
        <v>7.3338295767814392</v>
      </c>
      <c r="H50" s="68">
        <f t="shared" si="21"/>
        <v>18.291227447280544</v>
      </c>
      <c r="I50" s="69">
        <f t="shared" si="22"/>
        <v>51.693789736325272</v>
      </c>
      <c r="J50" s="69">
        <f t="shared" si="23"/>
        <v>69.985017183605805</v>
      </c>
      <c r="L50" t="str">
        <f t="shared" si="24"/>
        <v>24 Business, media and public service professionals</v>
      </c>
      <c r="M50" s="173">
        <f t="shared" ref="M50:Q50" si="42">M13/M$35*100</f>
        <v>6.5382541490117836</v>
      </c>
      <c r="N50" s="173">
        <f t="shared" si="42"/>
        <v>7.0643895603947087</v>
      </c>
      <c r="O50" s="173">
        <f t="shared" si="42"/>
        <v>7.63453690666082</v>
      </c>
      <c r="P50" s="173">
        <f t="shared" si="42"/>
        <v>7.838790992944535</v>
      </c>
      <c r="Q50" s="173">
        <f t="shared" si="42"/>
        <v>8.1560511594204268</v>
      </c>
      <c r="S50" s="68">
        <f t="shared" si="26"/>
        <v>16.095258433106885</v>
      </c>
      <c r="T50" s="69">
        <f t="shared" si="27"/>
        <v>45.231587504170491</v>
      </c>
      <c r="U50" s="69">
        <f t="shared" si="28"/>
        <v>61.326845937277362</v>
      </c>
      <c r="W50" t="str">
        <f t="shared" si="29"/>
        <v>24 Business, media and public service professionals</v>
      </c>
      <c r="X50" s="173">
        <f t="shared" ref="X50:AB50" si="43">X13/X$35*100</f>
        <v>4.4658739629023829</v>
      </c>
      <c r="Y50" s="173">
        <f t="shared" si="43"/>
        <v>5.2543299751614247</v>
      </c>
      <c r="Z50" s="173">
        <f t="shared" si="43"/>
        <v>5.9695919827446291</v>
      </c>
      <c r="AA50" s="173">
        <f t="shared" si="43"/>
        <v>6.0260476801026561</v>
      </c>
      <c r="AB50" s="173">
        <f t="shared" si="43"/>
        <v>6.5228382757203631</v>
      </c>
      <c r="AD50" s="68">
        <f t="shared" si="31"/>
        <v>21.116668794503351</v>
      </c>
      <c r="AE50" s="69">
        <f t="shared" si="32"/>
        <v>60.008375808804828</v>
      </c>
      <c r="AF50" s="69">
        <f t="shared" si="33"/>
        <v>81.125044603308169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1.5444158982224929</v>
      </c>
      <c r="C51" s="173">
        <f t="shared" si="20"/>
        <v>1.7318309269743153</v>
      </c>
      <c r="D51" s="173">
        <f t="shared" si="20"/>
        <v>1.9002976981399664</v>
      </c>
      <c r="E51" s="173">
        <f t="shared" si="20"/>
        <v>1.7291802028963652</v>
      </c>
      <c r="F51" s="173">
        <f t="shared" si="20"/>
        <v>1.7754570931977991</v>
      </c>
      <c r="H51" s="68">
        <f t="shared" si="21"/>
        <v>2.5442764897841039</v>
      </c>
      <c r="I51" s="69">
        <f t="shared" si="22"/>
        <v>39.947967209338415</v>
      </c>
      <c r="J51" s="69">
        <f t="shared" si="23"/>
        <v>42.492243699122525</v>
      </c>
      <c r="L51" t="str">
        <f t="shared" si="24"/>
        <v>31 Science, engineering and technology associate professionals</v>
      </c>
      <c r="M51" s="173">
        <f t="shared" ref="M51:Q51" si="44">M14/M$35*100</f>
        <v>2.1778920802770343</v>
      </c>
      <c r="N51" s="173">
        <f t="shared" si="44"/>
        <v>2.579554307415787</v>
      </c>
      <c r="O51" s="173">
        <f t="shared" si="44"/>
        <v>2.7134226914473718</v>
      </c>
      <c r="P51" s="173">
        <f t="shared" si="44"/>
        <v>2.3510835392433349</v>
      </c>
      <c r="Q51" s="173">
        <f t="shared" si="44"/>
        <v>2.3302826289254113</v>
      </c>
      <c r="S51" s="68">
        <f t="shared" si="26"/>
        <v>-6.6727679529133406</v>
      </c>
      <c r="T51" s="69">
        <f t="shared" si="27"/>
        <v>33.367747190435075</v>
      </c>
      <c r="U51" s="69">
        <f t="shared" si="28"/>
        <v>26.694979237521739</v>
      </c>
      <c r="W51" t="str">
        <f t="shared" si="29"/>
        <v>31 Science, engineering and technology associate professionals</v>
      </c>
      <c r="X51" s="173">
        <f t="shared" ref="X51:AB51" si="45">X14/X$35*100</f>
        <v>0.86302651968974708</v>
      </c>
      <c r="Y51" s="173">
        <f t="shared" si="45"/>
        <v>0.86716451864198751</v>
      </c>
      <c r="Z51" s="173">
        <f t="shared" si="45"/>
        <v>1.082248641083398</v>
      </c>
      <c r="AA51" s="173">
        <f t="shared" si="45"/>
        <v>1.1087737915128879</v>
      </c>
      <c r="AB51" s="173">
        <f t="shared" si="45"/>
        <v>1.2282096205183937</v>
      </c>
      <c r="AD51" s="68">
        <f t="shared" si="31"/>
        <v>25.793268219035205</v>
      </c>
      <c r="AE51" s="69">
        <f t="shared" si="32"/>
        <v>56.545856234094458</v>
      </c>
      <c r="AF51" s="69">
        <f t="shared" si="33"/>
        <v>82.339124453129671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1.9915747270545028</v>
      </c>
      <c r="C52" s="173">
        <f t="shared" si="20"/>
        <v>2.0703881917063649</v>
      </c>
      <c r="D52" s="173">
        <f t="shared" si="20"/>
        <v>2.0906978459940206</v>
      </c>
      <c r="E52" s="173">
        <f t="shared" si="20"/>
        <v>3.2110710317184274</v>
      </c>
      <c r="F52" s="173">
        <f t="shared" si="20"/>
        <v>3.6904039841958634</v>
      </c>
      <c r="H52" s="68">
        <f t="shared" si="21"/>
        <v>93.733857017734351</v>
      </c>
      <c r="I52" s="69">
        <f t="shared" si="22"/>
        <v>94.963135286204761</v>
      </c>
      <c r="J52" s="69">
        <f t="shared" si="23"/>
        <v>188.69699230393911</v>
      </c>
      <c r="L52" t="str">
        <f t="shared" si="24"/>
        <v>32 Health and social care associate professionals</v>
      </c>
      <c r="M52" s="173">
        <f t="shared" ref="M52:Q52" si="46">M15/M$35*100</f>
        <v>0.90910912606759231</v>
      </c>
      <c r="N52" s="173">
        <f t="shared" si="46"/>
        <v>0.84036069172711125</v>
      </c>
      <c r="O52" s="173">
        <f t="shared" si="46"/>
        <v>0.95256557654756557</v>
      </c>
      <c r="P52" s="173">
        <f t="shared" si="46"/>
        <v>1.258191734385546</v>
      </c>
      <c r="Q52" s="173">
        <f t="shared" si="46"/>
        <v>1.4042857307879335</v>
      </c>
      <c r="S52" s="68">
        <f t="shared" si="26"/>
        <v>60.205654330542203</v>
      </c>
      <c r="T52" s="69">
        <f t="shared" si="27"/>
        <v>68.672152851948539</v>
      </c>
      <c r="U52" s="69">
        <f t="shared" si="28"/>
        <v>128.87780718249076</v>
      </c>
      <c r="W52" t="str">
        <f t="shared" si="29"/>
        <v>32 Health and social care associate professionals</v>
      </c>
      <c r="X52" s="173">
        <f t="shared" ref="X52:AB52" si="47">X15/X$35*100</f>
        <v>3.1559129990118868</v>
      </c>
      <c r="Y52" s="173">
        <f t="shared" si="47"/>
        <v>3.3249996429125099</v>
      </c>
      <c r="Z52" s="173">
        <f t="shared" si="47"/>
        <v>3.2357223348358479</v>
      </c>
      <c r="AA52" s="173">
        <f t="shared" si="47"/>
        <v>5.1592497371746955</v>
      </c>
      <c r="AB52" s="173">
        <f t="shared" si="47"/>
        <v>5.9452973801587197</v>
      </c>
      <c r="AD52" s="68">
        <f t="shared" si="31"/>
        <v>103.6640101945173</v>
      </c>
      <c r="AE52" s="69">
        <f t="shared" si="32"/>
        <v>102.74981819241391</v>
      </c>
      <c r="AF52" s="69">
        <f t="shared" si="33"/>
        <v>206.41382838693124</v>
      </c>
    </row>
    <row r="53" spans="1:32" x14ac:dyDescent="0.2">
      <c r="A53" t="str">
        <f t="shared" si="19"/>
        <v>33 Protective service occupations</v>
      </c>
      <c r="B53" s="173">
        <f t="shared" si="20"/>
        <v>0.7907405951444082</v>
      </c>
      <c r="C53" s="173">
        <f t="shared" si="20"/>
        <v>0.74522187393547734</v>
      </c>
      <c r="D53" s="173">
        <f t="shared" si="20"/>
        <v>0.79787792767730314</v>
      </c>
      <c r="E53" s="173">
        <f t="shared" si="20"/>
        <v>0.62438584029520539</v>
      </c>
      <c r="F53" s="173">
        <f t="shared" si="20"/>
        <v>0.62260912901709853</v>
      </c>
      <c r="H53" s="68">
        <f t="shared" si="21"/>
        <v>-14.355018594212565</v>
      </c>
      <c r="I53" s="69">
        <f t="shared" si="22"/>
        <v>28.077939816935604</v>
      </c>
      <c r="J53" s="69">
        <f t="shared" si="23"/>
        <v>13.722921222723039</v>
      </c>
      <c r="L53" t="str">
        <f t="shared" si="24"/>
        <v>33 Protective service occupations</v>
      </c>
      <c r="M53" s="173">
        <f t="shared" ref="M53:Q53" si="48">M16/M$35*100</f>
        <v>1.1586860149689817</v>
      </c>
      <c r="N53" s="173">
        <f t="shared" si="48"/>
        <v>1.0857745226083415</v>
      </c>
      <c r="O53" s="173">
        <f t="shared" si="48"/>
        <v>1.1575901180260413</v>
      </c>
      <c r="P53" s="173">
        <f t="shared" si="48"/>
        <v>0.89295840439992513</v>
      </c>
      <c r="Q53" s="173">
        <f t="shared" si="48"/>
        <v>0.83831788985690925</v>
      </c>
      <c r="S53" s="68">
        <f t="shared" si="26"/>
        <v>-21.300646677141767</v>
      </c>
      <c r="T53" s="69">
        <f t="shared" si="27"/>
        <v>22.396129162513638</v>
      </c>
      <c r="U53" s="69">
        <f t="shared" si="28"/>
        <v>1.0954824853718692</v>
      </c>
      <c r="W53" t="str">
        <f t="shared" si="29"/>
        <v>33 Protective service occupations</v>
      </c>
      <c r="X53" s="173">
        <f t="shared" ref="X53:AB53" si="49">X16/X$35*100</f>
        <v>0.39496549254292013</v>
      </c>
      <c r="Y53" s="173">
        <f t="shared" si="49"/>
        <v>0.39786276792299891</v>
      </c>
      <c r="Z53" s="173">
        <f t="shared" si="49"/>
        <v>0.43598741816336234</v>
      </c>
      <c r="AA53" s="173">
        <f t="shared" si="49"/>
        <v>0.35645973192117697</v>
      </c>
      <c r="AB53" s="173">
        <f t="shared" si="49"/>
        <v>0.40984661791604698</v>
      </c>
      <c r="AD53" s="68">
        <f t="shared" si="31"/>
        <v>4.1979930323280978</v>
      </c>
      <c r="AE53" s="69">
        <f t="shared" si="32"/>
        <v>43.255069642009495</v>
      </c>
      <c r="AF53" s="69">
        <f t="shared" si="33"/>
        <v>47.453062674337602</v>
      </c>
    </row>
    <row r="54" spans="1:32" x14ac:dyDescent="0.2">
      <c r="A54" t="str">
        <f t="shared" si="19"/>
        <v>34 Culture, media and sports occupations</v>
      </c>
      <c r="B54" s="173">
        <f t="shared" si="20"/>
        <v>2.0221298961323364</v>
      </c>
      <c r="C54" s="173">
        <f t="shared" si="20"/>
        <v>2.1043011823339208</v>
      </c>
      <c r="D54" s="173">
        <f t="shared" si="20"/>
        <v>2.1227035005129737</v>
      </c>
      <c r="E54" s="173">
        <f t="shared" si="20"/>
        <v>1.993265650724686</v>
      </c>
      <c r="F54" s="173">
        <f t="shared" si="20"/>
        <v>2.1536642651935787</v>
      </c>
      <c r="H54" s="68">
        <f t="shared" si="21"/>
        <v>11.3554691910938</v>
      </c>
      <c r="I54" s="69">
        <f t="shared" si="22"/>
        <v>49.15489680194186</v>
      </c>
      <c r="J54" s="69">
        <f t="shared" si="23"/>
        <v>60.510365993035663</v>
      </c>
      <c r="L54" t="str">
        <f t="shared" si="24"/>
        <v>34 Culture, media and sports occupations</v>
      </c>
      <c r="M54" s="173">
        <f t="shared" ref="M54:Q54" si="50">M17/M$35*100</f>
        <v>1.936611823125588</v>
      </c>
      <c r="N54" s="173">
        <f t="shared" si="50"/>
        <v>1.9436272932724188</v>
      </c>
      <c r="O54" s="173">
        <f t="shared" si="50"/>
        <v>1.818831164544447</v>
      </c>
      <c r="P54" s="173">
        <f t="shared" si="50"/>
        <v>1.6873982305207362</v>
      </c>
      <c r="Q54" s="173">
        <f t="shared" si="50"/>
        <v>1.8263360588514668</v>
      </c>
      <c r="S54" s="68">
        <f t="shared" si="26"/>
        <v>9.1202989522713018</v>
      </c>
      <c r="T54" s="69">
        <f t="shared" si="27"/>
        <v>40.547767915859865</v>
      </c>
      <c r="U54" s="69">
        <f t="shared" si="28"/>
        <v>49.668066868131163</v>
      </c>
      <c r="W54" t="str">
        <f t="shared" si="29"/>
        <v>34 Culture, media and sports occupations</v>
      </c>
      <c r="X54" s="173">
        <f t="shared" ref="X54:AB54" si="51">X17/X$35*100</f>
        <v>2.1141161590260666</v>
      </c>
      <c r="Y54" s="173">
        <f t="shared" si="51"/>
        <v>2.2681863809410907</v>
      </c>
      <c r="Z54" s="173">
        <f t="shared" si="51"/>
        <v>2.428416004679784</v>
      </c>
      <c r="AA54" s="173">
        <f t="shared" si="51"/>
        <v>2.2983968462614497</v>
      </c>
      <c r="AB54" s="173">
        <f t="shared" si="51"/>
        <v>2.4765216719322383</v>
      </c>
      <c r="AD54" s="68">
        <f t="shared" si="31"/>
        <v>13.039701308054195</v>
      </c>
      <c r="AE54" s="69">
        <f t="shared" si="32"/>
        <v>55.640489108500077</v>
      </c>
      <c r="AF54" s="69">
        <f t="shared" si="33"/>
        <v>68.680190416554282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5.7251772295617602</v>
      </c>
      <c r="C55" s="173">
        <f t="shared" si="52"/>
        <v>5.8461875530632073</v>
      </c>
      <c r="D55" s="173">
        <f t="shared" si="52"/>
        <v>6.1635379231946814</v>
      </c>
      <c r="E55" s="173">
        <f t="shared" si="52"/>
        <v>6.0200693556082401</v>
      </c>
      <c r="F55" s="173">
        <f t="shared" si="52"/>
        <v>6.032638464274342</v>
      </c>
      <c r="H55" s="68">
        <f t="shared" si="21"/>
        <v>7.423701444541372</v>
      </c>
      <c r="I55" s="69">
        <f t="shared" si="22"/>
        <v>47.4073138452869</v>
      </c>
      <c r="J55" s="69">
        <f t="shared" si="23"/>
        <v>54.831015289828279</v>
      </c>
      <c r="L55" t="str">
        <f t="shared" si="24"/>
        <v>35 Business and public service associate professionals</v>
      </c>
      <c r="M55" s="173">
        <f t="shared" ref="M55:Q55" si="53">M18/M$35*100</f>
        <v>6.0687614841974762</v>
      </c>
      <c r="N55" s="173">
        <f t="shared" si="53"/>
        <v>6.1380173479203162</v>
      </c>
      <c r="O55" s="173">
        <f t="shared" si="53"/>
        <v>6.4489001230529182</v>
      </c>
      <c r="P55" s="173">
        <f t="shared" si="53"/>
        <v>6.2251419219619937</v>
      </c>
      <c r="Q55" s="173">
        <f t="shared" si="53"/>
        <v>6.0392315770949061</v>
      </c>
      <c r="S55" s="68">
        <f t="shared" si="26"/>
        <v>1.7684763746556025</v>
      </c>
      <c r="T55" s="69">
        <f t="shared" si="27"/>
        <v>38.406539043944818</v>
      </c>
      <c r="U55" s="69">
        <f t="shared" si="28"/>
        <v>40.175015418600417</v>
      </c>
      <c r="W55" t="str">
        <f t="shared" si="29"/>
        <v>35 Business and public service associate professionals</v>
      </c>
      <c r="X55" s="173">
        <f t="shared" ref="X55:AB55" si="54">X18/X$35*100</f>
        <v>5.3556058575480918</v>
      </c>
      <c r="Y55" s="173">
        <f t="shared" si="54"/>
        <v>5.5485251004456435</v>
      </c>
      <c r="Z55" s="173">
        <f t="shared" si="54"/>
        <v>5.8764476474867635</v>
      </c>
      <c r="AA55" s="173">
        <f t="shared" si="54"/>
        <v>5.8154904001196384</v>
      </c>
      <c r="AB55" s="173">
        <f t="shared" si="54"/>
        <v>6.026135403229361</v>
      </c>
      <c r="AD55" s="68">
        <f t="shared" si="31"/>
        <v>13.667411273555722</v>
      </c>
      <c r="AE55" s="69">
        <f t="shared" si="32"/>
        <v>57.344712516675443</v>
      </c>
      <c r="AF55" s="69">
        <f t="shared" si="33"/>
        <v>71.012123790231158</v>
      </c>
    </row>
    <row r="56" spans="1:32" x14ac:dyDescent="0.2">
      <c r="A56" t="str">
        <f t="shared" si="19"/>
        <v>41 Administrative occupations</v>
      </c>
      <c r="B56" s="173">
        <f t="shared" si="52"/>
        <v>8.4725782795192188</v>
      </c>
      <c r="C56" s="173">
        <f t="shared" si="52"/>
        <v>7.9086035593545949</v>
      </c>
      <c r="D56" s="173">
        <f t="shared" si="52"/>
        <v>8.3452502985723687</v>
      </c>
      <c r="E56" s="173">
        <f t="shared" si="52"/>
        <v>8.1737876186595617</v>
      </c>
      <c r="F56" s="173">
        <f t="shared" si="52"/>
        <v>7.5028653680697097</v>
      </c>
      <c r="H56" s="68">
        <f t="shared" si="21"/>
        <v>-1.3241962169817652</v>
      </c>
      <c r="I56" s="69">
        <f t="shared" si="22"/>
        <v>51.298058547011003</v>
      </c>
      <c r="J56" s="69">
        <f t="shared" si="23"/>
        <v>49.973862330029242</v>
      </c>
      <c r="L56" t="str">
        <f t="shared" si="24"/>
        <v>41 Administrative occupations</v>
      </c>
      <c r="M56" s="173">
        <f t="shared" ref="M56:Q56" si="55">M19/M$35*100</f>
        <v>4.2808251967190465</v>
      </c>
      <c r="N56" s="173">
        <f t="shared" si="55"/>
        <v>3.7629299246451025</v>
      </c>
      <c r="O56" s="173">
        <f t="shared" si="55"/>
        <v>4.5250523801204574</v>
      </c>
      <c r="P56" s="173">
        <f t="shared" si="55"/>
        <v>4.5918747201830392</v>
      </c>
      <c r="Q56" s="173">
        <f t="shared" si="55"/>
        <v>4.6695007576920373</v>
      </c>
      <c r="S56" s="68">
        <f t="shared" si="26"/>
        <v>12.140910956719269</v>
      </c>
      <c r="T56" s="69">
        <f t="shared" si="27"/>
        <v>39.71470747656798</v>
      </c>
      <c r="U56" s="69">
        <f t="shared" si="28"/>
        <v>51.855618433287241</v>
      </c>
      <c r="W56" t="str">
        <f t="shared" si="29"/>
        <v>41 Administrative occupations</v>
      </c>
      <c r="X56" s="173">
        <f t="shared" ref="X56:AB56" si="56">X19/X$35*100</f>
        <v>12.981376098544404</v>
      </c>
      <c r="Y56" s="173">
        <f t="shared" si="56"/>
        <v>12.137134722403921</v>
      </c>
      <c r="Z56" s="173">
        <f t="shared" si="56"/>
        <v>12.188582296335221</v>
      </c>
      <c r="AA56" s="173">
        <f t="shared" si="56"/>
        <v>11.747078831865387</v>
      </c>
      <c r="AB56" s="173">
        <f t="shared" si="56"/>
        <v>10.297530577873045</v>
      </c>
      <c r="AD56" s="68">
        <f t="shared" si="31"/>
        <v>-6.3534351545192953</v>
      </c>
      <c r="AE56" s="69">
        <f t="shared" si="32"/>
        <v>55.624458588179714</v>
      </c>
      <c r="AF56" s="69">
        <f t="shared" si="33"/>
        <v>49.271023433660424</v>
      </c>
    </row>
    <row r="57" spans="1:32" x14ac:dyDescent="0.2">
      <c r="A57" t="str">
        <f t="shared" si="19"/>
        <v>42 Secretarial and related occupations</v>
      </c>
      <c r="B57" s="173">
        <f t="shared" si="52"/>
        <v>2.1528758339525398</v>
      </c>
      <c r="C57" s="173">
        <f t="shared" si="52"/>
        <v>1.9036678192844043</v>
      </c>
      <c r="D57" s="173">
        <f t="shared" si="52"/>
        <v>1.8712501885279655</v>
      </c>
      <c r="E57" s="173">
        <f t="shared" si="52"/>
        <v>1.6499106557693815</v>
      </c>
      <c r="F57" s="173">
        <f t="shared" si="52"/>
        <v>1.3011355048432081</v>
      </c>
      <c r="H57" s="68">
        <f t="shared" si="21"/>
        <v>-23.684358895087875</v>
      </c>
      <c r="I57" s="69">
        <f t="shared" si="22"/>
        <v>45.940441285213794</v>
      </c>
      <c r="J57" s="69">
        <f t="shared" si="23"/>
        <v>22.256082390125918</v>
      </c>
      <c r="L57" t="str">
        <f t="shared" si="24"/>
        <v>42 Secretarial and related occupations</v>
      </c>
      <c r="M57" s="173">
        <f t="shared" ref="M57:Q57" si="57">M20/M$35*100</f>
        <v>0.43783634640356284</v>
      </c>
      <c r="N57" s="173">
        <f t="shared" si="57"/>
        <v>0.32112942012628898</v>
      </c>
      <c r="O57" s="173">
        <f t="shared" si="57"/>
        <v>0.30793356366549446</v>
      </c>
      <c r="P57" s="173">
        <f t="shared" si="57"/>
        <v>0.29466023461157198</v>
      </c>
      <c r="Q57" s="173">
        <f t="shared" si="57"/>
        <v>0.33443045399313293</v>
      </c>
      <c r="S57" s="68">
        <f t="shared" si="26"/>
        <v>18.022831768987157</v>
      </c>
      <c r="T57" s="69">
        <f t="shared" si="27"/>
        <v>34.850524354730048</v>
      </c>
      <c r="U57" s="69">
        <f t="shared" si="28"/>
        <v>52.873356123717208</v>
      </c>
      <c r="W57" t="str">
        <f t="shared" si="29"/>
        <v>42 Secretarial and related occupations</v>
      </c>
      <c r="X57" s="173">
        <f t="shared" ref="X57:AB57" si="58">X20/X$35*100</f>
        <v>3.9976329435094966</v>
      </c>
      <c r="Y57" s="173">
        <f t="shared" si="58"/>
        <v>3.5178356306469163</v>
      </c>
      <c r="Z57" s="173">
        <f t="shared" si="58"/>
        <v>3.4440338335709884</v>
      </c>
      <c r="AA57" s="173">
        <f t="shared" si="58"/>
        <v>3.0018989812466392</v>
      </c>
      <c r="AB57" s="173">
        <f t="shared" si="58"/>
        <v>2.2546368522718914</v>
      </c>
      <c r="AD57" s="68">
        <f t="shared" si="31"/>
        <v>-27.436011304927572</v>
      </c>
      <c r="AE57" s="69">
        <f t="shared" si="32"/>
        <v>46.938003406150628</v>
      </c>
      <c r="AF57" s="69">
        <f t="shared" si="33"/>
        <v>19.501992101223053</v>
      </c>
    </row>
    <row r="58" spans="1:32" x14ac:dyDescent="0.2">
      <c r="A58" t="str">
        <f t="shared" si="19"/>
        <v>51 Skilled agricultural and related trades</v>
      </c>
      <c r="B58" s="173">
        <f t="shared" si="52"/>
        <v>1.3881522340510137</v>
      </c>
      <c r="C58" s="173">
        <f t="shared" si="52"/>
        <v>1.3063361713115742</v>
      </c>
      <c r="D58" s="173">
        <f t="shared" si="52"/>
        <v>1.4617411664813207</v>
      </c>
      <c r="E58" s="173">
        <f t="shared" si="52"/>
        <v>1.3730502614298887</v>
      </c>
      <c r="F58" s="173">
        <f t="shared" si="52"/>
        <v>1.4141613882451214</v>
      </c>
      <c r="H58" s="68">
        <f t="shared" si="21"/>
        <v>6.1821178813624016</v>
      </c>
      <c r="I58" s="69">
        <f t="shared" si="22"/>
        <v>53.403540568670216</v>
      </c>
      <c r="J58" s="69">
        <f t="shared" si="23"/>
        <v>59.585658450032618</v>
      </c>
      <c r="L58" t="str">
        <f t="shared" si="24"/>
        <v>51 Skilled agricultural and related trades</v>
      </c>
      <c r="M58" s="173">
        <f t="shared" ref="M58:Q58" si="59">M21/M$35*100</f>
        <v>2.4076485247388013</v>
      </c>
      <c r="N58" s="173">
        <f t="shared" si="59"/>
        <v>2.2737149981698899</v>
      </c>
      <c r="O58" s="173">
        <f t="shared" si="59"/>
        <v>2.5447942479432872</v>
      </c>
      <c r="P58" s="173">
        <f t="shared" si="59"/>
        <v>2.4193968783940512</v>
      </c>
      <c r="Q58" s="173">
        <f t="shared" si="59"/>
        <v>2.4416406108638804</v>
      </c>
      <c r="S58" s="68">
        <f t="shared" si="26"/>
        <v>4.2668625573194365</v>
      </c>
      <c r="T58" s="69">
        <f t="shared" si="27"/>
        <v>50.729869314356158</v>
      </c>
      <c r="U58" s="69">
        <f t="shared" si="28"/>
        <v>54.9967318716756</v>
      </c>
      <c r="W58" t="str">
        <f t="shared" si="29"/>
        <v>51 Skilled agricultural and related trades</v>
      </c>
      <c r="X58" s="173">
        <f t="shared" ref="X58:AB58" si="60">X21/X$35*100</f>
        <v>0.29154597858743969</v>
      </c>
      <c r="Y58" s="173">
        <f t="shared" si="60"/>
        <v>0.31962282234069561</v>
      </c>
      <c r="Z58" s="173">
        <f t="shared" si="60"/>
        <v>0.37212941020214163</v>
      </c>
      <c r="AA58" s="173">
        <f t="shared" si="60"/>
        <v>0.32922220688509463</v>
      </c>
      <c r="AB58" s="173">
        <f t="shared" si="60"/>
        <v>0.40071595071434374</v>
      </c>
      <c r="AD58" s="68">
        <f t="shared" si="31"/>
        <v>19.358840269054955</v>
      </c>
      <c r="AE58" s="69">
        <f t="shared" si="32"/>
        <v>71.798071799985181</v>
      </c>
      <c r="AF58" s="69">
        <f t="shared" si="33"/>
        <v>91.156912069040132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4.1977149727445866</v>
      </c>
      <c r="C59" s="173">
        <f t="shared" si="52"/>
        <v>3.876099746871887</v>
      </c>
      <c r="D59" s="173">
        <f t="shared" si="52"/>
        <v>3.4921628794807766</v>
      </c>
      <c r="E59" s="173">
        <f t="shared" si="52"/>
        <v>3.3362093337648209</v>
      </c>
      <c r="F59" s="173">
        <f t="shared" si="52"/>
        <v>3.071242677679952</v>
      </c>
      <c r="H59" s="68">
        <f t="shared" si="21"/>
        <v>-3.4743958312643421</v>
      </c>
      <c r="I59" s="69">
        <f t="shared" si="22"/>
        <v>37.597401901710633</v>
      </c>
      <c r="J59" s="69">
        <f t="shared" si="23"/>
        <v>34.123006070446287</v>
      </c>
      <c r="L59" t="str">
        <f t="shared" si="24"/>
        <v>52 Skilled metal, electrical and electronic trades</v>
      </c>
      <c r="M59" s="173">
        <f t="shared" ref="M59:Q59" si="61">M22/M$35*100</f>
        <v>7.9528951325524497</v>
      </c>
      <c r="N59" s="173">
        <f t="shared" si="61"/>
        <v>7.4346868056257733</v>
      </c>
      <c r="O59" s="173">
        <f t="shared" si="61"/>
        <v>6.7738583547529654</v>
      </c>
      <c r="P59" s="173">
        <f t="shared" si="61"/>
        <v>6.3604320401675807</v>
      </c>
      <c r="Q59" s="173">
        <f t="shared" si="61"/>
        <v>5.7646301202294783</v>
      </c>
      <c r="S59" s="68">
        <f t="shared" si="26"/>
        <v>-7.5189875074590002</v>
      </c>
      <c r="T59" s="69">
        <f t="shared" si="27"/>
        <v>35.595700060064473</v>
      </c>
      <c r="U59" s="69">
        <f t="shared" si="28"/>
        <v>28.076712552605471</v>
      </c>
      <c r="W59" t="str">
        <f t="shared" si="29"/>
        <v>52 Skilled metal, electrical and electronic trades</v>
      </c>
      <c r="X59" s="173">
        <f t="shared" ref="X59:AB59" si="62">X22/X$35*100</f>
        <v>0.15851042511462538</v>
      </c>
      <c r="Y59" s="173">
        <f t="shared" si="62"/>
        <v>0.24638896877795949</v>
      </c>
      <c r="Z59" s="173">
        <f t="shared" si="62"/>
        <v>0.19059434919418108</v>
      </c>
      <c r="AA59" s="173">
        <f t="shared" si="62"/>
        <v>0.3192659490826581</v>
      </c>
      <c r="AB59" s="173">
        <f t="shared" si="62"/>
        <v>0.41464276299019703</v>
      </c>
      <c r="AD59" s="68">
        <f t="shared" si="31"/>
        <v>141.14375778463963</v>
      </c>
      <c r="AE59" s="69">
        <f t="shared" si="32"/>
        <v>109.17012112877764</v>
      </c>
      <c r="AF59" s="69">
        <f t="shared" si="33"/>
        <v>250.31387891341726</v>
      </c>
    </row>
    <row r="60" spans="1:32" x14ac:dyDescent="0.2">
      <c r="A60" t="str">
        <f t="shared" si="19"/>
        <v>53 Skilled construction and building trades</v>
      </c>
      <c r="B60" s="173">
        <f t="shared" si="52"/>
        <v>3.9236296981926788</v>
      </c>
      <c r="C60" s="173">
        <f t="shared" si="52"/>
        <v>3.9588504534111419</v>
      </c>
      <c r="D60" s="173">
        <f t="shared" si="52"/>
        <v>3.2386742867062215</v>
      </c>
      <c r="E60" s="173">
        <f t="shared" si="52"/>
        <v>3.3060890414233519</v>
      </c>
      <c r="F60" s="173">
        <f t="shared" si="52"/>
        <v>3.157096063085048</v>
      </c>
      <c r="H60" s="68">
        <f t="shared" si="21"/>
        <v>6.9900547127650841</v>
      </c>
      <c r="I60" s="69">
        <f t="shared" si="22"/>
        <v>44.741501151249068</v>
      </c>
      <c r="J60" s="69">
        <f t="shared" si="23"/>
        <v>51.731555864014148</v>
      </c>
      <c r="L60" t="str">
        <f t="shared" si="24"/>
        <v>53 Skilled construction and building trades</v>
      </c>
      <c r="M60" s="173">
        <f t="shared" ref="M60:Q60" si="63">M23/M$35*100</f>
        <v>7.4690930405390388</v>
      </c>
      <c r="N60" s="173">
        <f t="shared" si="63"/>
        <v>7.7111724927184389</v>
      </c>
      <c r="O60" s="173">
        <f t="shared" si="63"/>
        <v>6.3014643867840681</v>
      </c>
      <c r="P60" s="173">
        <f t="shared" si="63"/>
        <v>6.523321318278712</v>
      </c>
      <c r="Q60" s="173">
        <f t="shared" si="63"/>
        <v>6.256626175638651</v>
      </c>
      <c r="S60" s="68">
        <f t="shared" si="26"/>
        <v>7.8986376924562123</v>
      </c>
      <c r="T60" s="69">
        <f t="shared" si="27"/>
        <v>44.95747586969118</v>
      </c>
      <c r="U60" s="69">
        <f t="shared" si="28"/>
        <v>52.856113562147399</v>
      </c>
      <c r="W60" t="str">
        <f t="shared" si="29"/>
        <v>53 Skilled construction and building trades</v>
      </c>
      <c r="X60" s="173">
        <f t="shared" ref="X60:AB60" si="64">X23/X$35*100</f>
        <v>0.11000397414925216</v>
      </c>
      <c r="Y60" s="173">
        <f t="shared" si="64"/>
        <v>0.13153260953567106</v>
      </c>
      <c r="Z60" s="173">
        <f t="shared" si="64"/>
        <v>0.1573367630130397</v>
      </c>
      <c r="AA60" s="173">
        <f t="shared" si="64"/>
        <v>9.6600661452152708E-2</v>
      </c>
      <c r="AB60" s="173">
        <f t="shared" si="64"/>
        <v>9.9900762287977868E-2</v>
      </c>
      <c r="AD60" s="68">
        <f t="shared" si="31"/>
        <v>-29.619791984092238</v>
      </c>
      <c r="AE60" s="69">
        <f t="shared" si="32"/>
        <v>36.039157491619008</v>
      </c>
      <c r="AF60" s="69">
        <f t="shared" si="33"/>
        <v>6.4193655075267699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2.1571284186751289</v>
      </c>
      <c r="C61" s="173">
        <f t="shared" si="52"/>
        <v>1.9243052667065184</v>
      </c>
      <c r="D61" s="173">
        <f t="shared" si="52"/>
        <v>1.8972222505637724</v>
      </c>
      <c r="E61" s="173">
        <f t="shared" si="52"/>
        <v>1.9546076748139705</v>
      </c>
      <c r="F61" s="173">
        <f t="shared" si="52"/>
        <v>1.8082651956177289</v>
      </c>
      <c r="H61" s="68">
        <f t="shared" si="21"/>
        <v>4.6084579463102981</v>
      </c>
      <c r="I61" s="69">
        <f t="shared" si="22"/>
        <v>46.307334623515004</v>
      </c>
      <c r="J61" s="69">
        <f t="shared" si="23"/>
        <v>50.9157925698253</v>
      </c>
      <c r="L61" t="str">
        <f t="shared" si="24"/>
        <v>54 Textiles, printing and other skilled trades</v>
      </c>
      <c r="M61" s="173">
        <f t="shared" ref="M61:Q61" si="65">M24/M$35*100</f>
        <v>2.4785770737367514</v>
      </c>
      <c r="N61" s="173">
        <f t="shared" si="65"/>
        <v>2.2213820818200554</v>
      </c>
      <c r="O61" s="173">
        <f t="shared" si="65"/>
        <v>2.0407579216558491</v>
      </c>
      <c r="P61" s="173">
        <f t="shared" si="65"/>
        <v>2.123108424604518</v>
      </c>
      <c r="Q61" s="173">
        <f t="shared" si="65"/>
        <v>1.9542270446951771</v>
      </c>
      <c r="S61" s="68">
        <f t="shared" si="26"/>
        <v>4.0640606855015831</v>
      </c>
      <c r="T61" s="69">
        <f t="shared" si="27"/>
        <v>33.483951576734036</v>
      </c>
      <c r="U61" s="69">
        <f t="shared" si="28"/>
        <v>37.548012262235616</v>
      </c>
      <c r="W61" t="str">
        <f t="shared" si="29"/>
        <v>54 Textiles, printing and other skilled trades</v>
      </c>
      <c r="X61" s="173">
        <f t="shared" ref="X61:AB61" si="66">X24/X$35*100</f>
        <v>1.8113668801872218</v>
      </c>
      <c r="Y61" s="173">
        <f t="shared" si="66"/>
        <v>1.6212909242340316</v>
      </c>
      <c r="Z61" s="173">
        <f t="shared" si="66"/>
        <v>1.7528173664963793</v>
      </c>
      <c r="AA61" s="173">
        <f t="shared" si="66"/>
        <v>1.7865125073124863</v>
      </c>
      <c r="AB61" s="173">
        <f t="shared" si="66"/>
        <v>1.6642969607914539</v>
      </c>
      <c r="AD61" s="68">
        <f t="shared" si="31"/>
        <v>5.2461232586407478</v>
      </c>
      <c r="AE61" s="69">
        <f t="shared" si="32"/>
        <v>61.327664710244122</v>
      </c>
      <c r="AF61" s="69">
        <f t="shared" si="33"/>
        <v>66.573787968884872</v>
      </c>
    </row>
    <row r="62" spans="1:32" x14ac:dyDescent="0.2">
      <c r="A62" t="str">
        <f t="shared" si="19"/>
        <v>61 Caring personal service occupations</v>
      </c>
      <c r="B62" s="173">
        <f t="shared" si="52"/>
        <v>8.0655471625624386</v>
      </c>
      <c r="C62" s="173">
        <f t="shared" si="52"/>
        <v>7.7692820899939345</v>
      </c>
      <c r="D62" s="173">
        <f t="shared" si="52"/>
        <v>7.4341088165241818</v>
      </c>
      <c r="E62" s="173">
        <f t="shared" si="52"/>
        <v>7.4940061529257447</v>
      </c>
      <c r="F62" s="173">
        <f t="shared" si="52"/>
        <v>7.7283932060335614</v>
      </c>
      <c r="H62" s="68">
        <f t="shared" si="21"/>
        <v>14.099353182490084</v>
      </c>
      <c r="I62" s="69">
        <f t="shared" si="22"/>
        <v>60.262367122685902</v>
      </c>
      <c r="J62" s="69">
        <f t="shared" si="23"/>
        <v>74.361720305175993</v>
      </c>
      <c r="L62" t="str">
        <f t="shared" si="24"/>
        <v>61 Caring personal service occupations</v>
      </c>
      <c r="M62" s="173">
        <f t="shared" ref="M62:Q62" si="67">M25/M$35*100</f>
        <v>1.571248817420505</v>
      </c>
      <c r="N62" s="173">
        <f t="shared" si="67"/>
        <v>1.4687246108359979</v>
      </c>
      <c r="O62" s="173">
        <f t="shared" si="67"/>
        <v>1.4740155968648732</v>
      </c>
      <c r="P62" s="173">
        <f t="shared" si="67"/>
        <v>1.757685442484419</v>
      </c>
      <c r="Q62" s="173">
        <f t="shared" si="67"/>
        <v>2.0060245805808807</v>
      </c>
      <c r="S62" s="68">
        <f t="shared" si="26"/>
        <v>47.894291653502535</v>
      </c>
      <c r="T62" s="69">
        <f t="shared" si="27"/>
        <v>56.917386029487652</v>
      </c>
      <c r="U62" s="69">
        <f t="shared" si="28"/>
        <v>104.81167768299018</v>
      </c>
      <c r="W62" t="str">
        <f t="shared" si="29"/>
        <v>61 Caring personal service occupations</v>
      </c>
      <c r="X62" s="173">
        <f t="shared" ref="X62:AB62" si="68">X25/X$35*100</f>
        <v>15.051044074301872</v>
      </c>
      <c r="Y62" s="173">
        <f t="shared" si="68"/>
        <v>14.195765695008783</v>
      </c>
      <c r="Z62" s="173">
        <f t="shared" si="68"/>
        <v>13.430294739280951</v>
      </c>
      <c r="AA62" s="173">
        <f t="shared" si="68"/>
        <v>13.216519505907772</v>
      </c>
      <c r="AB62" s="173">
        <f t="shared" si="68"/>
        <v>13.372603081687723</v>
      </c>
      <c r="AD62" s="68">
        <f t="shared" si="31"/>
        <v>10.367794864550916</v>
      </c>
      <c r="AE62" s="69">
        <f t="shared" si="32"/>
        <v>60.631712136655381</v>
      </c>
      <c r="AF62" s="69">
        <f t="shared" si="33"/>
        <v>70.999507001206297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2.1617161173872086</v>
      </c>
      <c r="C63" s="173">
        <f t="shared" si="52"/>
        <v>2.3196990543320197</v>
      </c>
      <c r="D63" s="173">
        <f t="shared" si="52"/>
        <v>2.0791368342294536</v>
      </c>
      <c r="E63" s="173">
        <f t="shared" si="52"/>
        <v>2.0208402280364095</v>
      </c>
      <c r="F63" s="173">
        <f t="shared" si="52"/>
        <v>2.0609743484547876</v>
      </c>
      <c r="H63" s="68">
        <f t="shared" si="21"/>
        <v>8.7958676724266791</v>
      </c>
      <c r="I63" s="69">
        <f t="shared" si="22"/>
        <v>52.969374032686069</v>
      </c>
      <c r="J63" s="69">
        <f t="shared" si="23"/>
        <v>61.765241705112736</v>
      </c>
      <c r="L63" t="str">
        <f t="shared" si="24"/>
        <v>62 Leisure, travel and related personal service occupations</v>
      </c>
      <c r="M63" s="173">
        <f t="shared" ref="M63:Q63" si="69">M26/M$35*100</f>
        <v>1.0819432360838974</v>
      </c>
      <c r="N63" s="173">
        <f t="shared" si="69"/>
        <v>1.2532180906163628</v>
      </c>
      <c r="O63" s="173">
        <f t="shared" si="69"/>
        <v>1.2622445975609056</v>
      </c>
      <c r="P63" s="173">
        <f t="shared" si="69"/>
        <v>1.2451035369976746</v>
      </c>
      <c r="Q63" s="173">
        <f t="shared" si="69"/>
        <v>1.3402655435518671</v>
      </c>
      <c r="S63" s="68">
        <f t="shared" si="26"/>
        <v>15.389043217074985</v>
      </c>
      <c r="T63" s="69">
        <f t="shared" si="27"/>
        <v>46.287256242033614</v>
      </c>
      <c r="U63" s="69">
        <f t="shared" si="28"/>
        <v>61.676299459108598</v>
      </c>
      <c r="W63" t="str">
        <f t="shared" si="29"/>
        <v>62 Leisure, travel and related personal service occupations</v>
      </c>
      <c r="X63" s="173">
        <f t="shared" ref="X63:AB63" si="70">X26/X$35*100</f>
        <v>3.3231580048494083</v>
      </c>
      <c r="Y63" s="173">
        <f t="shared" si="70"/>
        <v>3.4074952455501792</v>
      </c>
      <c r="Z63" s="173">
        <f t="shared" si="70"/>
        <v>2.9009759480480821</v>
      </c>
      <c r="AA63" s="173">
        <f t="shared" si="70"/>
        <v>2.7947097163282755</v>
      </c>
      <c r="AB63" s="173">
        <f t="shared" si="70"/>
        <v>2.7718393801150252</v>
      </c>
      <c r="AD63" s="68">
        <f t="shared" si="31"/>
        <v>5.9097364730042123</v>
      </c>
      <c r="AE63" s="69">
        <f t="shared" si="32"/>
        <v>55.894439276773632</v>
      </c>
      <c r="AF63" s="69">
        <f t="shared" si="33"/>
        <v>61.804175749777848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8.6654922160061348E-2</v>
      </c>
      <c r="C64" s="173">
        <f t="shared" si="52"/>
        <v>6.7100880565195434E-2</v>
      </c>
      <c r="D64" s="173">
        <f t="shared" si="52"/>
        <v>8.8176784702514166E-2</v>
      </c>
      <c r="E64" s="173">
        <f t="shared" si="52"/>
        <v>5.6410817290474709E-2</v>
      </c>
      <c r="F64" s="173">
        <f t="shared" si="52"/>
        <v>5.5637231063744748E-2</v>
      </c>
      <c r="H64" s="68">
        <f t="shared" si="21"/>
        <v>-30.747710537367951</v>
      </c>
      <c r="I64" s="69">
        <f t="shared" si="22"/>
        <v>33.195777118282891</v>
      </c>
      <c r="J64" s="69">
        <f t="shared" si="23"/>
        <v>2.4480665809149369</v>
      </c>
      <c r="L64" t="str">
        <f t="shared" si="24"/>
        <v>63 Community and civil enforcement occupations</v>
      </c>
      <c r="M64" s="173">
        <f t="shared" ref="M64:Q64" si="71">M27/M$35*100</f>
        <v>0.12893199462511692</v>
      </c>
      <c r="N64" s="173">
        <f t="shared" si="71"/>
        <v>8.8067977401832878E-2</v>
      </c>
      <c r="O64" s="173">
        <f t="shared" si="71"/>
        <v>0.1380767399556726</v>
      </c>
      <c r="P64" s="173">
        <f t="shared" si="71"/>
        <v>6.601267699812241E-2</v>
      </c>
      <c r="Q64" s="173">
        <f t="shared" si="71"/>
        <v>7.0200934975128665E-2</v>
      </c>
      <c r="S64" s="68">
        <f t="shared" si="26"/>
        <v>-44.749067534208997</v>
      </c>
      <c r="T64" s="69">
        <f t="shared" si="27"/>
        <v>21.724237797217672</v>
      </c>
      <c r="U64" s="69">
        <f t="shared" si="28"/>
        <v>-23.024829736991325</v>
      </c>
      <c r="W64" t="str">
        <f t="shared" si="29"/>
        <v>63 Community and civil enforcement occupations</v>
      </c>
      <c r="X64" s="173">
        <f t="shared" ref="X64:AB64" si="72">X27/X$35*100</f>
        <v>4.1180208273079534E-2</v>
      </c>
      <c r="Y64" s="173">
        <f t="shared" si="72"/>
        <v>4.5714724735153277E-2</v>
      </c>
      <c r="Z64" s="173">
        <f t="shared" si="72"/>
        <v>3.7974648895604216E-2</v>
      </c>
      <c r="AA64" s="173">
        <f t="shared" si="72"/>
        <v>4.6832069315233399E-2</v>
      </c>
      <c r="AB64" s="173">
        <f t="shared" si="72"/>
        <v>4.1272444937049853E-2</v>
      </c>
      <c r="AD64" s="68">
        <f t="shared" si="31"/>
        <v>20.46985414675893</v>
      </c>
      <c r="AE64" s="69">
        <f t="shared" si="32"/>
        <v>75.159160191489889</v>
      </c>
      <c r="AF64" s="69">
        <f t="shared" si="33"/>
        <v>95.629014338248808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7.6307008047234506</v>
      </c>
      <c r="C65" s="173">
        <f t="shared" si="73"/>
        <v>6.8290183663140089</v>
      </c>
      <c r="D65" s="173">
        <f t="shared" si="73"/>
        <v>6.9363210419602153</v>
      </c>
      <c r="E65" s="173">
        <f t="shared" si="73"/>
        <v>6.6421540194257762</v>
      </c>
      <c r="F65" s="173">
        <f t="shared" si="73"/>
        <v>6.0713026015370675</v>
      </c>
      <c r="H65" s="68">
        <f t="shared" si="21"/>
        <v>-3.9327011963162692</v>
      </c>
      <c r="I65" s="69">
        <f t="shared" si="22"/>
        <v>45.896958172166599</v>
      </c>
      <c r="J65" s="69">
        <f t="shared" si="23"/>
        <v>41.964256975850326</v>
      </c>
      <c r="L65" t="str">
        <f t="shared" si="24"/>
        <v>71 Sales occupations</v>
      </c>
      <c r="M65" s="173">
        <f t="shared" ref="M65:Q65" si="74">M28/M$35*100</f>
        <v>5.4882416397901164</v>
      </c>
      <c r="N65" s="173">
        <f t="shared" si="74"/>
        <v>5.1988955748569046</v>
      </c>
      <c r="O65" s="173">
        <f t="shared" si="74"/>
        <v>5.3337696185812478</v>
      </c>
      <c r="P65" s="173">
        <f t="shared" si="74"/>
        <v>5.1627327679284356</v>
      </c>
      <c r="Q65" s="173">
        <f t="shared" si="74"/>
        <v>4.923893992601907</v>
      </c>
      <c r="S65" s="68">
        <f t="shared" si="26"/>
        <v>0.32096044828204828</v>
      </c>
      <c r="T65" s="69">
        <f t="shared" si="27"/>
        <v>33.501800738510873</v>
      </c>
      <c r="U65" s="69">
        <f t="shared" si="28"/>
        <v>33.822761186792924</v>
      </c>
      <c r="W65" t="str">
        <f t="shared" si="29"/>
        <v>71 Sales occupations</v>
      </c>
      <c r="X65" s="173">
        <f t="shared" ref="X65:AB65" si="75">X28/X$35*100</f>
        <v>9.9352056310785706</v>
      </c>
      <c r="Y65" s="173">
        <f t="shared" si="75"/>
        <v>8.4917216156874691</v>
      </c>
      <c r="Z65" s="173">
        <f t="shared" si="75"/>
        <v>8.5485770807857424</v>
      </c>
      <c r="AA65" s="173">
        <f t="shared" si="75"/>
        <v>8.1180142953285674</v>
      </c>
      <c r="AB65" s="173">
        <f t="shared" si="75"/>
        <v>7.2030393745154448</v>
      </c>
      <c r="AD65" s="68">
        <f t="shared" si="31"/>
        <v>-6.6027881240069837</v>
      </c>
      <c r="AE65" s="69">
        <f t="shared" si="32"/>
        <v>53.677583571063494</v>
      </c>
      <c r="AF65" s="69">
        <f t="shared" si="33"/>
        <v>47.074795447056509</v>
      </c>
    </row>
    <row r="66" spans="1:32" x14ac:dyDescent="0.2">
      <c r="A66" t="str">
        <f t="shared" si="19"/>
        <v>72 Customer service occupations</v>
      </c>
      <c r="B66" s="173">
        <f t="shared" si="73"/>
        <v>1.4746760263390417</v>
      </c>
      <c r="C66" s="173">
        <f t="shared" si="73"/>
        <v>1.5317196136624198</v>
      </c>
      <c r="D66" s="173">
        <f t="shared" si="73"/>
        <v>1.5990157809819618</v>
      </c>
      <c r="E66" s="173">
        <f t="shared" si="73"/>
        <v>1.7106780895533036</v>
      </c>
      <c r="F66" s="173">
        <f t="shared" si="73"/>
        <v>1.7998057981225459</v>
      </c>
      <c r="H66" s="68">
        <f t="shared" si="21"/>
        <v>23.536639377116014</v>
      </c>
      <c r="I66" s="69">
        <f t="shared" si="22"/>
        <v>52.433975641383782</v>
      </c>
      <c r="J66" s="69">
        <f t="shared" si="23"/>
        <v>75.970615018499799</v>
      </c>
      <c r="L66" t="str">
        <f t="shared" si="24"/>
        <v>72 Customer service occupations</v>
      </c>
      <c r="M66" s="173">
        <f t="shared" ref="M66:Q66" si="76">M29/M$35*100</f>
        <v>1.0968530544618116</v>
      </c>
      <c r="N66" s="173">
        <f t="shared" si="76"/>
        <v>0.96646560453009078</v>
      </c>
      <c r="O66" s="173">
        <f t="shared" si="76"/>
        <v>1.1503637921098795</v>
      </c>
      <c r="P66" s="173">
        <f t="shared" si="76"/>
        <v>1.3814791149263146</v>
      </c>
      <c r="Q66" s="173">
        <f t="shared" si="76"/>
        <v>1.5449766197151178</v>
      </c>
      <c r="S66" s="68">
        <f t="shared" si="26"/>
        <v>45.949949175907292</v>
      </c>
      <c r="T66" s="69">
        <f t="shared" si="27"/>
        <v>44.736185060840512</v>
      </c>
      <c r="U66" s="69">
        <f t="shared" si="28"/>
        <v>90.68613423674779</v>
      </c>
      <c r="W66" t="str">
        <f t="shared" si="29"/>
        <v>72 Customer service occupations</v>
      </c>
      <c r="X66" s="173">
        <f t="shared" ref="X66:AB66" si="77">X29/X$35*100</f>
        <v>1.8810757731580248</v>
      </c>
      <c r="Y66" s="173">
        <f t="shared" si="77"/>
        <v>2.1082710750806135</v>
      </c>
      <c r="Z66" s="173">
        <f t="shared" si="77"/>
        <v>2.0503846842430762</v>
      </c>
      <c r="AA66" s="173">
        <f t="shared" si="77"/>
        <v>2.0390846803253164</v>
      </c>
      <c r="AB66" s="173">
        <f t="shared" si="77"/>
        <v>2.0511544020860399</v>
      </c>
      <c r="AD66" s="68">
        <f t="shared" si="31"/>
        <v>10.885551084796589</v>
      </c>
      <c r="AE66" s="69">
        <f t="shared" si="32"/>
        <v>56.778957670565667</v>
      </c>
      <c r="AF66" s="69">
        <f t="shared" si="33"/>
        <v>67.664508755362263</v>
      </c>
    </row>
    <row r="67" spans="1:32" x14ac:dyDescent="0.2">
      <c r="A67" t="str">
        <f t="shared" si="19"/>
        <v>81 Process, plant and machine operatives</v>
      </c>
      <c r="B67" s="173">
        <f t="shared" si="73"/>
        <v>2.5505568402913776</v>
      </c>
      <c r="C67" s="173">
        <f t="shared" si="73"/>
        <v>2.3002904975893603</v>
      </c>
      <c r="D67" s="173">
        <f t="shared" si="73"/>
        <v>2.0530217877372108</v>
      </c>
      <c r="E67" s="173">
        <f t="shared" si="73"/>
        <v>2.0949480427977161</v>
      </c>
      <c r="F67" s="173">
        <f t="shared" si="73"/>
        <v>1.9077449188721323</v>
      </c>
      <c r="H67" s="68">
        <f t="shared" si="21"/>
        <v>1.9881310519999564</v>
      </c>
      <c r="I67" s="69">
        <f t="shared" si="22"/>
        <v>40.330920254787308</v>
      </c>
      <c r="J67" s="69">
        <f t="shared" si="23"/>
        <v>42.319051306787266</v>
      </c>
      <c r="L67" t="str">
        <f t="shared" si="24"/>
        <v>81 Process, plant and machine operatives</v>
      </c>
      <c r="M67" s="173">
        <f t="shared" ref="M67:Q67" si="78">M30/M$35*100</f>
        <v>3.9109610076890151</v>
      </c>
      <c r="N67" s="173">
        <f t="shared" si="78"/>
        <v>3.5306575329941836</v>
      </c>
      <c r="O67" s="173">
        <f t="shared" si="78"/>
        <v>3.1765867202216218</v>
      </c>
      <c r="P67" s="173">
        <f t="shared" si="78"/>
        <v>3.1097570369178875</v>
      </c>
      <c r="Q67" s="173">
        <f t="shared" si="78"/>
        <v>2.7228667669930777</v>
      </c>
      <c r="S67" s="68">
        <f t="shared" si="26"/>
        <v>-6.8499879090615821</v>
      </c>
      <c r="T67" s="69">
        <f t="shared" si="27"/>
        <v>34.642752923513257</v>
      </c>
      <c r="U67" s="69">
        <f t="shared" si="28"/>
        <v>27.792765014451671</v>
      </c>
      <c r="W67" t="str">
        <f t="shared" si="29"/>
        <v>81 Process, plant and machine operatives</v>
      </c>
      <c r="X67" s="173">
        <f t="shared" ref="X67:AB67" si="79">X30/X$35*100</f>
        <v>1.0872580195369499</v>
      </c>
      <c r="Y67" s="173">
        <f t="shared" si="79"/>
        <v>1.0453327248310336</v>
      </c>
      <c r="Z67" s="173">
        <f t="shared" si="79"/>
        <v>0.92265285168703048</v>
      </c>
      <c r="AA67" s="173">
        <f t="shared" si="79"/>
        <v>1.0825816998544933</v>
      </c>
      <c r="AB67" s="173">
        <f t="shared" si="79"/>
        <v>1.103756380880706</v>
      </c>
      <c r="AD67" s="68">
        <f t="shared" si="31"/>
        <v>32.601016651184494</v>
      </c>
      <c r="AE67" s="69">
        <f t="shared" si="32"/>
        <v>60.033213983632464</v>
      </c>
      <c r="AF67" s="69">
        <f t="shared" si="33"/>
        <v>92.634230634816944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2.7088195443390553</v>
      </c>
      <c r="C68" s="173">
        <f t="shared" si="73"/>
        <v>2.6708679072693355</v>
      </c>
      <c r="D68" s="173">
        <f t="shared" si="73"/>
        <v>2.4389302604002694</v>
      </c>
      <c r="E68" s="173">
        <f t="shared" si="73"/>
        <v>2.3829425485687823</v>
      </c>
      <c r="F68" s="173">
        <f t="shared" si="73"/>
        <v>2.2969892613555936</v>
      </c>
      <c r="H68" s="68">
        <f t="shared" si="21"/>
        <v>3.3671325416276834</v>
      </c>
      <c r="I68" s="69">
        <f t="shared" si="22"/>
        <v>54.115335921613841</v>
      </c>
      <c r="J68" s="69">
        <f t="shared" si="23"/>
        <v>57.482468463241517</v>
      </c>
      <c r="L68" t="str">
        <f t="shared" si="24"/>
        <v>82 Transport and mobile machine drivers and operatives</v>
      </c>
      <c r="M68" s="173">
        <f t="shared" ref="M68:Q68" si="80">M31/M$35*100</f>
        <v>4.8034421357287203</v>
      </c>
      <c r="N68" s="173">
        <f t="shared" si="80"/>
        <v>4.8161632423606306</v>
      </c>
      <c r="O68" s="173">
        <f t="shared" si="80"/>
        <v>4.4290898686449935</v>
      </c>
      <c r="P68" s="173">
        <f t="shared" si="80"/>
        <v>4.2675314966528557</v>
      </c>
      <c r="Q68" s="173">
        <f t="shared" si="80"/>
        <v>4.0895415012876111</v>
      </c>
      <c r="S68" s="68">
        <f t="shared" si="26"/>
        <v>0.34075573056010333</v>
      </c>
      <c r="T68" s="69">
        <f t="shared" si="27"/>
        <v>51.828683779646859</v>
      </c>
      <c r="U68" s="69">
        <f t="shared" si="28"/>
        <v>52.169439510206963</v>
      </c>
      <c r="W68" t="str">
        <f t="shared" si="29"/>
        <v>82 Transport and mobile machine drivers and operatives</v>
      </c>
      <c r="X68" s="173">
        <f t="shared" ref="X68:AB68" si="81">X31/X$35*100</f>
        <v>0.45576942779218949</v>
      </c>
      <c r="Y68" s="173">
        <f t="shared" si="81"/>
        <v>0.48269561545467449</v>
      </c>
      <c r="Z68" s="173">
        <f t="shared" si="81"/>
        <v>0.43671878699007927</v>
      </c>
      <c r="AA68" s="173">
        <f t="shared" si="81"/>
        <v>0.5028898170917544</v>
      </c>
      <c r="AB68" s="173">
        <f t="shared" si="81"/>
        <v>0.52892052662777633</v>
      </c>
      <c r="AD68" s="68">
        <f t="shared" si="31"/>
        <v>34.245736408235629</v>
      </c>
      <c r="AE68" s="69">
        <f t="shared" si="32"/>
        <v>77.446411356209083</v>
      </c>
      <c r="AF68" s="69">
        <f t="shared" si="33"/>
        <v>111.69214776444471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1.7393497259593382</v>
      </c>
      <c r="C69" s="173">
        <f t="shared" si="73"/>
        <v>1.4619201271165789</v>
      </c>
      <c r="D69" s="173">
        <f t="shared" si="73"/>
        <v>1.3292772541360041</v>
      </c>
      <c r="E69" s="173">
        <f t="shared" si="73"/>
        <v>2.5133130376852506</v>
      </c>
      <c r="F69" s="173">
        <f t="shared" si="73"/>
        <v>2.7871800258060424</v>
      </c>
      <c r="H69" s="68">
        <f t="shared" si="21"/>
        <v>130.12952113365859</v>
      </c>
      <c r="I69" s="69">
        <f t="shared" si="22"/>
        <v>92.059189353655</v>
      </c>
      <c r="J69" s="69">
        <f t="shared" si="23"/>
        <v>222.18871048731356</v>
      </c>
      <c r="L69" t="str">
        <f t="shared" si="24"/>
        <v>91 Elementary trades and related occupations</v>
      </c>
      <c r="M69" s="173">
        <f t="shared" ref="M69:Q70" si="82">M32/M$35*100</f>
        <v>2.5122124219625315</v>
      </c>
      <c r="N69" s="173">
        <f t="shared" si="82"/>
        <v>2.1660131478297644</v>
      </c>
      <c r="O69" s="173">
        <f t="shared" si="82"/>
        <v>2.0006734337329042</v>
      </c>
      <c r="P69" s="173">
        <f t="shared" si="82"/>
        <v>2.6581775731291324</v>
      </c>
      <c r="Q69" s="173">
        <f t="shared" si="82"/>
        <v>2.8329303069794003</v>
      </c>
      <c r="S69" s="68">
        <f t="shared" si="26"/>
        <v>53.878139063736086</v>
      </c>
      <c r="T69" s="69">
        <f t="shared" si="27"/>
        <v>45.251964001525877</v>
      </c>
      <c r="U69" s="69">
        <f t="shared" si="28"/>
        <v>99.130103065261963</v>
      </c>
      <c r="W69" t="str">
        <f t="shared" si="29"/>
        <v>91 Elementary trades and related occupations</v>
      </c>
      <c r="X69" s="173">
        <f t="shared" ref="X69:AB70" si="83">X32/X$35*100</f>
        <v>0.90803128488902374</v>
      </c>
      <c r="Y69" s="173">
        <f t="shared" si="83"/>
        <v>0.7437547474677606</v>
      </c>
      <c r="Z69" s="173">
        <f t="shared" si="83"/>
        <v>0.65381528192851013</v>
      </c>
      <c r="AA69" s="173">
        <f t="shared" si="83"/>
        <v>2.3687971920244166</v>
      </c>
      <c r="AB69" s="173">
        <f t="shared" si="83"/>
        <v>2.7420546230726246</v>
      </c>
      <c r="AD69" s="68">
        <f t="shared" si="31"/>
        <v>364.87157267226644</v>
      </c>
      <c r="AE69" s="69">
        <f t="shared" si="32"/>
        <v>236.15656579088605</v>
      </c>
      <c r="AF69" s="69">
        <f t="shared" si="33"/>
        <v>601.02813846315246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9.3225845566999954</v>
      </c>
      <c r="C70" s="173">
        <f t="shared" si="73"/>
        <v>8.9690340890121014</v>
      </c>
      <c r="D70" s="173">
        <f t="shared" si="73"/>
        <v>8.5199429192711644</v>
      </c>
      <c r="E70" s="173">
        <f t="shared" si="73"/>
        <v>7.5069458305197578</v>
      </c>
      <c r="F70" s="173">
        <f t="shared" si="73"/>
        <v>6.5442579334708668</v>
      </c>
      <c r="H70" s="68">
        <f t="shared" si="21"/>
        <v>-15.69630515986551</v>
      </c>
      <c r="I70" s="69">
        <f t="shared" si="22"/>
        <v>42.969702464306813</v>
      </c>
      <c r="J70" s="69">
        <f t="shared" si="23"/>
        <v>27.273397304441303</v>
      </c>
      <c r="L70" t="str">
        <f t="shared" si="24"/>
        <v>92 Elementary administration and service occupations</v>
      </c>
      <c r="M70" s="173">
        <f t="shared" si="82"/>
        <v>8.79926460960999</v>
      </c>
      <c r="N70" s="173">
        <f t="shared" si="82"/>
        <v>7.8889792879374889</v>
      </c>
      <c r="O70" s="173">
        <f t="shared" si="82"/>
        <v>8.0866115493472481</v>
      </c>
      <c r="P70" s="173">
        <f t="shared" si="82"/>
        <v>7.7206054017636134</v>
      </c>
      <c r="Q70" s="173">
        <f t="shared" si="82"/>
        <v>6.7259236857099589</v>
      </c>
      <c r="S70" s="68">
        <f t="shared" si="26"/>
        <v>-9.6137030845903588</v>
      </c>
      <c r="T70" s="69">
        <f t="shared" si="27"/>
        <v>37.580832485659627</v>
      </c>
      <c r="U70" s="69">
        <f t="shared" si="28"/>
        <v>27.967129401069268</v>
      </c>
      <c r="W70" t="str">
        <f t="shared" si="29"/>
        <v>92 Elementary administration and service occupations</v>
      </c>
      <c r="X70" s="173">
        <f t="shared" si="83"/>
        <v>9.8854859942330204</v>
      </c>
      <c r="Y70" s="173">
        <f t="shared" si="83"/>
        <v>10.070675411162402</v>
      </c>
      <c r="Z70" s="173">
        <f t="shared" si="83"/>
        <v>8.9558984260837207</v>
      </c>
      <c r="AA70" s="173">
        <f t="shared" si="83"/>
        <v>7.2938005391120013</v>
      </c>
      <c r="AB70" s="173">
        <f t="shared" si="83"/>
        <v>6.365073455858683</v>
      </c>
      <c r="AD70" s="68">
        <f t="shared" si="31"/>
        <v>-21.221770591162219</v>
      </c>
      <c r="AE70" s="69">
        <f t="shared" si="32"/>
        <v>47.864978270988772</v>
      </c>
      <c r="AF70" s="69">
        <f t="shared" si="33"/>
        <v>26.643207679826546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9.7546391391479297</v>
      </c>
      <c r="I72" s="67">
        <f>IF(D35&gt;0,I35/D35*100,0)</f>
        <v>50.917312129636564</v>
      </c>
      <c r="J72" s="67">
        <f>IF(D35&gt;0,(J35/D35)*100,0)</f>
        <v>60.671951268784476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8.671894998125989</v>
      </c>
      <c r="T72" s="67">
        <f t="shared" ref="T72" si="85">IF(O35&gt;0,T35/O35*100,0)</f>
        <v>41.90315129810098</v>
      </c>
      <c r="U72" s="67">
        <f t="shared" ref="U72" si="86">IF(O35&gt;0,(U35/O35)*100,0)</f>
        <v>50.575046296226958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10.843940084127855</v>
      </c>
      <c r="AE72" s="67">
        <f t="shared" ref="AE72" si="88">IF(Z35&gt;0,AE35/Z35*100,0)</f>
        <v>59.986060266869359</v>
      </c>
      <c r="AF72" s="67">
        <f t="shared" ref="AF72" si="89">IF(Z35&gt;0,(AF35/Z35)*100,0)</f>
        <v>70.830000350997196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Dorset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Dorset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Dorset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5.0076147955925965</v>
      </c>
      <c r="C82" s="18">
        <f t="shared" ref="B82:E107" si="96">IF(AND(D$6-C$6 &lt;&gt; 0,C8&lt;&gt;0,D8&lt;&gt;0),(EXP(LN(D8/C8)/(D$6-C$6))-1)*100,0)</f>
        <v>3.4967221069436505</v>
      </c>
      <c r="D82" s="18">
        <f t="shared" si="96"/>
        <v>-1.7976093437728102</v>
      </c>
      <c r="E82" s="18">
        <f t="shared" si="96"/>
        <v>0.90755962933366519</v>
      </c>
      <c r="F82" s="18">
        <f t="shared" ref="F82:F107" si="97">IF(AND(F$6-D$6 &lt;&gt; 0,D8&lt;&gt;0,F8&lt;&gt;0),(EXP(LN(F8/D8)/(F$6-D$6))-1)*100,0)</f>
        <v>-2.3434737144611972E-3</v>
      </c>
      <c r="H82" s="18">
        <f t="shared" ref="H82:H107" si="98">IF($F$6-$D$6 &lt;&gt; 0,(EXP(LN(1+(H45/100))/($F$6-$D$6))-1)*100,0)</f>
        <v>-2.3434737144611972E-3</v>
      </c>
      <c r="I82" s="18">
        <f t="shared" ref="I82:I107" si="99">IF(D8&gt;0,((1+(I8/D8))^(1/($F$6-$D$6))-1)*100,0)</f>
        <v>2.6718450097261259</v>
      </c>
      <c r="J82" s="18">
        <f t="shared" ref="J82:J107" si="100">IF($F$6-$D$6 &lt;&gt; 0,(EXP(LN(1+(J45/100))/($F$6-$D$6))-1)*100,0)</f>
        <v>2.6702249997717864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3.6114435952157908</v>
      </c>
      <c r="N82" s="18">
        <f t="shared" si="102"/>
        <v>1.1921989397103205</v>
      </c>
      <c r="O82" s="18">
        <f t="shared" si="102"/>
        <v>-2.6722036006915473</v>
      </c>
      <c r="P82" s="18">
        <f t="shared" si="102"/>
        <v>0.50047739038294736</v>
      </c>
      <c r="Q82" s="18">
        <f t="shared" ref="Q82:Q107" si="103">IF(AND(Q$6-O$6 &lt;&gt; 0,O8&lt;&gt;0,Q8&lt;&gt;0),(EXP(LN(Q8/O8)/(Q$6-O$6))-1)*100,0)</f>
        <v>-0.56841096400906954</v>
      </c>
      <c r="S82" s="18">
        <f t="shared" ref="S82:S107" si="104">IF($F$6-$D$6 &lt;&gt; 0,(EXP(LN(1+(S45/100))/($F$6-$D$6))-1)*100,0)</f>
        <v>-0.56841096400906954</v>
      </c>
      <c r="T82" s="18">
        <f t="shared" ref="T82:T107" si="105">IF(O8&gt;0,((1+(T8/O8))^(1/($F$6-$D$6))-1)*100,0)</f>
        <v>2.3497280812938115</v>
      </c>
      <c r="U82" s="18">
        <f t="shared" ref="U82:U107" si="106">IF($F$6-$D$6 &lt;&gt; 0,(EXP(LN(1+(U45/100))/($F$6-$D$6))-1)*100,0)</f>
        <v>1.9439738195066836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8.2826528539434499</v>
      </c>
      <c r="Y82" s="18">
        <f t="shared" si="108"/>
        <v>8.340544496632063</v>
      </c>
      <c r="Z82" s="18">
        <f t="shared" si="108"/>
        <v>-0.16604631077021814</v>
      </c>
      <c r="AA82" s="18">
        <f t="shared" si="108"/>
        <v>1.5782804112962179</v>
      </c>
      <c r="AB82" s="18">
        <f t="shared" ref="AB82:AB107" si="109">IF(AND(AB$6-Z$6 &lt;&gt; 0,Z8&lt;&gt;0,AB8&lt;&gt;0),(EXP(LN(AB8/Z8)/(AB$6-Z$6))-1)*100,0)</f>
        <v>0.99347782866980872</v>
      </c>
      <c r="AD82" s="18">
        <f t="shared" ref="AD82:AD107" si="110">IF($F$6-$D$6 &lt;&gt; 0,(EXP(LN(1+(AD45/100))/($F$6-$D$6))-1)*100,0)</f>
        <v>0.99347782866980872</v>
      </c>
      <c r="AE82" s="18">
        <f t="shared" ref="AE82:AE107" si="111">IF(Z8&gt;0,((1+(AE8/Z8))^(1/($F$6-$D$6))-1)*100,0)</f>
        <v>3.265852006767811</v>
      </c>
      <c r="AF82" s="18">
        <f t="shared" ref="AF82:AF107" si="112">IF($F$6-$D$6 &lt;&gt; 0,(EXP(LN(1+(AF45/100))/($F$6-$D$6))-1)*100,0)</f>
        <v>3.9159449382828448</v>
      </c>
    </row>
    <row r="83" spans="1:32" x14ac:dyDescent="0.2">
      <c r="A83" t="str">
        <f t="shared" si="95"/>
        <v>12 Other managers and proprietors</v>
      </c>
      <c r="B83" s="18">
        <f t="shared" si="96"/>
        <v>2.8030576491339776</v>
      </c>
      <c r="C83" s="18">
        <f t="shared" si="96"/>
        <v>1.9699911244116075</v>
      </c>
      <c r="D83" s="18">
        <f t="shared" si="96"/>
        <v>1.0017796244865096</v>
      </c>
      <c r="E83" s="18">
        <f t="shared" si="96"/>
        <v>1.0697579234413057</v>
      </c>
      <c r="F83" s="18">
        <f t="shared" si="97"/>
        <v>1.0470934084035877</v>
      </c>
      <c r="H83" s="18">
        <f t="shared" si="98"/>
        <v>1.0470934084035877</v>
      </c>
      <c r="I83" s="18">
        <f t="shared" si="99"/>
        <v>3.2243202634344437</v>
      </c>
      <c r="J83" s="18">
        <f t="shared" si="100"/>
        <v>3.9141092877758021</v>
      </c>
      <c r="L83" t="str">
        <f t="shared" si="101"/>
        <v>12 Other managers and proprietors</v>
      </c>
      <c r="M83" s="18">
        <f t="shared" si="102"/>
        <v>2.7236022874456367</v>
      </c>
      <c r="N83" s="18">
        <f t="shared" si="102"/>
        <v>-3.1374345854942365</v>
      </c>
      <c r="O83" s="18">
        <f t="shared" si="102"/>
        <v>2.48484950373975</v>
      </c>
      <c r="P83" s="18">
        <f t="shared" si="102"/>
        <v>1.3006008111686729</v>
      </c>
      <c r="Q83" s="18">
        <f t="shared" si="103"/>
        <v>1.6938220232236345</v>
      </c>
      <c r="S83" s="18">
        <f t="shared" si="104"/>
        <v>1.6938220232236345</v>
      </c>
      <c r="T83" s="18">
        <f t="shared" si="105"/>
        <v>3.1794757757210634</v>
      </c>
      <c r="U83" s="18">
        <f t="shared" si="106"/>
        <v>4.3193968507398983</v>
      </c>
      <c r="W83" t="str">
        <f t="shared" si="107"/>
        <v>12 Other managers and proprietors</v>
      </c>
      <c r="X83" s="18">
        <f t="shared" si="108"/>
        <v>2.9272897164599687</v>
      </c>
      <c r="Y83" s="18">
        <f t="shared" si="108"/>
        <v>9.9162380142604256</v>
      </c>
      <c r="Z83" s="18">
        <f t="shared" si="108"/>
        <v>-1.1848342690257252</v>
      </c>
      <c r="AA83" s="18">
        <f t="shared" si="108"/>
        <v>0.67931608095532781</v>
      </c>
      <c r="AB83" s="18">
        <f t="shared" si="109"/>
        <v>5.4057565940723862E-2</v>
      </c>
      <c r="AD83" s="18">
        <f t="shared" si="110"/>
        <v>5.4057565940723862E-2</v>
      </c>
      <c r="AE83" s="18">
        <f t="shared" si="111"/>
        <v>3.2853644398365134</v>
      </c>
      <c r="AF83" s="18">
        <f t="shared" si="112"/>
        <v>3.3197949854966158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3.914428855085017</v>
      </c>
      <c r="C84" s="18">
        <f t="shared" si="96"/>
        <v>3.2325666629134275</v>
      </c>
      <c r="D84" s="18">
        <f t="shared" si="96"/>
        <v>4.4620481631654441</v>
      </c>
      <c r="E84" s="18">
        <f t="shared" si="96"/>
        <v>1.4735554732222989</v>
      </c>
      <c r="F84" s="18">
        <f t="shared" si="97"/>
        <v>2.460097305912079</v>
      </c>
      <c r="H84" s="18">
        <f t="shared" si="98"/>
        <v>2.460097305912079</v>
      </c>
      <c r="I84" s="18">
        <f t="shared" si="99"/>
        <v>2.6338533399938191</v>
      </c>
      <c r="J84" s="18">
        <f t="shared" si="100"/>
        <v>4.4331413705819056</v>
      </c>
      <c r="L84" t="str">
        <f t="shared" si="101"/>
        <v>21 Science, research, engineering and technology professionals</v>
      </c>
      <c r="M84" s="18">
        <f t="shared" si="102"/>
        <v>3.9112100559676621</v>
      </c>
      <c r="N84" s="18">
        <f t="shared" si="102"/>
        <v>-1.0226348205500502</v>
      </c>
      <c r="O84" s="18">
        <f t="shared" si="102"/>
        <v>3.762652099786945</v>
      </c>
      <c r="P84" s="18">
        <f t="shared" si="102"/>
        <v>1.2925903642359904</v>
      </c>
      <c r="Q84" s="18">
        <f t="shared" si="103"/>
        <v>2.1093408871412755</v>
      </c>
      <c r="S84" s="18">
        <f t="shared" si="104"/>
        <v>2.1093408871412755</v>
      </c>
      <c r="T84" s="18">
        <f t="shared" si="105"/>
        <v>2.2828563791307044</v>
      </c>
      <c r="U84" s="18">
        <f t="shared" si="106"/>
        <v>3.8823482857343716</v>
      </c>
      <c r="W84" t="str">
        <f t="shared" si="107"/>
        <v>21 Science, research, engineering and technology professionals</v>
      </c>
      <c r="X84" s="18">
        <f t="shared" si="108"/>
        <v>3.9287315130000611</v>
      </c>
      <c r="Y84" s="18">
        <f t="shared" si="108"/>
        <v>22.132485999775973</v>
      </c>
      <c r="Z84" s="18">
        <f t="shared" si="108"/>
        <v>6.8357020182026718</v>
      </c>
      <c r="AA84" s="18">
        <f t="shared" si="108"/>
        <v>2.0186335577933257</v>
      </c>
      <c r="AB84" s="18">
        <f t="shared" si="109"/>
        <v>3.5996935801825503</v>
      </c>
      <c r="AD84" s="18">
        <f t="shared" si="110"/>
        <v>3.5996935801825503</v>
      </c>
      <c r="AE84" s="18">
        <f t="shared" si="111"/>
        <v>3.774340983058555</v>
      </c>
      <c r="AF84" s="18">
        <f t="shared" si="112"/>
        <v>6.1355127718085045</v>
      </c>
    </row>
    <row r="85" spans="1:32" x14ac:dyDescent="0.2">
      <c r="A85" t="str">
        <f t="shared" si="95"/>
        <v>22 Health professionals</v>
      </c>
      <c r="B85" s="18">
        <f t="shared" si="96"/>
        <v>3.8290143915681751</v>
      </c>
      <c r="C85" s="18">
        <f t="shared" si="96"/>
        <v>-1.2648347496676315</v>
      </c>
      <c r="D85" s="18">
        <f t="shared" si="96"/>
        <v>0.33217237115867881</v>
      </c>
      <c r="E85" s="18">
        <f t="shared" si="96"/>
        <v>1.2170477887633702</v>
      </c>
      <c r="F85" s="18">
        <f t="shared" si="97"/>
        <v>0.92122557310752029</v>
      </c>
      <c r="H85" s="18">
        <f t="shared" si="98"/>
        <v>0.92122557310752029</v>
      </c>
      <c r="I85" s="18">
        <f t="shared" si="99"/>
        <v>2.9951592676875194</v>
      </c>
      <c r="J85" s="18">
        <f t="shared" si="100"/>
        <v>3.6184071281207819</v>
      </c>
      <c r="L85" t="str">
        <f t="shared" si="101"/>
        <v>22 Health professionals</v>
      </c>
      <c r="M85" s="18">
        <f t="shared" si="102"/>
        <v>2.5171156500130909</v>
      </c>
      <c r="N85" s="18">
        <f t="shared" si="102"/>
        <v>11.897511529841642</v>
      </c>
      <c r="O85" s="18">
        <f t="shared" si="102"/>
        <v>0.58965827630588219</v>
      </c>
      <c r="P85" s="18">
        <f t="shared" si="102"/>
        <v>1.3779796333083016</v>
      </c>
      <c r="Q85" s="18">
        <f t="shared" si="103"/>
        <v>1.1145217748613101</v>
      </c>
      <c r="S85" s="18">
        <f t="shared" si="104"/>
        <v>1.1145217748613101</v>
      </c>
      <c r="T85" s="18">
        <f t="shared" si="105"/>
        <v>2.3289378641736747</v>
      </c>
      <c r="U85" s="18">
        <f t="shared" si="106"/>
        <v>3.1542539695092575</v>
      </c>
      <c r="W85" t="str">
        <f t="shared" si="107"/>
        <v>22 Health professionals</v>
      </c>
      <c r="X85" s="18">
        <f t="shared" si="108"/>
        <v>4.2968061881018205</v>
      </c>
      <c r="Y85" s="18">
        <f t="shared" si="108"/>
        <v>-5.7601548203977</v>
      </c>
      <c r="Z85" s="18">
        <f t="shared" si="108"/>
        <v>0.22699889698789555</v>
      </c>
      <c r="AA85" s="18">
        <f t="shared" si="108"/>
        <v>1.149919847892189</v>
      </c>
      <c r="AB85" s="18">
        <f t="shared" si="109"/>
        <v>0.84133909270691642</v>
      </c>
      <c r="AD85" s="18">
        <f t="shared" si="110"/>
        <v>0.84133909270691642</v>
      </c>
      <c r="AE85" s="18">
        <f t="shared" si="111"/>
        <v>3.2490027897891904</v>
      </c>
      <c r="AF85" s="18">
        <f t="shared" si="112"/>
        <v>3.7986310982190741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3.4229919309206824</v>
      </c>
      <c r="C86" s="18">
        <f t="shared" si="96"/>
        <v>1.1326066807297641</v>
      </c>
      <c r="D86" s="18">
        <f t="shared" si="96"/>
        <v>-0.19037592970110317</v>
      </c>
      <c r="E86" s="18">
        <f t="shared" si="96"/>
        <v>0.85911652968884145</v>
      </c>
      <c r="F86" s="18">
        <f t="shared" si="97"/>
        <v>0.50806525484741183</v>
      </c>
      <c r="H86" s="18">
        <f t="shared" si="98"/>
        <v>0.50806525484741183</v>
      </c>
      <c r="I86" s="18">
        <f t="shared" si="99"/>
        <v>2.8294216264335148</v>
      </c>
      <c r="J86" s="18">
        <f t="shared" si="100"/>
        <v>3.1773355653574864</v>
      </c>
      <c r="L86" t="str">
        <f t="shared" si="101"/>
        <v>23 Teaching and other educational professionals</v>
      </c>
      <c r="M86" s="18">
        <f t="shared" si="102"/>
        <v>2.2273189149700778</v>
      </c>
      <c r="N86" s="18">
        <f t="shared" si="102"/>
        <v>-6.2752413918436112</v>
      </c>
      <c r="O86" s="18">
        <f t="shared" si="102"/>
        <v>0.70142084769440061</v>
      </c>
      <c r="P86" s="18">
        <f t="shared" si="102"/>
        <v>0.78749617848890008</v>
      </c>
      <c r="Q86" s="18">
        <f t="shared" si="103"/>
        <v>0.75879622982082395</v>
      </c>
      <c r="S86" s="18">
        <f t="shared" si="104"/>
        <v>0.75879622982082395</v>
      </c>
      <c r="T86" s="18">
        <f t="shared" si="105"/>
        <v>2.4979529598968764</v>
      </c>
      <c r="U86" s="18">
        <f t="shared" si="106"/>
        <v>3.0437913401544225</v>
      </c>
      <c r="W86" t="str">
        <f t="shared" si="107"/>
        <v>23 Teaching and other educational professionals</v>
      </c>
      <c r="X86" s="18">
        <f t="shared" si="108"/>
        <v>4.0615141669298138</v>
      </c>
      <c r="Y86" s="18">
        <f t="shared" si="108"/>
        <v>4.916346973761776</v>
      </c>
      <c r="Z86" s="18">
        <f t="shared" si="108"/>
        <v>-0.60811237295054221</v>
      </c>
      <c r="AA86" s="18">
        <f t="shared" si="108"/>
        <v>0.89384133780265884</v>
      </c>
      <c r="AB86" s="18">
        <f t="shared" si="109"/>
        <v>0.3906850380086313</v>
      </c>
      <c r="AD86" s="18">
        <f t="shared" si="110"/>
        <v>0.3906850380086313</v>
      </c>
      <c r="AE86" s="18">
        <f t="shared" si="111"/>
        <v>2.9758334286727806</v>
      </c>
      <c r="AF86" s="18">
        <f t="shared" si="112"/>
        <v>3.2374753870431761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4.4924344663756832</v>
      </c>
      <c r="C87" s="18">
        <f t="shared" si="96"/>
        <v>9.1300629131215736</v>
      </c>
      <c r="D87" s="18">
        <f t="shared" si="96"/>
        <v>1.1457547269020596</v>
      </c>
      <c r="E87" s="18">
        <f t="shared" si="96"/>
        <v>1.1163592364654029</v>
      </c>
      <c r="F87" s="18">
        <f t="shared" si="97"/>
        <v>1.126156783925425</v>
      </c>
      <c r="H87" s="18">
        <f t="shared" si="98"/>
        <v>1.126156783925425</v>
      </c>
      <c r="I87" s="18">
        <f t="shared" si="99"/>
        <v>2.8169034656533976</v>
      </c>
      <c r="J87" s="18">
        <f t="shared" si="100"/>
        <v>3.6002276122449439</v>
      </c>
      <c r="L87" t="str">
        <f t="shared" si="101"/>
        <v>24 Business, media and public service professionals</v>
      </c>
      <c r="M87" s="18">
        <f t="shared" si="102"/>
        <v>3.0394138430278828</v>
      </c>
      <c r="N87" s="18">
        <f t="shared" si="102"/>
        <v>6.181998790003318</v>
      </c>
      <c r="O87" s="18">
        <f t="shared" si="102"/>
        <v>1.2211708711700187</v>
      </c>
      <c r="P87" s="18">
        <f t="shared" si="102"/>
        <v>0.8894535872928655</v>
      </c>
      <c r="Q87" s="18">
        <f t="shared" si="103"/>
        <v>0.99990505139089247</v>
      </c>
      <c r="S87" s="18">
        <f t="shared" si="104"/>
        <v>0.99990505139089247</v>
      </c>
      <c r="T87" s="18">
        <f t="shared" si="105"/>
        <v>2.5189317807989609</v>
      </c>
      <c r="U87" s="18">
        <f t="shared" si="106"/>
        <v>3.2397893024104452</v>
      </c>
      <c r="W87" t="str">
        <f t="shared" si="107"/>
        <v>24 Business, media and public service professionals</v>
      </c>
      <c r="X87" s="18">
        <f t="shared" si="108"/>
        <v>6.6646591722434811</v>
      </c>
      <c r="Y87" s="18">
        <f t="shared" si="108"/>
        <v>13.172922410045796</v>
      </c>
      <c r="Z87" s="18">
        <f t="shared" si="108"/>
        <v>1.048388535778666</v>
      </c>
      <c r="AA87" s="18">
        <f t="shared" si="108"/>
        <v>1.4041422299506001</v>
      </c>
      <c r="AB87" s="18">
        <f t="shared" si="109"/>
        <v>1.2854187185232568</v>
      </c>
      <c r="AD87" s="18">
        <f t="shared" si="110"/>
        <v>1.2854187185232568</v>
      </c>
      <c r="AE87" s="18">
        <f t="shared" si="111"/>
        <v>3.1833240265067397</v>
      </c>
      <c r="AF87" s="18">
        <f t="shared" si="112"/>
        <v>4.0395744219515528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4.6772943433991632</v>
      </c>
      <c r="C88" s="18">
        <f t="shared" si="96"/>
        <v>8.5490187963553446</v>
      </c>
      <c r="D88" s="18">
        <f t="shared" si="96"/>
        <v>-1.1109205709225689</v>
      </c>
      <c r="E88" s="18">
        <f t="shared" si="96"/>
        <v>0.81310139922714519</v>
      </c>
      <c r="F88" s="18">
        <f t="shared" si="97"/>
        <v>0.16763692101184891</v>
      </c>
      <c r="H88" s="18">
        <f t="shared" si="98"/>
        <v>0.16763692101184891</v>
      </c>
      <c r="I88" s="18">
        <f t="shared" si="99"/>
        <v>2.2659615894745411</v>
      </c>
      <c r="J88" s="18">
        <f t="shared" si="100"/>
        <v>2.3888696075211824</v>
      </c>
      <c r="L88" t="str">
        <f t="shared" si="101"/>
        <v>31 Science, engineering and technology associate professionals</v>
      </c>
      <c r="M88" s="18">
        <f t="shared" si="102"/>
        <v>5.43316624546617</v>
      </c>
      <c r="N88" s="18">
        <f t="shared" si="102"/>
        <v>3.3512216511859316</v>
      </c>
      <c r="O88" s="18">
        <f t="shared" si="102"/>
        <v>-2.1573512646357429</v>
      </c>
      <c r="P88" s="18">
        <f t="shared" si="102"/>
        <v>0.40069935950581836</v>
      </c>
      <c r="Q88" s="18">
        <f t="shared" si="103"/>
        <v>-0.45933013457342131</v>
      </c>
      <c r="S88" s="18">
        <f t="shared" si="104"/>
        <v>-0.45933013457342131</v>
      </c>
      <c r="T88" s="18">
        <f t="shared" si="105"/>
        <v>1.9381437521589939</v>
      </c>
      <c r="U88" s="18">
        <f t="shared" si="106"/>
        <v>1.589922023969037</v>
      </c>
      <c r="W88" t="str">
        <f t="shared" si="107"/>
        <v>31 Science, engineering and technology associate professionals</v>
      </c>
      <c r="X88" s="18">
        <f t="shared" si="108"/>
        <v>2.5385494220263372</v>
      </c>
      <c r="Y88" s="18">
        <f t="shared" si="108"/>
        <v>24.319935139355799</v>
      </c>
      <c r="Z88" s="18">
        <f t="shared" si="108"/>
        <v>1.3479549034657978</v>
      </c>
      <c r="AA88" s="18">
        <f t="shared" si="108"/>
        <v>1.6384995981213679</v>
      </c>
      <c r="AB88" s="18">
        <f t="shared" si="109"/>
        <v>1.5415589360013637</v>
      </c>
      <c r="AD88" s="18">
        <f t="shared" si="110"/>
        <v>1.5415589360013637</v>
      </c>
      <c r="AE88" s="18">
        <f t="shared" si="111"/>
        <v>3.032943008947675</v>
      </c>
      <c r="AF88" s="18">
        <f t="shared" si="112"/>
        <v>4.0859213850191756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2.7143153531193898</v>
      </c>
      <c r="C89" s="18">
        <f t="shared" si="96"/>
        <v>-0.10373734923033728</v>
      </c>
      <c r="D89" s="18">
        <f t="shared" si="96"/>
        <v>9.8035394840189518</v>
      </c>
      <c r="E89" s="18">
        <f t="shared" si="96"/>
        <v>1.9559046898953714</v>
      </c>
      <c r="F89" s="18">
        <f t="shared" si="97"/>
        <v>4.507398018224329</v>
      </c>
      <c r="H89" s="18">
        <f t="shared" si="98"/>
        <v>4.507398018224329</v>
      </c>
      <c r="I89" s="18">
        <f t="shared" si="99"/>
        <v>4.551475605351607</v>
      </c>
      <c r="J89" s="18">
        <f t="shared" si="100"/>
        <v>7.3238270208695777</v>
      </c>
      <c r="L89" t="str">
        <f t="shared" si="101"/>
        <v>32 Health and social care associate professionals</v>
      </c>
      <c r="M89" s="18">
        <f t="shared" si="102"/>
        <v>-0.90252311612992742</v>
      </c>
      <c r="N89" s="18">
        <f t="shared" si="102"/>
        <v>11.370967048559555</v>
      </c>
      <c r="O89" s="18">
        <f t="shared" si="102"/>
        <v>6.4506869578921044</v>
      </c>
      <c r="P89" s="18">
        <f t="shared" si="102"/>
        <v>1.5999630029884582</v>
      </c>
      <c r="Q89" s="18">
        <f>IF(AND(Q$6-O$6 &lt;&gt; 0,O15&lt;&gt;0,Q15&lt;&gt;0),(EXP(LN(Q15/O15)/(Q$6-O$6))-1)*100,0)</f>
        <v>3.1918003123133198</v>
      </c>
      <c r="S89" s="18">
        <f t="shared" si="104"/>
        <v>3.1918003123133198</v>
      </c>
      <c r="T89" s="18">
        <f t="shared" si="105"/>
        <v>3.5466912374950699</v>
      </c>
      <c r="U89" s="18">
        <f t="shared" si="106"/>
        <v>5.6753217815250334</v>
      </c>
      <c r="W89" t="str">
        <f t="shared" si="107"/>
        <v>32 Health and social care associate professionals</v>
      </c>
      <c r="X89" s="18">
        <f t="shared" si="108"/>
        <v>3.7610779521080939</v>
      </c>
      <c r="Y89" s="18">
        <f t="shared" si="108"/>
        <v>-3.0618183310632263</v>
      </c>
      <c r="Z89" s="18">
        <f t="shared" si="108"/>
        <v>10.722241645872167</v>
      </c>
      <c r="AA89" s="18">
        <f t="shared" si="108"/>
        <v>2.0408327473842469</v>
      </c>
      <c r="AB89" s="18">
        <f t="shared" si="109"/>
        <v>4.8562413526334947</v>
      </c>
      <c r="AD89" s="18">
        <f t="shared" si="110"/>
        <v>4.8562413526334947</v>
      </c>
      <c r="AE89" s="18">
        <f t="shared" si="111"/>
        <v>4.8247973683540613</v>
      </c>
      <c r="AF89" s="18">
        <f t="shared" si="112"/>
        <v>7.7508134274637541</v>
      </c>
    </row>
    <row r="90" spans="1:32" x14ac:dyDescent="0.2">
      <c r="A90" t="str">
        <f t="shared" si="95"/>
        <v>33 Protective service occupations</v>
      </c>
      <c r="B90" s="18">
        <f t="shared" si="96"/>
        <v>0.22592462162833726</v>
      </c>
      <c r="C90" s="18">
        <f t="shared" si="96"/>
        <v>5.9157651321464</v>
      </c>
      <c r="D90" s="18">
        <f t="shared" si="96"/>
        <v>-4.0493479409421163</v>
      </c>
      <c r="E90" s="18">
        <f t="shared" si="96"/>
        <v>0.51855266979725645</v>
      </c>
      <c r="F90" s="18">
        <f t="shared" si="97"/>
        <v>-1.0277459388750132</v>
      </c>
      <c r="H90" s="18">
        <f t="shared" si="98"/>
        <v>-1.0277459388750132</v>
      </c>
      <c r="I90" s="18">
        <f t="shared" si="99"/>
        <v>1.6634762010317328</v>
      </c>
      <c r="J90" s="18">
        <f t="shared" si="100"/>
        <v>0.86098391703584021</v>
      </c>
      <c r="L90" t="str">
        <f t="shared" si="101"/>
        <v>33 Protective service occupations</v>
      </c>
      <c r="M90" s="18">
        <f t="shared" si="102"/>
        <v>-0.56400144045464229</v>
      </c>
      <c r="N90" s="18">
        <f t="shared" si="102"/>
        <v>4.7509574825448375</v>
      </c>
      <c r="O90" s="18">
        <f t="shared" si="102"/>
        <v>-4.4053993703555889</v>
      </c>
      <c r="P90" s="18">
        <f t="shared" si="102"/>
        <v>-0.14255844989703448</v>
      </c>
      <c r="Q90" s="18">
        <f t="shared" si="103"/>
        <v>-1.5842187769349203</v>
      </c>
      <c r="S90" s="18">
        <f t="shared" si="104"/>
        <v>-1.5842187769349203</v>
      </c>
      <c r="T90" s="18">
        <f t="shared" si="105"/>
        <v>1.3564004914321526</v>
      </c>
      <c r="U90" s="18">
        <f t="shared" si="106"/>
        <v>7.2661421721020858E-2</v>
      </c>
      <c r="W90" t="str">
        <f t="shared" si="107"/>
        <v>33 Protective service occupations</v>
      </c>
      <c r="X90" s="18">
        <f t="shared" si="108"/>
        <v>2.6033087668902111</v>
      </c>
      <c r="Y90" s="18">
        <f t="shared" si="108"/>
        <v>9.1580785028846137</v>
      </c>
      <c r="Z90" s="18">
        <f t="shared" si="108"/>
        <v>-3.1233499007870646</v>
      </c>
      <c r="AA90" s="18">
        <f t="shared" si="108"/>
        <v>2.0178998709489138</v>
      </c>
      <c r="AB90" s="18">
        <f t="shared" si="109"/>
        <v>0.27452735422681673</v>
      </c>
      <c r="AD90" s="18">
        <f t="shared" si="110"/>
        <v>0.27452735422681673</v>
      </c>
      <c r="AE90" s="18">
        <f t="shared" si="111"/>
        <v>2.4253209149550869</v>
      </c>
      <c r="AF90" s="18">
        <f t="shared" si="112"/>
        <v>2.622735386966335</v>
      </c>
    </row>
    <row r="91" spans="1:32" x14ac:dyDescent="0.2">
      <c r="A91" t="str">
        <f t="shared" si="95"/>
        <v>34 Culture, media and sports occupations</v>
      </c>
      <c r="B91" s="18">
        <f t="shared" si="96"/>
        <v>2.7405518418596619</v>
      </c>
      <c r="C91" s="18">
        <f t="shared" si="96"/>
        <v>-0.20904296442194603</v>
      </c>
      <c r="D91" s="18">
        <f t="shared" si="96"/>
        <v>-0.48700874751209655</v>
      </c>
      <c r="E91" s="18">
        <f t="shared" si="96"/>
        <v>1.3284185943450044</v>
      </c>
      <c r="F91" s="18">
        <f t="shared" si="97"/>
        <v>0.71962577491151425</v>
      </c>
      <c r="H91" s="18">
        <f t="shared" si="98"/>
        <v>0.71962577491151425</v>
      </c>
      <c r="I91" s="18">
        <f t="shared" si="99"/>
        <v>2.7012747999265452</v>
      </c>
      <c r="J91" s="18">
        <f t="shared" si="100"/>
        <v>3.2048734545847557</v>
      </c>
      <c r="L91" t="str">
        <f t="shared" si="101"/>
        <v>34 Culture, media and sports occupations</v>
      </c>
      <c r="M91" s="18">
        <f t="shared" si="102"/>
        <v>1.1562617393906072</v>
      </c>
      <c r="N91" s="18">
        <f t="shared" si="102"/>
        <v>-8.0562452052354683</v>
      </c>
      <c r="O91" s="18">
        <f t="shared" si="102"/>
        <v>-0.81108950114954226</v>
      </c>
      <c r="P91" s="18">
        <f t="shared" si="102"/>
        <v>1.2882329812162974</v>
      </c>
      <c r="Q91" s="18">
        <f t="shared" si="103"/>
        <v>0.58356781311759143</v>
      </c>
      <c r="S91" s="18">
        <f t="shared" si="104"/>
        <v>0.58356781311759143</v>
      </c>
      <c r="T91" s="18">
        <f t="shared" si="105"/>
        <v>2.2951233090221956</v>
      </c>
      <c r="U91" s="18">
        <f t="shared" si="106"/>
        <v>2.7247934324769352</v>
      </c>
      <c r="W91" t="str">
        <f t="shared" si="107"/>
        <v>34 Culture, media and sports occupations</v>
      </c>
      <c r="X91" s="18">
        <f t="shared" si="108"/>
        <v>4.2330156529356788</v>
      </c>
      <c r="Y91" s="18">
        <f t="shared" si="108"/>
        <v>6.6496841182126509</v>
      </c>
      <c r="Z91" s="18">
        <f>IF(AND(AA$6-Z$6 &lt;&gt; 0,Z17&lt;&gt;0,AA17&lt;&gt;0),(EXP(LN(AA17/Z17)/(AA$6-Z$6))-1)*100,0)</f>
        <v>-0.24556914958376863</v>
      </c>
      <c r="AA91" s="18">
        <f t="shared" si="108"/>
        <v>1.3577596447980511</v>
      </c>
      <c r="AB91" s="18">
        <f t="shared" si="109"/>
        <v>0.82047365369160019</v>
      </c>
      <c r="AD91" s="18">
        <f t="shared" si="110"/>
        <v>0.82047365369160019</v>
      </c>
      <c r="AE91" s="18">
        <f t="shared" si="111"/>
        <v>2.9931100184229065</v>
      </c>
      <c r="AF91" s="18">
        <f t="shared" si="112"/>
        <v>3.5470201772753951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2.2558431303242088</v>
      </c>
      <c r="C92" s="18">
        <f t="shared" si="96"/>
        <v>4.2958623455493949</v>
      </c>
      <c r="D92" s="18">
        <f t="shared" si="96"/>
        <v>0.29952954413561272</v>
      </c>
      <c r="E92" s="18">
        <f t="shared" si="96"/>
        <v>0.56817365019423693</v>
      </c>
      <c r="F92" s="18">
        <f t="shared" si="97"/>
        <v>0.4785457608295296</v>
      </c>
      <c r="H92" s="18">
        <f t="shared" si="98"/>
        <v>0.4785457608295296</v>
      </c>
      <c r="I92" s="18">
        <f t="shared" si="99"/>
        <v>2.6206124289709143</v>
      </c>
      <c r="J92" s="18">
        <f t="shared" si="100"/>
        <v>2.9573124549000962</v>
      </c>
      <c r="L92" t="str">
        <f t="shared" si="101"/>
        <v>35 Business and public service associate professionals</v>
      </c>
      <c r="M92" s="18">
        <f t="shared" si="102"/>
        <v>1.3519664980886859</v>
      </c>
      <c r="N92" s="18">
        <f t="shared" si="102"/>
        <v>3.2286806756264053</v>
      </c>
      <c r="O92" s="18">
        <f t="shared" si="102"/>
        <v>-2.0536788546410278E-2</v>
      </c>
      <c r="P92" s="18">
        <f t="shared" si="102"/>
        <v>0.18574381774869586</v>
      </c>
      <c r="Q92" s="18">
        <f t="shared" si="103"/>
        <v>0.11693636959648757</v>
      </c>
      <c r="S92" s="18">
        <f t="shared" si="104"/>
        <v>0.11693636959648757</v>
      </c>
      <c r="T92" s="18">
        <f t="shared" si="105"/>
        <v>2.1904803552134311</v>
      </c>
      <c r="U92" s="18">
        <f t="shared" si="106"/>
        <v>2.2770141459973914</v>
      </c>
      <c r="W92" t="str">
        <f t="shared" si="107"/>
        <v>35 Business and public service associate professionals</v>
      </c>
      <c r="X92" s="18">
        <f t="shared" si="108"/>
        <v>3.3261069128738718</v>
      </c>
      <c r="Y92" s="18">
        <f t="shared" si="108"/>
        <v>5.5000199693323371</v>
      </c>
      <c r="Z92" s="18">
        <f t="shared" si="108"/>
        <v>0.64822108519242416</v>
      </c>
      <c r="AA92" s="18">
        <f t="shared" si="108"/>
        <v>0.96260446812894696</v>
      </c>
      <c r="AB92" s="18">
        <f t="shared" si="109"/>
        <v>0.85770104684312898</v>
      </c>
      <c r="AD92" s="18">
        <f t="shared" si="110"/>
        <v>0.85770104684312898</v>
      </c>
      <c r="AE92" s="18">
        <f t="shared" si="111"/>
        <v>3.0679117385936427</v>
      </c>
      <c r="AF92" s="18">
        <f t="shared" si="112"/>
        <v>3.6418428860155005</v>
      </c>
    </row>
    <row r="93" spans="1:32" x14ac:dyDescent="0.2">
      <c r="A93" t="str">
        <f t="shared" si="95"/>
        <v>41 Administrative occupations</v>
      </c>
      <c r="B93" s="18">
        <f t="shared" si="96"/>
        <v>-1.4220731957326205E-2</v>
      </c>
      <c r="C93" s="18">
        <f t="shared" si="96"/>
        <v>4.3876959478842181</v>
      </c>
      <c r="D93" s="18">
        <f t="shared" si="96"/>
        <v>0.35555289304762816</v>
      </c>
      <c r="E93" s="18">
        <f t="shared" si="96"/>
        <v>-0.31028296047214132</v>
      </c>
      <c r="F93" s="18">
        <f t="shared" si="97"/>
        <v>-8.8829980864602032E-2</v>
      </c>
      <c r="H93" s="18">
        <f t="shared" si="98"/>
        <v>-8.8829980864602032E-2</v>
      </c>
      <c r="I93" s="18">
        <f t="shared" si="99"/>
        <v>2.7990000858370445</v>
      </c>
      <c r="J93" s="18">
        <f t="shared" si="100"/>
        <v>2.7387723056098601</v>
      </c>
      <c r="L93" t="str">
        <f t="shared" si="101"/>
        <v>41 Administrative occupations</v>
      </c>
      <c r="M93" s="18">
        <f t="shared" si="102"/>
        <v>-2.1412130233561921</v>
      </c>
      <c r="N93" s="18">
        <f t="shared" si="102"/>
        <v>18.151793258267833</v>
      </c>
      <c r="O93" s="18">
        <f t="shared" si="102"/>
        <v>0.98371963585228706</v>
      </c>
      <c r="P93" s="18">
        <f t="shared" si="102"/>
        <v>0.65856302614997198</v>
      </c>
      <c r="Q93" s="18">
        <f t="shared" si="103"/>
        <v>0.76683206604324372</v>
      </c>
      <c r="S93" s="18">
        <f t="shared" si="104"/>
        <v>0.76683206604324372</v>
      </c>
      <c r="T93" s="18">
        <f t="shared" si="105"/>
        <v>2.2545892173612359</v>
      </c>
      <c r="U93" s="18">
        <f t="shared" si="106"/>
        <v>2.8242122454962493</v>
      </c>
      <c r="W93" t="str">
        <f t="shared" si="107"/>
        <v>41 Administrative occupations</v>
      </c>
      <c r="X93" s="18">
        <f t="shared" si="108"/>
        <v>0.70863039152444518</v>
      </c>
      <c r="Y93" s="18">
        <f t="shared" si="108"/>
        <v>3.5062265867202846E-2</v>
      </c>
      <c r="Z93" s="18">
        <f t="shared" si="108"/>
        <v>0.11684307899360036</v>
      </c>
      <c r="AA93" s="18">
        <f t="shared" si="108"/>
        <v>-0.71226311747923932</v>
      </c>
      <c r="AB93" s="18">
        <f t="shared" si="109"/>
        <v>-0.4366601122823055</v>
      </c>
      <c r="AD93" s="18">
        <f t="shared" si="110"/>
        <v>-0.4366601122823055</v>
      </c>
      <c r="AE93" s="18">
        <f t="shared" si="111"/>
        <v>2.9924027849280943</v>
      </c>
      <c r="AF93" s="18">
        <f t="shared" si="112"/>
        <v>2.706603498411142</v>
      </c>
    </row>
    <row r="94" spans="1:32" x14ac:dyDescent="0.2">
      <c r="A94" t="str">
        <f t="shared" si="95"/>
        <v>42 Secretarial and related occupations</v>
      </c>
      <c r="B94" s="18">
        <f t="shared" si="96"/>
        <v>-1.3583727120394462</v>
      </c>
      <c r="C94" s="18">
        <f t="shared" si="96"/>
        <v>-2.7587709089113455</v>
      </c>
      <c r="D94" s="18">
        <f t="shared" si="96"/>
        <v>-1.7324053815396812</v>
      </c>
      <c r="E94" s="18">
        <f t="shared" si="96"/>
        <v>-1.8125021427864652</v>
      </c>
      <c r="F94" s="18">
        <f t="shared" si="97"/>
        <v>-1.7858104789920226</v>
      </c>
      <c r="H94" s="18">
        <f t="shared" si="98"/>
        <v>-1.7858104789920226</v>
      </c>
      <c r="I94" s="18">
        <f t="shared" si="99"/>
        <v>2.5522146809596746</v>
      </c>
      <c r="J94" s="18">
        <f t="shared" si="100"/>
        <v>1.3486648318872696</v>
      </c>
      <c r="L94" t="str">
        <f t="shared" si="101"/>
        <v>42 Secretarial and related occupations</v>
      </c>
      <c r="M94" s="18">
        <f t="shared" si="102"/>
        <v>-6.4718724111567205</v>
      </c>
      <c r="N94" s="18">
        <f t="shared" si="102"/>
        <v>-5.7850611768465736</v>
      </c>
      <c r="O94" s="18">
        <f t="shared" si="102"/>
        <v>-0.19530313083034878</v>
      </c>
      <c r="P94" s="18">
        <f t="shared" si="102"/>
        <v>1.7703136757218463</v>
      </c>
      <c r="Q94" s="18">
        <f t="shared" si="103"/>
        <v>1.1108439525167491</v>
      </c>
      <c r="S94" s="18">
        <f t="shared" si="104"/>
        <v>1.1108439525167491</v>
      </c>
      <c r="T94" s="18">
        <f t="shared" si="105"/>
        <v>2.0133107979642961</v>
      </c>
      <c r="U94" s="18">
        <f t="shared" si="106"/>
        <v>2.8700110932551981</v>
      </c>
      <c r="W94" t="str">
        <f t="shared" si="107"/>
        <v>42 Secretarial and related occupations</v>
      </c>
      <c r="X94" s="18">
        <f t="shared" si="108"/>
        <v>-0.80586680497930496</v>
      </c>
      <c r="Y94" s="18">
        <f t="shared" si="108"/>
        <v>-2.4769913020091128</v>
      </c>
      <c r="Z94" s="18">
        <f t="shared" si="108"/>
        <v>-1.8754807870023815</v>
      </c>
      <c r="AA94" s="18">
        <f t="shared" si="108"/>
        <v>-2.2350136911526985</v>
      </c>
      <c r="AB94" s="18">
        <f t="shared" si="109"/>
        <v>-2.1153160003808957</v>
      </c>
      <c r="AD94" s="18">
        <f t="shared" si="110"/>
        <v>-2.1153160003808957</v>
      </c>
      <c r="AE94" s="18">
        <f t="shared" si="111"/>
        <v>2.5987986640841676</v>
      </c>
      <c r="AF94" s="18">
        <f t="shared" si="112"/>
        <v>1.1948341590476419</v>
      </c>
    </row>
    <row r="95" spans="1:32" x14ac:dyDescent="0.2">
      <c r="A95" t="str">
        <f t="shared" si="95"/>
        <v>51 Skilled agricultural and related trades</v>
      </c>
      <c r="B95" s="18">
        <f t="shared" si="96"/>
        <v>0.1893700087477912</v>
      </c>
      <c r="C95" s="18">
        <f t="shared" si="96"/>
        <v>10.694304667780674</v>
      </c>
      <c r="D95" s="18">
        <f t="shared" si="96"/>
        <v>-0.48058763763172418</v>
      </c>
      <c r="E95" s="18">
        <f t="shared" si="96"/>
        <v>0.84427240361515388</v>
      </c>
      <c r="F95" s="18">
        <f t="shared" si="97"/>
        <v>0.40070419513467126</v>
      </c>
      <c r="H95" s="18">
        <f t="shared" si="98"/>
        <v>0.40070419513467126</v>
      </c>
      <c r="I95" s="18">
        <f t="shared" si="99"/>
        <v>2.8937571128211603</v>
      </c>
      <c r="J95" s="18">
        <f t="shared" si="100"/>
        <v>3.1651286256372702</v>
      </c>
      <c r="L95" t="str">
        <f t="shared" si="101"/>
        <v>51 Skilled agricultural and related trades</v>
      </c>
      <c r="M95" s="18">
        <f t="shared" si="102"/>
        <v>-0.37096961396267947</v>
      </c>
      <c r="N95" s="18">
        <f t="shared" si="102"/>
        <v>9.9662677601892504</v>
      </c>
      <c r="O95" s="18">
        <f t="shared" si="102"/>
        <v>-0.32437494006501977</v>
      </c>
      <c r="P95" s="18">
        <f t="shared" si="102"/>
        <v>0.58197213166724104</v>
      </c>
      <c r="Q95" s="18">
        <f t="shared" si="103"/>
        <v>0.27894441301503647</v>
      </c>
      <c r="S95" s="18">
        <f t="shared" si="104"/>
        <v>0.27894441301503647</v>
      </c>
      <c r="T95" s="18">
        <f t="shared" si="105"/>
        <v>2.7732179098185705</v>
      </c>
      <c r="U95" s="18">
        <f t="shared" si="106"/>
        <v>2.9646551774624941</v>
      </c>
      <c r="W95" t="str">
        <f t="shared" si="107"/>
        <v>51 Skilled agricultural and related trades</v>
      </c>
      <c r="X95" s="18">
        <f t="shared" si="108"/>
        <v>4.7974008078831787</v>
      </c>
      <c r="Y95" s="18">
        <f t="shared" si="108"/>
        <v>15.976884472448226</v>
      </c>
      <c r="Z95" s="18">
        <f t="shared" si="108"/>
        <v>-1.5828386709347608</v>
      </c>
      <c r="AA95" s="18">
        <f t="shared" si="108"/>
        <v>2.6006333888839439</v>
      </c>
      <c r="AB95" s="18">
        <f t="shared" si="109"/>
        <v>1.1867481960549098</v>
      </c>
      <c r="AD95" s="18">
        <f t="shared" si="110"/>
        <v>1.1867481960549098</v>
      </c>
      <c r="AE95" s="18">
        <f t="shared" si="111"/>
        <v>3.6735298838418196</v>
      </c>
      <c r="AF95" s="18">
        <f t="shared" si="112"/>
        <v>4.4141443186532348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-0.28449768601461756</v>
      </c>
      <c r="C96" s="18">
        <f t="shared" si="96"/>
        <v>-10.872998078405516</v>
      </c>
      <c r="D96" s="18">
        <f t="shared" si="96"/>
        <v>-0.14349264860531452</v>
      </c>
      <c r="E96" s="18">
        <f t="shared" si="96"/>
        <v>-0.28142425509688485</v>
      </c>
      <c r="F96" s="18">
        <f t="shared" si="97"/>
        <v>-0.23546823534735806</v>
      </c>
      <c r="H96" s="18">
        <f t="shared" si="98"/>
        <v>-0.23546823534735806</v>
      </c>
      <c r="I96" s="18">
        <f t="shared" si="99"/>
        <v>2.1505436346997309</v>
      </c>
      <c r="J96" s="18">
        <f t="shared" si="100"/>
        <v>1.9765273278306239</v>
      </c>
      <c r="L96" t="str">
        <f t="shared" si="101"/>
        <v>52 Skilled metal, electrical and electronic trades</v>
      </c>
      <c r="M96" s="18">
        <f t="shared" si="102"/>
        <v>-0.62331064281143655</v>
      </c>
      <c r="N96" s="18">
        <f t="shared" si="102"/>
        <v>-10.480783914143267</v>
      </c>
      <c r="O96" s="18">
        <f t="shared" si="102"/>
        <v>-0.57211974836038904</v>
      </c>
      <c r="P96" s="18">
        <f t="shared" si="102"/>
        <v>-0.49356496303987196</v>
      </c>
      <c r="Q96" s="18">
        <f t="shared" si="103"/>
        <v>-0.51975678501762212</v>
      </c>
      <c r="S96" s="18">
        <f t="shared" si="104"/>
        <v>-0.51975678501762212</v>
      </c>
      <c r="T96" s="18">
        <f t="shared" si="105"/>
        <v>2.0507955136525702</v>
      </c>
      <c r="U96" s="18">
        <f t="shared" si="106"/>
        <v>1.6634112569744453</v>
      </c>
      <c r="W96" t="str">
        <f t="shared" si="107"/>
        <v>52 Skilled metal, electrical and electronic trades</v>
      </c>
      <c r="X96" s="18">
        <f t="shared" si="108"/>
        <v>14.355929170116944</v>
      </c>
      <c r="Y96" s="18">
        <f t="shared" si="108"/>
        <v>-22.944439125450412</v>
      </c>
      <c r="Z96" s="18">
        <f t="shared" si="108"/>
        <v>11.820215596979633</v>
      </c>
      <c r="AA96" s="18">
        <f t="shared" si="108"/>
        <v>3.2683979812074604</v>
      </c>
      <c r="AB96" s="18">
        <f t="shared" si="109"/>
        <v>6.0437478273694056</v>
      </c>
      <c r="AD96" s="18">
        <f t="shared" si="110"/>
        <v>6.0437478273694056</v>
      </c>
      <c r="AE96" s="18">
        <f t="shared" si="111"/>
        <v>5.0428854987494942</v>
      </c>
      <c r="AF96" s="18">
        <f t="shared" si="112"/>
        <v>8.7169240335322797</v>
      </c>
    </row>
    <row r="97" spans="1:32" x14ac:dyDescent="0.2">
      <c r="A97" t="str">
        <f t="shared" si="95"/>
        <v>53 Skilled construction and building trades</v>
      </c>
      <c r="B97" s="18">
        <f t="shared" si="96"/>
        <v>1.9500522392997377</v>
      </c>
      <c r="C97" s="18">
        <f t="shared" si="96"/>
        <v>-19.07030054641956</v>
      </c>
      <c r="D97" s="18">
        <f t="shared" si="96"/>
        <v>1.1891775592075993</v>
      </c>
      <c r="E97" s="18">
        <f t="shared" si="96"/>
        <v>8.4611549230251271E-2</v>
      </c>
      <c r="F97" s="18">
        <f t="shared" si="97"/>
        <v>0.45145398042010232</v>
      </c>
      <c r="H97" s="18">
        <f t="shared" si="98"/>
        <v>0.45145398042010232</v>
      </c>
      <c r="I97" s="18">
        <f t="shared" si="99"/>
        <v>2.4958319284298813</v>
      </c>
      <c r="J97" s="18">
        <f t="shared" si="100"/>
        <v>2.8186097738008842</v>
      </c>
      <c r="L97" t="str">
        <f t="shared" si="101"/>
        <v>53 Skilled construction and building trades</v>
      </c>
      <c r="M97" s="18">
        <f t="shared" si="102"/>
        <v>1.8739876669425781</v>
      </c>
      <c r="N97" s="18">
        <f t="shared" si="102"/>
        <v>-19.709547484228686</v>
      </c>
      <c r="O97" s="18">
        <f t="shared" si="102"/>
        <v>1.3872950379225202</v>
      </c>
      <c r="P97" s="18">
        <f t="shared" si="102"/>
        <v>7.1365967125491814E-2</v>
      </c>
      <c r="Q97" s="18">
        <f t="shared" si="103"/>
        <v>0.50810021022371643</v>
      </c>
      <c r="S97" s="18">
        <f t="shared" si="104"/>
        <v>0.50810021022371643</v>
      </c>
      <c r="T97" s="18">
        <f t="shared" si="105"/>
        <v>2.5060207172723947</v>
      </c>
      <c r="U97" s="18">
        <f t="shared" si="106"/>
        <v>2.8692375397234127</v>
      </c>
      <c r="W97" t="str">
        <f t="shared" si="107"/>
        <v>53 Skilled construction and building trades</v>
      </c>
      <c r="X97" s="18">
        <f t="shared" si="108"/>
        <v>7.0962082719385755</v>
      </c>
      <c r="Y97" s="18">
        <f t="shared" si="108"/>
        <v>19.154925646567158</v>
      </c>
      <c r="Z97" s="18">
        <f t="shared" si="108"/>
        <v>-8.5167074422261013</v>
      </c>
      <c r="AA97" s="18">
        <f t="shared" si="108"/>
        <v>0.94252433052832707</v>
      </c>
      <c r="AB97" s="18">
        <f t="shared" si="109"/>
        <v>-2.3145151511552942</v>
      </c>
      <c r="AD97" s="18">
        <f t="shared" si="110"/>
        <v>-2.3145151511552942</v>
      </c>
      <c r="AE97" s="18">
        <f t="shared" si="111"/>
        <v>2.0730116853022507</v>
      </c>
      <c r="AF97" s="18">
        <f t="shared" si="112"/>
        <v>0.41564395341622262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-1.1408951198515926</v>
      </c>
      <c r="C98" s="18">
        <f t="shared" si="96"/>
        <v>-2.4664590105830331</v>
      </c>
      <c r="D98" s="18">
        <f t="shared" si="96"/>
        <v>1.3754720700817513</v>
      </c>
      <c r="E98" s="18">
        <f t="shared" si="96"/>
        <v>-0.23223684459668936</v>
      </c>
      <c r="F98" s="18">
        <f t="shared" si="97"/>
        <v>0.3008130189410041</v>
      </c>
      <c r="H98" s="18">
        <f t="shared" si="98"/>
        <v>0.3008130189410041</v>
      </c>
      <c r="I98" s="18">
        <f t="shared" si="99"/>
        <v>2.5693822565635571</v>
      </c>
      <c r="J98" s="18">
        <f t="shared" si="100"/>
        <v>2.7816643405225161</v>
      </c>
      <c r="L98" t="str">
        <f t="shared" si="101"/>
        <v>54 Textiles, printing and other skilled trades</v>
      </c>
      <c r="M98" s="18">
        <f t="shared" si="102"/>
        <v>-1.6656213325844327</v>
      </c>
      <c r="N98" s="18">
        <f t="shared" si="102"/>
        <v>-9.7367297409070357</v>
      </c>
      <c r="O98" s="18">
        <f t="shared" si="102"/>
        <v>1.4878882873250232</v>
      </c>
      <c r="P98" s="18">
        <f t="shared" si="102"/>
        <v>-0.33952130969765459</v>
      </c>
      <c r="Q98" s="18">
        <f t="shared" si="103"/>
        <v>0.26592957809579154</v>
      </c>
      <c r="S98" s="18">
        <f t="shared" si="104"/>
        <v>0.26592957809579154</v>
      </c>
      <c r="T98" s="18">
        <f t="shared" si="105"/>
        <v>1.9440626472537303</v>
      </c>
      <c r="U98" s="18">
        <f t="shared" si="106"/>
        <v>2.1480988095553766</v>
      </c>
      <c r="W98" t="str">
        <f t="shared" si="107"/>
        <v>54 Textiles, printing and other skilled trades</v>
      </c>
      <c r="X98" s="18">
        <f t="shared" si="108"/>
        <v>-0.3834580017548217</v>
      </c>
      <c r="Y98" s="18">
        <f t="shared" si="108"/>
        <v>7.6938594909750746</v>
      </c>
      <c r="Z98" s="18">
        <f t="shared" si="108"/>
        <v>1.243159020811202</v>
      </c>
      <c r="AA98" s="18">
        <f t="shared" si="108"/>
        <v>-0.10637648204261385</v>
      </c>
      <c r="AB98" s="18">
        <f t="shared" si="109"/>
        <v>0.34145799245826058</v>
      </c>
      <c r="AD98" s="18">
        <f t="shared" si="110"/>
        <v>0.34145799245826058</v>
      </c>
      <c r="AE98" s="18">
        <f t="shared" si="111"/>
        <v>3.23982423346314</v>
      </c>
      <c r="AF98" s="18">
        <f t="shared" si="112"/>
        <v>3.4603105007297463</v>
      </c>
    </row>
    <row r="99" spans="1:32" x14ac:dyDescent="0.2">
      <c r="A99" t="str">
        <f t="shared" si="95"/>
        <v>61 Caring personal service occupations</v>
      </c>
      <c r="B99" s="18">
        <f t="shared" si="96"/>
        <v>0.77526424567260221</v>
      </c>
      <c r="C99" s="18">
        <f t="shared" si="96"/>
        <v>-5.3419018808468666</v>
      </c>
      <c r="D99" s="18">
        <f t="shared" si="96"/>
        <v>0.93496524834935091</v>
      </c>
      <c r="E99" s="18">
        <f t="shared" si="96"/>
        <v>0.85733753567904802</v>
      </c>
      <c r="F99" s="18">
        <f t="shared" si="97"/>
        <v>0.88320680403166651</v>
      </c>
      <c r="H99" s="18">
        <f t="shared" si="98"/>
        <v>0.88320680403166651</v>
      </c>
      <c r="I99" s="18">
        <f t="shared" si="99"/>
        <v>3.1942352361691517</v>
      </c>
      <c r="J99" s="18">
        <f t="shared" si="100"/>
        <v>3.7759560382770063</v>
      </c>
      <c r="L99" t="str">
        <f t="shared" si="101"/>
        <v>61 Caring personal service occupations</v>
      </c>
      <c r="M99" s="18">
        <f t="shared" si="102"/>
        <v>-0.62571405070190877</v>
      </c>
      <c r="N99" s="18">
        <f t="shared" si="102"/>
        <v>-1.3937270006107561</v>
      </c>
      <c r="O99" s="18">
        <f t="shared" si="102"/>
        <v>4.2955778982304071</v>
      </c>
      <c r="P99" s="18">
        <f t="shared" si="102"/>
        <v>1.8268229431869676</v>
      </c>
      <c r="Q99" s="18">
        <f t="shared" si="103"/>
        <v>2.6431789619857371</v>
      </c>
      <c r="S99" s="18">
        <f t="shared" si="104"/>
        <v>2.6431789619857371</v>
      </c>
      <c r="T99" s="18">
        <f t="shared" si="105"/>
        <v>3.049226832538654</v>
      </c>
      <c r="U99" s="18">
        <f t="shared" si="106"/>
        <v>4.895529846615565</v>
      </c>
      <c r="W99" t="str">
        <f t="shared" si="107"/>
        <v>61 Caring personal service occupations</v>
      </c>
      <c r="X99" s="18">
        <f t="shared" si="108"/>
        <v>0.92897865907684007</v>
      </c>
      <c r="Y99" s="18">
        <f t="shared" si="108"/>
        <v>-5.7585528119349583</v>
      </c>
      <c r="Z99" s="18">
        <f t="shared" si="108"/>
        <v>0.53519404028132822</v>
      </c>
      <c r="AA99" s="18">
        <f t="shared" si="108"/>
        <v>0.72219376906648147</v>
      </c>
      <c r="AB99" s="18">
        <f t="shared" si="109"/>
        <v>0.65982191056013217</v>
      </c>
      <c r="AD99" s="18">
        <f t="shared" si="110"/>
        <v>0.65982191056013217</v>
      </c>
      <c r="AE99" s="18">
        <f t="shared" si="111"/>
        <v>3.210073159149518</v>
      </c>
      <c r="AF99" s="18">
        <f t="shared" si="112"/>
        <v>3.641333108400624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3.5321965171909886</v>
      </c>
      <c r="C100" s="18">
        <f t="shared" si="96"/>
        <v>-11.333170829811079</v>
      </c>
      <c r="D100" s="18">
        <f t="shared" si="96"/>
        <v>0.20153918790619674</v>
      </c>
      <c r="E100" s="18">
        <f t="shared" si="96"/>
        <v>0.74512583155994516</v>
      </c>
      <c r="F100" s="18">
        <f t="shared" si="97"/>
        <v>0.56360341328756114</v>
      </c>
      <c r="H100" s="18">
        <f t="shared" si="98"/>
        <v>0.56360341328756114</v>
      </c>
      <c r="I100" s="18">
        <f t="shared" si="99"/>
        <v>2.8743172586770172</v>
      </c>
      <c r="J100" s="18">
        <f t="shared" si="100"/>
        <v>3.2584688102442749</v>
      </c>
      <c r="L100" t="str">
        <f t="shared" si="101"/>
        <v>62 Leisure, travel and related personal service occupations</v>
      </c>
      <c r="M100" s="18">
        <f t="shared" si="102"/>
        <v>4.8469288578158576</v>
      </c>
      <c r="N100" s="18">
        <f t="shared" si="102"/>
        <v>-1.0399963497813469</v>
      </c>
      <c r="O100" s="18">
        <f t="shared" si="102"/>
        <v>0.41312166443110421</v>
      </c>
      <c r="P100" s="18">
        <f t="shared" si="102"/>
        <v>1.2327938674393968</v>
      </c>
      <c r="Q100" s="18">
        <f t="shared" si="103"/>
        <v>0.95882904161623816</v>
      </c>
      <c r="S100" s="18">
        <f t="shared" si="104"/>
        <v>0.95882904161623816</v>
      </c>
      <c r="T100" s="18">
        <f t="shared" si="105"/>
        <v>2.5684437941169369</v>
      </c>
      <c r="U100" s="18">
        <f t="shared" si="106"/>
        <v>3.2546829135330135</v>
      </c>
      <c r="W100" t="str">
        <f t="shared" si="107"/>
        <v>62 Leisure, travel and related personal service occupations</v>
      </c>
      <c r="X100" s="18">
        <f t="shared" si="108"/>
        <v>3.0597053788736117</v>
      </c>
      <c r="Y100" s="18">
        <f t="shared" si="108"/>
        <v>-15.19448516605072</v>
      </c>
      <c r="Z100" s="18">
        <f t="shared" si="108"/>
        <v>0.10835483969109383</v>
      </c>
      <c r="AA100" s="18">
        <f t="shared" si="108"/>
        <v>0.52137639826750348</v>
      </c>
      <c r="AB100" s="18">
        <f t="shared" si="109"/>
        <v>0.38351355601049519</v>
      </c>
      <c r="AD100" s="18">
        <f t="shared" si="110"/>
        <v>0.38351355601049519</v>
      </c>
      <c r="AE100" s="18">
        <f t="shared" si="111"/>
        <v>3.0043047160110747</v>
      </c>
      <c r="AF100" s="18">
        <f t="shared" si="112"/>
        <v>3.2601254571703597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-4.577469905342479</v>
      </c>
      <c r="C101" s="18">
        <f t="shared" si="96"/>
        <v>29.9977363263745</v>
      </c>
      <c r="D101" s="18">
        <f t="shared" si="96"/>
        <v>-7.839199531339891</v>
      </c>
      <c r="E101" s="18">
        <f t="shared" si="96"/>
        <v>0.40845728770453338</v>
      </c>
      <c r="F101" s="18">
        <f t="shared" si="97"/>
        <v>-2.4196715232370436</v>
      </c>
      <c r="H101" s="18">
        <f t="shared" si="98"/>
        <v>-2.4196715232370436</v>
      </c>
      <c r="I101" s="18">
        <f t="shared" si="99"/>
        <v>1.9293755815593894</v>
      </c>
      <c r="J101" s="18">
        <f t="shared" si="100"/>
        <v>0.16136883752864151</v>
      </c>
      <c r="L101" t="str">
        <f t="shared" si="101"/>
        <v>63 Community and civil enforcement occupations</v>
      </c>
      <c r="M101" s="18">
        <f t="shared" si="102"/>
        <v>-8.1213724597539176</v>
      </c>
      <c r="N101" s="18">
        <f t="shared" si="102"/>
        <v>54.044195998062584</v>
      </c>
      <c r="O101" s="18">
        <f t="shared" si="102"/>
        <v>-13.128075327146327</v>
      </c>
      <c r="P101" s="18">
        <f t="shared" si="102"/>
        <v>1.1100300419943032</v>
      </c>
      <c r="Q101" s="18">
        <f t="shared" si="103"/>
        <v>-3.8780349136959269</v>
      </c>
      <c r="S101" s="18">
        <f t="shared" si="104"/>
        <v>-3.8780349136959269</v>
      </c>
      <c r="T101" s="18">
        <f t="shared" si="105"/>
        <v>1.3192121873905727</v>
      </c>
      <c r="U101" s="18">
        <f t="shared" si="106"/>
        <v>-1.7294521500858862</v>
      </c>
      <c r="W101" t="str">
        <f t="shared" si="107"/>
        <v>63 Community and civil enforcement occupations</v>
      </c>
      <c r="X101" s="18">
        <f t="shared" si="108"/>
        <v>5.1258988839854025</v>
      </c>
      <c r="Y101" s="18">
        <f t="shared" si="108"/>
        <v>-17.252880688447537</v>
      </c>
      <c r="Z101" s="18">
        <f t="shared" si="108"/>
        <v>5.1772291006107363</v>
      </c>
      <c r="AA101" s="18">
        <f t="shared" si="108"/>
        <v>-0.65935490055702983</v>
      </c>
      <c r="AB101" s="18">
        <f t="shared" si="109"/>
        <v>1.2492680502619757</v>
      </c>
      <c r="AD101" s="18">
        <f t="shared" si="110"/>
        <v>1.2492680502619757</v>
      </c>
      <c r="AE101" s="18">
        <f t="shared" si="111"/>
        <v>3.807529857673364</v>
      </c>
      <c r="AF101" s="18">
        <f t="shared" si="112"/>
        <v>4.575243489730485</v>
      </c>
    </row>
    <row r="102" spans="1:32" x14ac:dyDescent="0.2">
      <c r="A102" t="str">
        <f t="shared" si="95"/>
        <v>71 Sales occupations</v>
      </c>
      <c r="B102" s="18">
        <f t="shared" si="96"/>
        <v>-1.061426222883699</v>
      </c>
      <c r="C102" s="18">
        <f t="shared" si="96"/>
        <v>0.4802382083678669</v>
      </c>
      <c r="D102" s="18">
        <f t="shared" si="96"/>
        <v>-9.6532381286751345E-2</v>
      </c>
      <c r="E102" s="18">
        <f t="shared" si="96"/>
        <v>-0.352300567470476</v>
      </c>
      <c r="F102" s="18">
        <f t="shared" si="97"/>
        <v>-0.26711734451287938</v>
      </c>
      <c r="H102" s="18">
        <f t="shared" si="98"/>
        <v>-0.26711734451287938</v>
      </c>
      <c r="I102" s="18">
        <f t="shared" si="99"/>
        <v>2.5501773614153622</v>
      </c>
      <c r="J102" s="18">
        <f t="shared" si="100"/>
        <v>2.3635331797319914</v>
      </c>
      <c r="L102" t="str">
        <f t="shared" si="101"/>
        <v>71 Sales occupations</v>
      </c>
      <c r="M102" s="18">
        <f t="shared" si="102"/>
        <v>-0.29438046112577609</v>
      </c>
      <c r="N102" s="18">
        <f t="shared" si="102"/>
        <v>0.80126829908537811</v>
      </c>
      <c r="O102" s="18">
        <f t="shared" si="102"/>
        <v>3.3890117547974441E-2</v>
      </c>
      <c r="P102" s="18">
        <f t="shared" si="102"/>
        <v>1.5103599378374355E-2</v>
      </c>
      <c r="Q102" s="18">
        <f t="shared" si="103"/>
        <v>2.1365380053617322E-2</v>
      </c>
      <c r="S102" s="18">
        <f t="shared" si="104"/>
        <v>2.1365380053617322E-2</v>
      </c>
      <c r="T102" s="18">
        <f t="shared" si="105"/>
        <v>1.9449713719894346</v>
      </c>
      <c r="U102" s="18">
        <f t="shared" si="106"/>
        <v>1.9612925751292698</v>
      </c>
      <c r="W102" t="str">
        <f t="shared" si="107"/>
        <v>71 Sales occupations</v>
      </c>
      <c r="X102" s="18">
        <f t="shared" si="108"/>
        <v>-1.5257795018010833</v>
      </c>
      <c r="Y102" s="18">
        <f t="shared" si="108"/>
        <v>0.27976538190701561</v>
      </c>
      <c r="Z102" s="18">
        <f t="shared" si="108"/>
        <v>-0.17874977907702538</v>
      </c>
      <c r="AA102" s="18">
        <f t="shared" si="108"/>
        <v>-0.59187354906378165</v>
      </c>
      <c r="AB102" s="18">
        <f t="shared" si="109"/>
        <v>-0.45435595031843024</v>
      </c>
      <c r="AD102" s="18">
        <f t="shared" si="110"/>
        <v>-0.45435595031843024</v>
      </c>
      <c r="AE102" s="18">
        <f t="shared" si="111"/>
        <v>2.9060009997675884</v>
      </c>
      <c r="AF102" s="18">
        <f t="shared" si="112"/>
        <v>2.6051635277717589</v>
      </c>
    </row>
    <row r="103" spans="1:32" x14ac:dyDescent="0.2">
      <c r="A103" t="str">
        <f t="shared" si="95"/>
        <v>72 Customer service occupations</v>
      </c>
      <c r="B103" s="18">
        <f t="shared" si="96"/>
        <v>2.6922915611397924</v>
      </c>
      <c r="C103" s="18">
        <f t="shared" si="96"/>
        <v>3.2721520409805027</v>
      </c>
      <c r="D103" s="18">
        <f t="shared" si="96"/>
        <v>2.142790899519631</v>
      </c>
      <c r="E103" s="18">
        <f t="shared" si="96"/>
        <v>1.0591679448247238</v>
      </c>
      <c r="F103" s="18">
        <f t="shared" si="97"/>
        <v>1.4190921971398485</v>
      </c>
      <c r="H103" s="18">
        <f t="shared" si="98"/>
        <v>1.4190921971398485</v>
      </c>
      <c r="I103" s="18">
        <f t="shared" si="99"/>
        <v>2.8502737050168481</v>
      </c>
      <c r="J103" s="18">
        <f t="shared" si="100"/>
        <v>3.8395211635263715</v>
      </c>
      <c r="L103" t="str">
        <f t="shared" si="101"/>
        <v>72 Customer service occupations</v>
      </c>
      <c r="M103" s="18">
        <f t="shared" si="102"/>
        <v>-2.0826486494447405</v>
      </c>
      <c r="N103" s="18">
        <f t="shared" si="102"/>
        <v>16.947687531634202</v>
      </c>
      <c r="O103" s="18">
        <f t="shared" si="102"/>
        <v>4.4431360061068848</v>
      </c>
      <c r="P103" s="18">
        <f t="shared" si="102"/>
        <v>1.6202930725709885</v>
      </c>
      <c r="Q103" s="18">
        <f t="shared" si="103"/>
        <v>2.5526600798249754</v>
      </c>
      <c r="S103" s="18">
        <f t="shared" si="104"/>
        <v>2.5526600798249754</v>
      </c>
      <c r="T103" s="18">
        <f t="shared" si="105"/>
        <v>2.4955809585080813</v>
      </c>
      <c r="U103" s="18">
        <f t="shared" si="106"/>
        <v>4.3969812984689716</v>
      </c>
      <c r="W103" t="str">
        <f t="shared" si="107"/>
        <v>72 Customer service occupations</v>
      </c>
      <c r="X103" s="18">
        <f t="shared" si="108"/>
        <v>5.3774948383051857</v>
      </c>
      <c r="Y103" s="18">
        <f t="shared" si="108"/>
        <v>-3.1222320448143992</v>
      </c>
      <c r="Z103" s="18">
        <f t="shared" si="108"/>
        <v>0.74692315299789147</v>
      </c>
      <c r="AA103" s="18">
        <f t="shared" si="108"/>
        <v>0.66340119533865316</v>
      </c>
      <c r="AB103" s="18">
        <f t="shared" si="109"/>
        <v>0.69123415150120771</v>
      </c>
      <c r="AD103" s="18">
        <f t="shared" si="110"/>
        <v>0.69123415150120771</v>
      </c>
      <c r="AE103" s="18">
        <f t="shared" si="111"/>
        <v>3.0431638496902336</v>
      </c>
      <c r="AF103" s="18">
        <f t="shared" si="112"/>
        <v>3.505336765630207</v>
      </c>
    </row>
    <row r="104" spans="1:32" x14ac:dyDescent="0.2">
      <c r="A104" t="str">
        <f t="shared" si="95"/>
        <v>81 Process, plant and machine operatives</v>
      </c>
      <c r="B104" s="18">
        <f t="shared" si="96"/>
        <v>-0.87022931446006924</v>
      </c>
      <c r="C104" s="18">
        <f t="shared" si="96"/>
        <v>-11.708148577822275</v>
      </c>
      <c r="D104" s="18">
        <f t="shared" si="96"/>
        <v>1.1813689877293809</v>
      </c>
      <c r="E104" s="18">
        <f t="shared" si="96"/>
        <v>-0.38959915285327051</v>
      </c>
      <c r="F104" s="18">
        <f t="shared" si="97"/>
        <v>0.13132788157139696</v>
      </c>
      <c r="H104" s="18">
        <f t="shared" si="98"/>
        <v>0.13132788157139696</v>
      </c>
      <c r="I104" s="18">
        <f t="shared" si="99"/>
        <v>2.2845938185802162</v>
      </c>
      <c r="J104" s="18">
        <f t="shared" si="100"/>
        <v>2.3805683184910054</v>
      </c>
      <c r="L104" t="str">
        <f t="shared" si="101"/>
        <v>81 Process, plant and machine operatives</v>
      </c>
      <c r="M104" s="18">
        <f t="shared" si="102"/>
        <v>-1.4870791307929676</v>
      </c>
      <c r="N104" s="18">
        <f t="shared" si="102"/>
        <v>-11.600876352934852</v>
      </c>
      <c r="O104" s="18">
        <f t="shared" si="102"/>
        <v>0.26081443220906664</v>
      </c>
      <c r="P104" s="18">
        <f t="shared" si="102"/>
        <v>-0.83631034650210045</v>
      </c>
      <c r="Q104" s="18">
        <f t="shared" si="103"/>
        <v>-0.47194256238288768</v>
      </c>
      <c r="S104" s="18">
        <f t="shared" si="104"/>
        <v>-0.47194256238288768</v>
      </c>
      <c r="T104" s="18">
        <f t="shared" si="105"/>
        <v>2.0028247645051511</v>
      </c>
      <c r="U104" s="18">
        <f t="shared" si="106"/>
        <v>1.6483697590359503</v>
      </c>
      <c r="W104" t="str">
        <f t="shared" si="107"/>
        <v>81 Process, plant and machine operatives</v>
      </c>
      <c r="X104" s="18">
        <f t="shared" si="108"/>
        <v>1.4140931222537567</v>
      </c>
      <c r="Y104" s="18">
        <f t="shared" si="108"/>
        <v>-12.077706708455693</v>
      </c>
      <c r="Z104" s="18">
        <f t="shared" si="108"/>
        <v>4.1348940704179382</v>
      </c>
      <c r="AA104" s="18">
        <f t="shared" si="108"/>
        <v>0.79907473029725562</v>
      </c>
      <c r="AB104" s="18">
        <f t="shared" si="109"/>
        <v>1.8989690841250351</v>
      </c>
      <c r="AD104" s="18">
        <f t="shared" si="110"/>
        <v>1.8989690841250351</v>
      </c>
      <c r="AE104" s="18">
        <f t="shared" si="111"/>
        <v>3.1843917621963591</v>
      </c>
      <c r="AF104" s="18">
        <f t="shared" si="112"/>
        <v>4.4677475383724907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1.3643560357003759</v>
      </c>
      <c r="C105" s="18">
        <f t="shared" si="96"/>
        <v>-9.6648597362921755</v>
      </c>
      <c r="D105" s="18">
        <f t="shared" si="96"/>
        <v>0.30612414191599768</v>
      </c>
      <c r="E105" s="18">
        <f t="shared" si="96"/>
        <v>0.17849943744370211</v>
      </c>
      <c r="F105" s="18">
        <f t="shared" si="97"/>
        <v>0.22102295277324213</v>
      </c>
      <c r="H105" s="18">
        <f t="shared" si="98"/>
        <v>0.22102295277324213</v>
      </c>
      <c r="I105" s="18">
        <f t="shared" si="99"/>
        <v>2.9255169980457518</v>
      </c>
      <c r="J105" s="18">
        <f t="shared" si="100"/>
        <v>3.0739250409962171</v>
      </c>
      <c r="L105" t="str">
        <f t="shared" si="101"/>
        <v>82 Transport and mobile machine drivers and operatives</v>
      </c>
      <c r="M105" s="18">
        <f t="shared" si="102"/>
        <v>1.1317046866264002</v>
      </c>
      <c r="N105" s="18">
        <f t="shared" si="102"/>
        <v>-9.6441800852353552</v>
      </c>
      <c r="O105" s="18">
        <f t="shared" si="102"/>
        <v>-5.7426552995687441E-2</v>
      </c>
      <c r="P105" s="18">
        <f t="shared" si="102"/>
        <v>6.275885668762804E-2</v>
      </c>
      <c r="Q105" s="18">
        <f t="shared" si="103"/>
        <v>2.2681003333913097E-2</v>
      </c>
      <c r="S105" s="18">
        <f t="shared" si="104"/>
        <v>2.2681003333913097E-2</v>
      </c>
      <c r="T105" s="18">
        <f t="shared" si="105"/>
        <v>2.8229962817892362</v>
      </c>
      <c r="U105" s="18">
        <f t="shared" si="106"/>
        <v>2.8383648671449935</v>
      </c>
      <c r="W105" t="str">
        <f t="shared" si="107"/>
        <v>82 Transport and mobile machine drivers and operatives</v>
      </c>
      <c r="X105" s="18">
        <f t="shared" si="108"/>
        <v>3.8962495491068339</v>
      </c>
      <c r="Y105" s="18">
        <f t="shared" si="108"/>
        <v>-9.8753177548003492</v>
      </c>
      <c r="Z105" s="18">
        <f t="shared" si="108"/>
        <v>3.744719864124102</v>
      </c>
      <c r="AA105" s="18">
        <f t="shared" si="108"/>
        <v>1.1130123381364321</v>
      </c>
      <c r="AB105" s="18">
        <f t="shared" si="109"/>
        <v>1.9827456357632611</v>
      </c>
      <c r="AD105" s="18">
        <f t="shared" si="110"/>
        <v>1.9827456357632611</v>
      </c>
      <c r="AE105" s="18">
        <f t="shared" si="111"/>
        <v>3.8973525767761252</v>
      </c>
      <c r="AF105" s="18">
        <f t="shared" si="112"/>
        <v>5.1268496244514683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-2.601702662136729</v>
      </c>
      <c r="C106" s="18">
        <f t="shared" si="96"/>
        <v>-10.049894120580849</v>
      </c>
      <c r="D106" s="18">
        <f t="shared" si="96"/>
        <v>14.464499504705319</v>
      </c>
      <c r="E106" s="18">
        <f t="shared" si="96"/>
        <v>1.5925418537906522</v>
      </c>
      <c r="F106" s="18">
        <f t="shared" si="97"/>
        <v>5.7137524397435246</v>
      </c>
      <c r="H106" s="18">
        <f t="shared" si="98"/>
        <v>5.7137524397435246</v>
      </c>
      <c r="I106" s="18">
        <f t="shared" si="99"/>
        <v>4.4469284227241612</v>
      </c>
      <c r="J106" s="18">
        <f t="shared" si="100"/>
        <v>8.1120297883185533</v>
      </c>
      <c r="L106" t="str">
        <f t="shared" si="101"/>
        <v>91 Elementary trades and related occupations</v>
      </c>
      <c r="M106" s="18">
        <f t="shared" si="102"/>
        <v>-2.6129184242271286</v>
      </c>
      <c r="N106" s="18">
        <f t="shared" si="102"/>
        <v>-9.2476344154953978</v>
      </c>
      <c r="O106" s="18">
        <f t="shared" si="102"/>
        <v>6.5760539907781856</v>
      </c>
      <c r="P106" s="18">
        <f t="shared" si="102"/>
        <v>1.1318319638296215</v>
      </c>
      <c r="Q106" s="18">
        <f t="shared" si="103"/>
        <v>2.9149486526636181</v>
      </c>
      <c r="S106" s="18">
        <f t="shared" si="104"/>
        <v>2.9149486526636181</v>
      </c>
      <c r="T106" s="18">
        <f t="shared" si="105"/>
        <v>2.5198906355563322</v>
      </c>
      <c r="U106" s="18">
        <f t="shared" si="106"/>
        <v>4.6989825375620908</v>
      </c>
      <c r="W106" t="str">
        <f t="shared" si="107"/>
        <v>91 Elementary trades and related occupations</v>
      </c>
      <c r="X106" s="18">
        <f t="shared" si="108"/>
        <v>-2.5683484023914738</v>
      </c>
      <c r="Y106" s="18">
        <f t="shared" si="108"/>
        <v>-12.432985760547854</v>
      </c>
      <c r="Z106" s="18">
        <f t="shared" si="108"/>
        <v>30.474719367802415</v>
      </c>
      <c r="AA106" s="18">
        <f t="shared" si="108"/>
        <v>2.0869228320248068</v>
      </c>
      <c r="AB106" s="18">
        <f t="shared" si="109"/>
        <v>10.787016247470183</v>
      </c>
      <c r="AD106" s="18">
        <f t="shared" si="110"/>
        <v>10.787016247470183</v>
      </c>
      <c r="AE106" s="18">
        <f t="shared" si="111"/>
        <v>8.418344926394262</v>
      </c>
      <c r="AF106" s="18">
        <f t="shared" si="112"/>
        <v>13.862932142857565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0.74407593007919104</v>
      </c>
      <c r="C107" s="18">
        <f t="shared" si="96"/>
        <v>-6.027504213720503</v>
      </c>
      <c r="D107" s="18">
        <f t="shared" si="96"/>
        <v>-1.7460699049110628</v>
      </c>
      <c r="E107" s="18">
        <f t="shared" si="96"/>
        <v>-0.82329041704500838</v>
      </c>
      <c r="F107" s="18">
        <f t="shared" si="97"/>
        <v>-1.1318425313847635</v>
      </c>
      <c r="H107" s="18">
        <f t="shared" si="98"/>
        <v>-1.1318425313847635</v>
      </c>
      <c r="I107" s="18">
        <f t="shared" si="99"/>
        <v>2.4117060245506972</v>
      </c>
      <c r="J107" s="18">
        <f t="shared" si="100"/>
        <v>1.6207765062870916</v>
      </c>
      <c r="L107" t="str">
        <f t="shared" si="101"/>
        <v>92 Elementary administration and service occupations</v>
      </c>
      <c r="M107" s="18">
        <f t="shared" si="102"/>
        <v>-1.6569261943481961</v>
      </c>
      <c r="N107" s="18">
        <f t="shared" si="102"/>
        <v>0.71371208021739907</v>
      </c>
      <c r="O107" s="18">
        <f t="shared" si="102"/>
        <v>-0.2403229826279385</v>
      </c>
      <c r="P107" s="18">
        <f t="shared" si="102"/>
        <v>-0.88651608439500595</v>
      </c>
      <c r="Q107" s="18">
        <f t="shared" si="103"/>
        <v>-0.67158480718536584</v>
      </c>
      <c r="S107" s="18">
        <f t="shared" si="104"/>
        <v>-0.67158480718536584</v>
      </c>
      <c r="T107" s="18">
        <f t="shared" si="105"/>
        <v>2.1497235271701332</v>
      </c>
      <c r="U107" s="18">
        <f t="shared" si="106"/>
        <v>1.6576100214074962</v>
      </c>
      <c r="W107" t="str">
        <f t="shared" si="107"/>
        <v>92 Elementary administration and service occupations</v>
      </c>
      <c r="X107" s="18">
        <f t="shared" si="108"/>
        <v>2.8923231476673861</v>
      </c>
      <c r="Y107" s="18">
        <f t="shared" si="108"/>
        <v>-11.413858371273644</v>
      </c>
      <c r="Z107" s="18">
        <f t="shared" si="108"/>
        <v>-3.1987972040172896</v>
      </c>
      <c r="AA107" s="18">
        <f t="shared" si="108"/>
        <v>-0.75691756930380549</v>
      </c>
      <c r="AB107" s="18">
        <f t="shared" si="109"/>
        <v>-1.5776460645119617</v>
      </c>
      <c r="AD107" s="18">
        <f t="shared" si="110"/>
        <v>-1.5776460645119617</v>
      </c>
      <c r="AE107" s="18">
        <f t="shared" si="111"/>
        <v>2.6418225440235643</v>
      </c>
      <c r="AF107" s="18">
        <f t="shared" si="112"/>
        <v>1.5871539733549156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1.722536691586618</v>
      </c>
      <c r="C109" s="26">
        <f>IF(AND(D$6-C$6 &lt;&gt; 0,C35&lt;&gt;0,D35&lt;&gt;0),(EXP(LN(D35/C35)/(D$6-C$6))-1)*100,0)</f>
        <v>-1.0741590497900355</v>
      </c>
      <c r="D109" s="26">
        <f>IF(AND(E$6-D$6 &lt;&gt; 0,D35&lt;&gt;0,E35&lt;&gt;0),(EXP(LN(E35/D35)/(E$6-D$6))-1)*100,0)</f>
        <v>0.77309835479737465</v>
      </c>
      <c r="E109" s="26">
        <f>IF(AND(F$6-E$6 &lt;&gt; 0,E35&lt;&gt;0,F35&lt;&gt;0),(EXP(LN(F35/E35)/(F$6-E$6))-1)*100,0)</f>
        <v>0.54720042213529663</v>
      </c>
      <c r="F109" s="26">
        <f t="shared" ref="F109" si="113">IF(AND(F$6-D$6 &lt;&gt; 0,D35&lt;&gt;0,F35&lt;&gt;0),(EXP(LN(F35/D35)/(F$6-D$6))-1)*100,0)</f>
        <v>0.62244341201385112</v>
      </c>
      <c r="H109" s="26">
        <f t="shared" ref="H109" si="114">IF($F$6-$D$6 &lt;&gt; 0,(EXP(LN(1+(H72/100))/($F$6-$D$6))-1)*100,0)</f>
        <v>0.62244341201385112</v>
      </c>
      <c r="I109" s="26">
        <f>IF(D35&gt;0,((1+(I35/D35))^(1/($F$6-$D$6))-1)*100,0)</f>
        <v>2.7817333335902861</v>
      </c>
      <c r="J109" s="26">
        <f t="shared" ref="J109" si="115">IF($F$6-$D$6 &lt;&gt; 0,(EXP(LN(1+(J72/100))/($F$6-$D$6))-1)*100,0)</f>
        <v>3.2117966039528767</v>
      </c>
      <c r="L109" s="24" t="str">
        <f>L35</f>
        <v>All occupations</v>
      </c>
      <c r="M109" s="26">
        <f>IF(AND(N$6-M$6 &lt;&gt; 0,M35&lt;&gt;0,N35&lt;&gt;0),(EXP(LN(N35/M35)/(N$6-M$6))-1)*100,0)</f>
        <v>1.0648577283660643</v>
      </c>
      <c r="N109" s="26">
        <f>IF(AND(O$6-N$6 &lt;&gt; 0,N35&lt;&gt;0,O35&lt;&gt;0),(EXP(LN(O35/N35)/(O$6-N$6))-1)*100,0)</f>
        <v>-1.7476746887552519</v>
      </c>
      <c r="O109" s="26">
        <f>IF(AND(P$6-O$6 &lt;&gt; 0,O35&lt;&gt;0,P35&lt;&gt;0),(EXP(LN(P35/O35)/(P$6-O$6))-1)*100,0)</f>
        <v>0.68808463928360375</v>
      </c>
      <c r="P109" s="26">
        <f>IF(AND(Q$6-P$6 &lt;&gt; 0,P35&lt;&gt;0,Q35&lt;&gt;0),(EXP(LN(Q35/P35)/(Q$6-P$6))-1)*100,0)</f>
        <v>0.48996253007094204</v>
      </c>
      <c r="Q109" s="26">
        <f t="shared" ref="Q109" si="116">IF(AND(Q$6-O$6 &lt;&gt; 0,O35&lt;&gt;0,Q35&lt;&gt;0),(EXP(LN(Q35/O35)/(Q$6-O$6))-1)*100,0)</f>
        <v>0.55595987952163917</v>
      </c>
      <c r="S109" s="26">
        <f t="shared" ref="S109" si="117">IF($F$6-$D$6 &lt;&gt; 0,(EXP(LN(1+(S72/100))/($F$6-$D$6))-1)*100,0)</f>
        <v>0.55595987952163917</v>
      </c>
      <c r="T109" s="26">
        <f t="shared" ref="T109" si="118">IF(O35&gt;0,((1+(T35/O35))^(1/($F$6-$D$6))-1)*100,0)</f>
        <v>2.3605952337177438</v>
      </c>
      <c r="U109" s="26">
        <f t="shared" ref="U109" si="119">IF($F$6-$D$6 &lt;&gt; 0,(EXP(LN(1+(U72/100))/($F$6-$D$6))-1)*100,0)</f>
        <v>2.7661769289399674</v>
      </c>
      <c r="W109" s="24" t="str">
        <f>W35</f>
        <v>All occupations</v>
      </c>
      <c r="X109" s="26">
        <f>IF(AND(Y$6-X$6 &lt;&gt; 0,X35&lt;&gt;0,Y35&lt;&gt;0),(EXP(LN(Y35/X35)/(Y$6-X$6))-1)*100,0)</f>
        <v>2.4160046816878999</v>
      </c>
      <c r="Y109" s="26">
        <f>IF(AND(Z$6-Y$6 &lt;&gt; 0,Y35&lt;&gt;0,Z35&lt;&gt;0),(EXP(LN(Z35/Y35)/(Z$6-Y$6))-1)*100,0)</f>
        <v>-0.38718218689353101</v>
      </c>
      <c r="Z109" s="26">
        <f>IF(AND(AA$6-Z$6 &lt;&gt; 0,Z35&lt;&gt;0,AA35&lt;&gt;0),(EXP(LN(AA35/Z35)/(AA$6-Z$6))-1)*100,0)</f>
        <v>0.85833838114823813</v>
      </c>
      <c r="AA109" s="26">
        <f>IF(AND(AB$6-AA$6 &lt;&gt; 0,AA35&lt;&gt;0,AB35&lt;&gt;0),(EXP(LN(AB35/AA35)/(AB$6-AA$6))-1)*100,0)</f>
        <v>0.60400983502566508</v>
      </c>
      <c r="AB109" s="26">
        <f t="shared" ref="AB109" si="120">IF(AND(AB$6-Z$6 &lt;&gt; 0,Z35&lt;&gt;0,AB35&lt;&gt;0),(EXP(LN(AB35/Z35)/(AB$6-Z$6))-1)*100,0)</f>
        <v>0.68871467871503</v>
      </c>
      <c r="AD109" s="26">
        <f t="shared" ref="AD109" si="121">IF($F$6-$D$6 &lt;&gt; 0,(EXP(LN(1+(AD72/100))/($F$6-$D$6))-1)*100,0)</f>
        <v>0.68871467871503</v>
      </c>
      <c r="AE109" s="26">
        <f t="shared" ref="AE109" si="122">IF(Z35&gt;0,((1+(AE35/Z35))^(1/($F$6-$D$6))-1)*100,0)</f>
        <v>3.1823646010361806</v>
      </c>
      <c r="AF109" s="26">
        <f t="shared" ref="AF109" si="123">IF($F$6-$D$6 &lt;&gt; 0,(EXP(LN(1+(AF72/100))/($F$6-$D$6))-1)*100,0)</f>
        <v>3.6344808363366177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Dorset (Continued)</v>
      </c>
      <c r="L112" s="19" t="str">
        <f>CONCATENATE(L$1," (Continued)")</f>
        <v>Occupation Table 2.1  Males: Employment Change by Occupation (SOC 2020) and Replacement Demand, 2015-2035, Dorset (Continued)</v>
      </c>
      <c r="W112" s="19" t="str">
        <f>CONCATENATE(W$1," (Continued)")</f>
        <v>Occupation Table 2.2  Females: Employment Change by Occupation (SOC 2020) and Replacement Demand, 2015-2035, Dorset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5.2027597323485537</v>
      </c>
      <c r="C119" s="27">
        <f t="shared" si="125"/>
        <v>1.0247268650897929</v>
      </c>
      <c r="D119" s="27">
        <f t="shared" si="125"/>
        <v>-2.6298194494906575</v>
      </c>
      <c r="E119" s="27">
        <f t="shared" si="125"/>
        <v>2.619159535459783</v>
      </c>
      <c r="F119" s="27">
        <f t="shared" ref="F119:F144" si="126">F8-D8</f>
        <v>-1.0659914030874518E-2</v>
      </c>
      <c r="L119" t="str">
        <f t="shared" ref="L119:L144" si="127">L8</f>
        <v>11 Corporate managers and directors</v>
      </c>
      <c r="M119" s="27">
        <f t="shared" ref="M119:P144" si="128">N8-M8</f>
        <v>2.6271978072112567</v>
      </c>
      <c r="N119" s="27">
        <f t="shared" si="128"/>
        <v>0.23674368649487576</v>
      </c>
      <c r="O119" s="27">
        <f t="shared" si="128"/>
        <v>-2.5451219609604649</v>
      </c>
      <c r="P119" s="27">
        <f t="shared" si="128"/>
        <v>0.89835260744794354</v>
      </c>
      <c r="Q119" s="27">
        <f t="shared" ref="Q119:Q144" si="129">Q8-O8</f>
        <v>-1.6467693535125214</v>
      </c>
      <c r="W119" t="str">
        <f t="shared" ref="W119:W144" si="130">W8</f>
        <v>11 Corporate managers and directors</v>
      </c>
      <c r="X119" s="27">
        <f t="shared" ref="X119:AA144" si="131">Y8-X8</f>
        <v>2.5755619251373467</v>
      </c>
      <c r="Y119" s="27">
        <f t="shared" si="131"/>
        <v>0.78798317859485678</v>
      </c>
      <c r="Z119" s="27">
        <f t="shared" si="131"/>
        <v>-8.4697488530158793E-2</v>
      </c>
      <c r="AA119" s="27">
        <f t="shared" si="131"/>
        <v>1.7208069280118519</v>
      </c>
      <c r="AB119" s="27">
        <f t="shared" ref="AB119:AB144" si="132">AB8-Z8</f>
        <v>1.6361094394816931</v>
      </c>
    </row>
    <row r="120" spans="1:28" x14ac:dyDescent="0.2">
      <c r="A120" t="str">
        <f t="shared" si="124"/>
        <v>12 Other managers and proprietors</v>
      </c>
      <c r="B120" s="27">
        <f t="shared" si="125"/>
        <v>1.6583866301948493</v>
      </c>
      <c r="C120" s="27">
        <f t="shared" si="125"/>
        <v>0.31207982774492038</v>
      </c>
      <c r="D120" s="27">
        <f t="shared" si="125"/>
        <v>0.82550025302807484</v>
      </c>
      <c r="E120" s="27">
        <f t="shared" si="125"/>
        <v>1.9063506511990518</v>
      </c>
      <c r="F120" s="27">
        <f t="shared" si="126"/>
        <v>2.7318509042271266</v>
      </c>
      <c r="L120" t="str">
        <f t="shared" si="127"/>
        <v>12 Other managers and proprietors</v>
      </c>
      <c r="M120" s="27">
        <f t="shared" si="128"/>
        <v>0.98277664224176142</v>
      </c>
      <c r="N120" s="27">
        <f t="shared" si="128"/>
        <v>-0.30255577459332628</v>
      </c>
      <c r="O120" s="27">
        <f t="shared" si="128"/>
        <v>1.21965715908836</v>
      </c>
      <c r="P120" s="27">
        <f t="shared" si="128"/>
        <v>1.456740815525281</v>
      </c>
      <c r="Q120" s="27">
        <f t="shared" si="129"/>
        <v>2.676397974613641</v>
      </c>
      <c r="W120" t="str">
        <f t="shared" si="130"/>
        <v>12 Other managers and proprietors</v>
      </c>
      <c r="X120" s="27">
        <f t="shared" si="131"/>
        <v>0.67560998795310656</v>
      </c>
      <c r="Y120" s="27">
        <f t="shared" si="131"/>
        <v>0.61463560233824754</v>
      </c>
      <c r="Z120" s="27">
        <f t="shared" si="131"/>
        <v>-0.39415690606025233</v>
      </c>
      <c r="AA120" s="27">
        <f t="shared" si="131"/>
        <v>0.44960983567374946</v>
      </c>
      <c r="AB120" s="27">
        <f t="shared" si="132"/>
        <v>5.5452929613497126E-2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3.2241973853229702</v>
      </c>
      <c r="C121" s="27">
        <f t="shared" si="125"/>
        <v>0.73203229535902636</v>
      </c>
      <c r="D121" s="27">
        <f t="shared" si="125"/>
        <v>5.702273926363695</v>
      </c>
      <c r="E121" s="27">
        <f t="shared" si="125"/>
        <v>4.5806790918701665</v>
      </c>
      <c r="F121" s="27">
        <f t="shared" si="126"/>
        <v>10.282953018233862</v>
      </c>
      <c r="L121" t="str">
        <f t="shared" si="127"/>
        <v>21 Science, research, engineering and technology professionals</v>
      </c>
      <c r="M121" s="27">
        <f t="shared" si="128"/>
        <v>2.6297244480133255</v>
      </c>
      <c r="N121" s="27">
        <f t="shared" si="128"/>
        <v>-0.18902368574378059</v>
      </c>
      <c r="O121" s="27">
        <f t="shared" si="128"/>
        <v>3.710821392931944</v>
      </c>
      <c r="P121" s="27">
        <f t="shared" si="128"/>
        <v>3.0157321866129614</v>
      </c>
      <c r="Q121" s="27">
        <f t="shared" si="129"/>
        <v>6.7265535795449054</v>
      </c>
      <c r="W121" t="str">
        <f t="shared" si="130"/>
        <v>21 Science, research, engineering and technology professionals</v>
      </c>
      <c r="X121" s="27">
        <f t="shared" si="131"/>
        <v>0.59447293730968198</v>
      </c>
      <c r="Y121" s="27">
        <f t="shared" si="131"/>
        <v>0.92105598110274745</v>
      </c>
      <c r="Z121" s="27">
        <f t="shared" si="131"/>
        <v>1.991452533431751</v>
      </c>
      <c r="AA121" s="27">
        <f t="shared" si="131"/>
        <v>1.5649469052572798</v>
      </c>
      <c r="AB121" s="27">
        <f t="shared" si="132"/>
        <v>3.5563994386890307</v>
      </c>
    </row>
    <row r="122" spans="1:28" x14ac:dyDescent="0.2">
      <c r="A122" t="str">
        <f t="shared" si="124"/>
        <v>22 Health professionals</v>
      </c>
      <c r="B122" s="27">
        <f t="shared" si="125"/>
        <v>2.7535597542896539</v>
      </c>
      <c r="C122" s="27">
        <f t="shared" si="125"/>
        <v>-0.24957148978441168</v>
      </c>
      <c r="D122" s="27">
        <f t="shared" si="125"/>
        <v>0.32572549920259064</v>
      </c>
      <c r="E122" s="27">
        <f t="shared" si="125"/>
        <v>2.54709634988318</v>
      </c>
      <c r="F122" s="27">
        <f t="shared" si="126"/>
        <v>2.8728218490857707</v>
      </c>
      <c r="L122" t="str">
        <f t="shared" si="127"/>
        <v>22 Health professionals</v>
      </c>
      <c r="M122" s="27">
        <f t="shared" si="128"/>
        <v>0.47547582582063797</v>
      </c>
      <c r="N122" s="27">
        <f t="shared" si="128"/>
        <v>0.59764684340284813</v>
      </c>
      <c r="O122" s="27">
        <f t="shared" si="128"/>
        <v>0.16768762129767101</v>
      </c>
      <c r="P122" s="27">
        <f t="shared" si="128"/>
        <v>0.84898539001278461</v>
      </c>
      <c r="Q122" s="27">
        <f t="shared" si="129"/>
        <v>1.0166730113104556</v>
      </c>
      <c r="W122" t="str">
        <f t="shared" si="130"/>
        <v>22 Health professionals</v>
      </c>
      <c r="X122" s="27">
        <f t="shared" si="131"/>
        <v>2.2780839284690373</v>
      </c>
      <c r="Y122" s="27">
        <f t="shared" si="131"/>
        <v>-0.84721833318730866</v>
      </c>
      <c r="Z122" s="27">
        <f t="shared" si="131"/>
        <v>0.15803787790493296</v>
      </c>
      <c r="AA122" s="27">
        <f t="shared" si="131"/>
        <v>1.6981109598703856</v>
      </c>
      <c r="AB122" s="27">
        <f t="shared" si="132"/>
        <v>1.8561488377753186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2.480770451921412</v>
      </c>
      <c r="C123" s="27">
        <f t="shared" si="125"/>
        <v>0.2230669065860198</v>
      </c>
      <c r="D123" s="27">
        <f t="shared" si="125"/>
        <v>-0.18887552529405127</v>
      </c>
      <c r="E123" s="27">
        <f t="shared" si="125"/>
        <v>1.7620194950883921</v>
      </c>
      <c r="F123" s="27">
        <f t="shared" si="126"/>
        <v>1.5731439697943408</v>
      </c>
      <c r="L123" t="str">
        <f t="shared" si="127"/>
        <v>23 Teaching and other educational professionals</v>
      </c>
      <c r="M123" s="27">
        <f t="shared" si="128"/>
        <v>0.56161965140678127</v>
      </c>
      <c r="N123" s="27">
        <f t="shared" si="128"/>
        <v>-0.41784581230965046</v>
      </c>
      <c r="O123" s="27">
        <f t="shared" si="128"/>
        <v>0.22196323021690922</v>
      </c>
      <c r="P123" s="27">
        <f t="shared" si="128"/>
        <v>0.5273592538253018</v>
      </c>
      <c r="Q123" s="27">
        <f t="shared" si="129"/>
        <v>0.74932248404221102</v>
      </c>
      <c r="W123" t="str">
        <f t="shared" si="130"/>
        <v>23 Teaching and other educational professionals</v>
      </c>
      <c r="X123" s="27">
        <f t="shared" si="131"/>
        <v>1.919150800514597</v>
      </c>
      <c r="Y123" s="27">
        <f t="shared" si="131"/>
        <v>0.64091271889569867</v>
      </c>
      <c r="Z123" s="27">
        <f t="shared" si="131"/>
        <v>-0.41083875551097471</v>
      </c>
      <c r="AA123" s="27">
        <f t="shared" si="131"/>
        <v>1.2346602412630912</v>
      </c>
      <c r="AB123" s="27">
        <f t="shared" si="132"/>
        <v>0.82382148575211644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4.0173650359029871</v>
      </c>
      <c r="C124" s="27">
        <f t="shared" si="125"/>
        <v>2.2754191810411228</v>
      </c>
      <c r="D124" s="27">
        <f t="shared" si="125"/>
        <v>1.5942095080087135</v>
      </c>
      <c r="E124" s="27">
        <f t="shared" si="125"/>
        <v>3.3805821826800155</v>
      </c>
      <c r="F124" s="27">
        <f t="shared" si="126"/>
        <v>4.9747916906887291</v>
      </c>
      <c r="L124" t="str">
        <f t="shared" si="127"/>
        <v>24 Business, media and public service professionals</v>
      </c>
      <c r="M124" s="27">
        <f t="shared" si="128"/>
        <v>1.6267709995580688</v>
      </c>
      <c r="N124" s="27">
        <f t="shared" si="128"/>
        <v>0.89098553099037581</v>
      </c>
      <c r="O124" s="27">
        <f t="shared" si="128"/>
        <v>0.95751539769288208</v>
      </c>
      <c r="P124" s="27">
        <f t="shared" si="128"/>
        <v>1.5056330494682904</v>
      </c>
      <c r="Q124" s="27">
        <f t="shared" si="129"/>
        <v>2.4631484471611724</v>
      </c>
      <c r="W124" t="str">
        <f t="shared" si="130"/>
        <v>24 Business, media and public service professionals</v>
      </c>
      <c r="X124" s="27">
        <f t="shared" si="131"/>
        <v>2.390594036344929</v>
      </c>
      <c r="Y124" s="27">
        <f t="shared" si="131"/>
        <v>1.384433650050692</v>
      </c>
      <c r="Z124" s="27">
        <f t="shared" si="131"/>
        <v>0.63669411031587586</v>
      </c>
      <c r="AA124" s="27">
        <f t="shared" si="131"/>
        <v>1.8749491332116914</v>
      </c>
      <c r="AB124" s="27">
        <f t="shared" si="132"/>
        <v>2.5116432435275673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1.1692762213637646</v>
      </c>
      <c r="C125" s="27">
        <f t="shared" si="125"/>
        <v>0.59819516811528484</v>
      </c>
      <c r="D125" s="27">
        <f t="shared" si="125"/>
        <v>-0.41262582932734926</v>
      </c>
      <c r="E125" s="27">
        <f t="shared" si="125"/>
        <v>0.60587464265854774</v>
      </c>
      <c r="F125" s="27">
        <f t="shared" si="126"/>
        <v>0.19324881333119848</v>
      </c>
      <c r="L125" t="str">
        <f t="shared" si="127"/>
        <v>31 Science, engineering and technology associate professionals</v>
      </c>
      <c r="M125" s="27">
        <f t="shared" si="128"/>
        <v>1.0037859667354114</v>
      </c>
      <c r="N125" s="27">
        <f t="shared" si="128"/>
        <v>0.17636602403864376</v>
      </c>
      <c r="O125" s="27">
        <f t="shared" si="128"/>
        <v>-0.56192869631246545</v>
      </c>
      <c r="P125" s="27">
        <f t="shared" si="128"/>
        <v>0.19898988867325773</v>
      </c>
      <c r="Q125" s="27">
        <f t="shared" si="129"/>
        <v>-0.36293880763920772</v>
      </c>
      <c r="W125" t="str">
        <f t="shared" si="130"/>
        <v>31 Science, engineering and technology associate professionals</v>
      </c>
      <c r="X125" s="27">
        <f t="shared" si="131"/>
        <v>0.16549025462835609</v>
      </c>
      <c r="Y125" s="27">
        <f t="shared" si="131"/>
        <v>0.42182914407664329</v>
      </c>
      <c r="Z125" s="27">
        <f t="shared" si="131"/>
        <v>0.14930286698510997</v>
      </c>
      <c r="AA125" s="27">
        <f t="shared" si="131"/>
        <v>0.40688475398529267</v>
      </c>
      <c r="AB125" s="27">
        <f t="shared" si="132"/>
        <v>0.55618762097040264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0.849787695353589</v>
      </c>
      <c r="C126" s="27">
        <f t="shared" si="125"/>
        <v>-8.6777686219274841E-3</v>
      </c>
      <c r="D126" s="27">
        <f t="shared" si="125"/>
        <v>4.9819471677318141</v>
      </c>
      <c r="E126" s="27">
        <f t="shared" si="125"/>
        <v>2.8508818848749335</v>
      </c>
      <c r="F126" s="27">
        <f t="shared" si="126"/>
        <v>7.8328290526067477</v>
      </c>
      <c r="L126" t="str">
        <f t="shared" si="127"/>
        <v>32 Health and social care associate professionals</v>
      </c>
      <c r="M126" s="27">
        <f t="shared" si="128"/>
        <v>-6.3316510051536268E-2</v>
      </c>
      <c r="N126" s="27">
        <f t="shared" si="128"/>
        <v>0.19495313641851797</v>
      </c>
      <c r="O126" s="27">
        <f t="shared" si="128"/>
        <v>0.70060524661822576</v>
      </c>
      <c r="P126" s="27">
        <f t="shared" si="128"/>
        <v>0.44898242319767556</v>
      </c>
      <c r="Q126" s="27">
        <f t="shared" si="129"/>
        <v>1.1495876698159013</v>
      </c>
      <c r="W126" t="str">
        <f t="shared" si="130"/>
        <v>32 Health and social care associate professionals</v>
      </c>
      <c r="X126" s="27">
        <f t="shared" si="131"/>
        <v>0.91310420540511927</v>
      </c>
      <c r="Y126" s="27">
        <f t="shared" si="131"/>
        <v>-0.20363090504044923</v>
      </c>
      <c r="Z126" s="27">
        <f t="shared" si="131"/>
        <v>4.2813419211135919</v>
      </c>
      <c r="AA126" s="27">
        <f t="shared" si="131"/>
        <v>2.4018994616772567</v>
      </c>
      <c r="AB126" s="27">
        <f t="shared" si="132"/>
        <v>6.6832413827908486</v>
      </c>
    </row>
    <row r="127" spans="1:28" x14ac:dyDescent="0.2">
      <c r="A127" t="str">
        <f t="shared" si="124"/>
        <v>33 Protective service occupations</v>
      </c>
      <c r="B127" s="27">
        <f t="shared" si="125"/>
        <v>2.7057115173601876E-2</v>
      </c>
      <c r="C127" s="27">
        <f t="shared" si="125"/>
        <v>0.17812203779566493</v>
      </c>
      <c r="D127" s="27">
        <f t="shared" si="125"/>
        <v>-0.59547028630290377</v>
      </c>
      <c r="E127" s="27">
        <f t="shared" si="125"/>
        <v>0.13767522943450272</v>
      </c>
      <c r="F127" s="27">
        <f t="shared" si="126"/>
        <v>-0.45779505686840105</v>
      </c>
      <c r="L127" t="str">
        <f t="shared" si="127"/>
        <v>33 Protective service occupations</v>
      </c>
      <c r="M127" s="27">
        <f t="shared" si="128"/>
        <v>-5.0686993487881526E-2</v>
      </c>
      <c r="N127" s="27">
        <f t="shared" si="128"/>
        <v>0.10524170764955221</v>
      </c>
      <c r="O127" s="27">
        <f t="shared" si="128"/>
        <v>-0.46802378526187982</v>
      </c>
      <c r="P127" s="27">
        <f t="shared" si="128"/>
        <v>-2.6238567843651195E-2</v>
      </c>
      <c r="Q127" s="27">
        <f t="shared" si="129"/>
        <v>-0.49426235310553102</v>
      </c>
      <c r="W127" t="str">
        <f t="shared" si="130"/>
        <v>33 Protective service occupations</v>
      </c>
      <c r="X127" s="27">
        <f t="shared" si="131"/>
        <v>7.7744108661482958E-2</v>
      </c>
      <c r="Y127" s="27">
        <f t="shared" si="131"/>
        <v>7.2880330146115169E-2</v>
      </c>
      <c r="Z127" s="27">
        <f t="shared" si="131"/>
        <v>-0.12744650104102939</v>
      </c>
      <c r="AA127" s="27">
        <f t="shared" si="131"/>
        <v>0.16391379727815369</v>
      </c>
      <c r="AB127" s="27">
        <f t="shared" si="132"/>
        <v>3.6467296237124303E-2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0.8715066559184077</v>
      </c>
      <c r="C128" s="27">
        <f t="shared" si="125"/>
        <v>-1.7773157621165936E-2</v>
      </c>
      <c r="D128" s="27">
        <f t="shared" si="125"/>
        <v>-0.2045958892130848</v>
      </c>
      <c r="E128" s="27">
        <f t="shared" si="125"/>
        <v>1.1680372971748483</v>
      </c>
      <c r="F128" s="27">
        <f t="shared" si="126"/>
        <v>0.96344140796176347</v>
      </c>
      <c r="L128" t="str">
        <f t="shared" si="127"/>
        <v>34 Culture, media and sports occupations</v>
      </c>
      <c r="M128" s="27">
        <f t="shared" si="128"/>
        <v>0.17821742960673648</v>
      </c>
      <c r="N128" s="27">
        <f t="shared" si="128"/>
        <v>-0.31945725888517362</v>
      </c>
      <c r="O128" s="27">
        <f t="shared" si="128"/>
        <v>-0.14547760680966881</v>
      </c>
      <c r="P128" s="27">
        <f t="shared" si="128"/>
        <v>0.47799272386742642</v>
      </c>
      <c r="Q128" s="27">
        <f t="shared" si="129"/>
        <v>0.3325151170577576</v>
      </c>
      <c r="W128" t="str">
        <f t="shared" si="130"/>
        <v>34 Culture, media and sports occupations</v>
      </c>
      <c r="X128" s="27">
        <f t="shared" si="131"/>
        <v>0.69328922631166057</v>
      </c>
      <c r="Y128" s="27">
        <f t="shared" si="131"/>
        <v>0.30168410126401035</v>
      </c>
      <c r="Z128" s="27">
        <f t="shared" si="131"/>
        <v>-5.9118282403408884E-2</v>
      </c>
      <c r="AA128" s="27">
        <f t="shared" si="131"/>
        <v>0.69004457330742497</v>
      </c>
      <c r="AB128" s="27">
        <f t="shared" si="132"/>
        <v>0.63092629090401608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2.0164037656126332</v>
      </c>
      <c r="C129" s="27">
        <f t="shared" si="125"/>
        <v>1.0147153691014452</v>
      </c>
      <c r="D129" s="27">
        <f t="shared" si="125"/>
        <v>0.37116952200250353</v>
      </c>
      <c r="E129" s="27">
        <f t="shared" si="125"/>
        <v>1.457694678512599</v>
      </c>
      <c r="F129" s="27">
        <f t="shared" si="126"/>
        <v>1.8288642005151026</v>
      </c>
      <c r="L129" t="str">
        <f t="shared" si="127"/>
        <v>35 Business and public service associate professionals</v>
      </c>
      <c r="M129" s="27">
        <f t="shared" si="128"/>
        <v>0.6549220743820019</v>
      </c>
      <c r="N129" s="27">
        <f t="shared" si="128"/>
        <v>0.40431541678787752</v>
      </c>
      <c r="O129" s="27">
        <f t="shared" si="128"/>
        <v>-1.3268436171262721E-2</v>
      </c>
      <c r="P129" s="27">
        <f t="shared" si="128"/>
        <v>0.24187823759453408</v>
      </c>
      <c r="Q129" s="27">
        <f t="shared" si="129"/>
        <v>0.22860980142327136</v>
      </c>
      <c r="W129" t="str">
        <f t="shared" si="130"/>
        <v>35 Business and public service associate professionals</v>
      </c>
      <c r="X129" s="27">
        <f t="shared" si="131"/>
        <v>1.3614816912306456</v>
      </c>
      <c r="Y129" s="27">
        <f t="shared" si="131"/>
        <v>0.61039995231356947</v>
      </c>
      <c r="Z129" s="27">
        <f t="shared" si="131"/>
        <v>0.38443795817375914</v>
      </c>
      <c r="AA129" s="27">
        <f t="shared" si="131"/>
        <v>1.2158164409180525</v>
      </c>
      <c r="AB129" s="27">
        <f t="shared" si="132"/>
        <v>1.6002543990918117</v>
      </c>
    </row>
    <row r="130" spans="1:28" x14ac:dyDescent="0.2">
      <c r="A130" t="str">
        <f t="shared" si="124"/>
        <v>41 Administrative occupations</v>
      </c>
      <c r="B130" s="27">
        <f t="shared" si="125"/>
        <v>-1.8182655135795756E-2</v>
      </c>
      <c r="C130" s="27">
        <f t="shared" si="125"/>
        <v>1.402030522775263</v>
      </c>
      <c r="D130" s="27">
        <f t="shared" si="125"/>
        <v>0.59721782751277175</v>
      </c>
      <c r="E130" s="27">
        <f t="shared" si="125"/>
        <v>-1.038912944827274</v>
      </c>
      <c r="F130" s="27">
        <f t="shared" si="126"/>
        <v>-0.44169511731450228</v>
      </c>
      <c r="L130" t="str">
        <f t="shared" si="127"/>
        <v>41 Administrative occupations</v>
      </c>
      <c r="M130" s="27">
        <f t="shared" si="128"/>
        <v>-0.69428963241793173</v>
      </c>
      <c r="N130" s="27">
        <f t="shared" si="128"/>
        <v>1.3935185775382921</v>
      </c>
      <c r="O130" s="27">
        <f t="shared" si="128"/>
        <v>0.45500820878136317</v>
      </c>
      <c r="P130" s="27">
        <f t="shared" si="128"/>
        <v>0.64623899293253295</v>
      </c>
      <c r="Q130" s="27">
        <f t="shared" si="129"/>
        <v>1.1012472017138961</v>
      </c>
      <c r="W130" t="str">
        <f t="shared" si="130"/>
        <v>41 Administrative occupations</v>
      </c>
      <c r="X130" s="27">
        <f t="shared" si="131"/>
        <v>0.67610697728214575</v>
      </c>
      <c r="Y130" s="27">
        <f t="shared" si="131"/>
        <v>8.5119452369646353E-3</v>
      </c>
      <c r="Z130" s="27">
        <f t="shared" si="131"/>
        <v>0.14220961873147431</v>
      </c>
      <c r="AA130" s="27">
        <f t="shared" si="131"/>
        <v>-1.6851519377598407</v>
      </c>
      <c r="AB130" s="27">
        <f t="shared" si="132"/>
        <v>-1.5429423190283664</v>
      </c>
    </row>
    <row r="131" spans="1:28" x14ac:dyDescent="0.2">
      <c r="A131" t="str">
        <f t="shared" si="124"/>
        <v>42 Secretarial and related occupations</v>
      </c>
      <c r="B131" s="27">
        <f t="shared" si="125"/>
        <v>-0.43250531372615164</v>
      </c>
      <c r="C131" s="27">
        <f t="shared" si="125"/>
        <v>-0.21219148096150953</v>
      </c>
      <c r="D131" s="27">
        <f t="shared" si="125"/>
        <v>-0.62579999125330588</v>
      </c>
      <c r="E131" s="27">
        <f t="shared" si="125"/>
        <v>-1.1456315740108387</v>
      </c>
      <c r="F131" s="27">
        <f t="shared" si="126"/>
        <v>-1.7714315652641446</v>
      </c>
      <c r="L131" t="str">
        <f t="shared" si="127"/>
        <v>42 Secretarial and related occupations</v>
      </c>
      <c r="M131" s="27">
        <f t="shared" si="128"/>
        <v>-0.20104620585600952</v>
      </c>
      <c r="N131" s="27">
        <f t="shared" si="128"/>
        <v>-3.7901390791316825E-2</v>
      </c>
      <c r="O131" s="27">
        <f t="shared" si="128"/>
        <v>-6.0041259023192461E-3</v>
      </c>
      <c r="P131" s="27">
        <f t="shared" si="128"/>
        <v>0.11725155672659138</v>
      </c>
      <c r="Q131" s="27">
        <f t="shared" si="129"/>
        <v>0.11124743082427213</v>
      </c>
      <c r="W131" t="str">
        <f t="shared" si="130"/>
        <v>42 Secretarial and related occupations</v>
      </c>
      <c r="X131" s="27">
        <f t="shared" si="131"/>
        <v>-0.23145910787013957</v>
      </c>
      <c r="Y131" s="27">
        <f t="shared" si="131"/>
        <v>-0.17429009017019581</v>
      </c>
      <c r="Z131" s="27">
        <f t="shared" si="131"/>
        <v>-0.61979586535098363</v>
      </c>
      <c r="AA131" s="27">
        <f t="shared" si="131"/>
        <v>-1.2628831307374337</v>
      </c>
      <c r="AB131" s="27">
        <f t="shared" si="132"/>
        <v>-1.8826789960884174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3.9791850634264492E-2</v>
      </c>
      <c r="C132" s="27">
        <f t="shared" si="125"/>
        <v>0.56445411370869714</v>
      </c>
      <c r="D132" s="27">
        <f t="shared" si="125"/>
        <v>-0.13904957024246034</v>
      </c>
      <c r="E132" s="27">
        <f t="shared" si="125"/>
        <v>0.50024200768861071</v>
      </c>
      <c r="F132" s="27">
        <f t="shared" si="126"/>
        <v>0.36119243744615037</v>
      </c>
      <c r="L132" t="str">
        <f t="shared" si="127"/>
        <v>51 Skilled agricultural and related trades</v>
      </c>
      <c r="M132" s="27">
        <f t="shared" si="128"/>
        <v>-6.9476901504622823E-2</v>
      </c>
      <c r="N132" s="27">
        <f t="shared" si="128"/>
        <v>0.46231253957374108</v>
      </c>
      <c r="O132" s="27">
        <f t="shared" si="128"/>
        <v>-8.2198222630672113E-2</v>
      </c>
      <c r="P132" s="27">
        <f t="shared" si="128"/>
        <v>0.29985453222331948</v>
      </c>
      <c r="Q132" s="27">
        <f t="shared" si="129"/>
        <v>0.21765630959264737</v>
      </c>
      <c r="W132" t="str">
        <f t="shared" si="130"/>
        <v>51 Skilled agricultural and related trades</v>
      </c>
      <c r="X132" s="27">
        <f t="shared" si="131"/>
        <v>0.10926875213889764</v>
      </c>
      <c r="Y132" s="27">
        <f t="shared" si="131"/>
        <v>0.10214157413494396</v>
      </c>
      <c r="Z132" s="27">
        <f t="shared" si="131"/>
        <v>-5.6851347611774017E-2</v>
      </c>
      <c r="AA132" s="27">
        <f t="shared" si="131"/>
        <v>0.20038747546527769</v>
      </c>
      <c r="AB132" s="27">
        <f t="shared" si="132"/>
        <v>0.14353612785350367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-0.17949415543101566</v>
      </c>
      <c r="C133" s="27">
        <f t="shared" si="125"/>
        <v>-1.702806869870491</v>
      </c>
      <c r="D133" s="27">
        <f t="shared" si="125"/>
        <v>-9.9857037059267739E-2</v>
      </c>
      <c r="E133" s="27">
        <f t="shared" si="125"/>
        <v>-0.3851015743319337</v>
      </c>
      <c r="F133" s="27">
        <f t="shared" si="126"/>
        <v>-0.48495861139120144</v>
      </c>
      <c r="L133" t="str">
        <f t="shared" si="127"/>
        <v>52 Skilled metal, electrical and electronic trades</v>
      </c>
      <c r="M133" s="27">
        <f t="shared" si="128"/>
        <v>-0.38414360512810042</v>
      </c>
      <c r="N133" s="27">
        <f t="shared" si="128"/>
        <v>-1.5897306255819075</v>
      </c>
      <c r="O133" s="27">
        <f t="shared" si="128"/>
        <v>-0.38400214093077523</v>
      </c>
      <c r="P133" s="27">
        <f t="shared" si="128"/>
        <v>-0.63695005473107535</v>
      </c>
      <c r="Q133" s="27">
        <f t="shared" si="129"/>
        <v>-1.0209521956618506</v>
      </c>
      <c r="W133" t="str">
        <f t="shared" si="130"/>
        <v>52 Skilled metal, electrical and electronic trades</v>
      </c>
      <c r="X133" s="27">
        <f t="shared" si="131"/>
        <v>0.204649449697071</v>
      </c>
      <c r="Y133" s="27">
        <f t="shared" si="131"/>
        <v>-0.11307624428857688</v>
      </c>
      <c r="Z133" s="27">
        <f t="shared" si="131"/>
        <v>0.28414510387151148</v>
      </c>
      <c r="AA133" s="27">
        <f t="shared" si="131"/>
        <v>0.25184848039915364</v>
      </c>
      <c r="AB133" s="27">
        <f t="shared" si="132"/>
        <v>0.53599358427066512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1.1891292862398384</v>
      </c>
      <c r="C134" s="27">
        <f t="shared" si="125"/>
        <v>-3.0503366427126153</v>
      </c>
      <c r="D134" s="27">
        <f t="shared" si="125"/>
        <v>0.78821318365146276</v>
      </c>
      <c r="E134" s="27">
        <f t="shared" si="125"/>
        <v>0.11664128791764838</v>
      </c>
      <c r="F134" s="27">
        <f t="shared" si="126"/>
        <v>0.90485447156911114</v>
      </c>
      <c r="L134" t="str">
        <f t="shared" si="127"/>
        <v>53 Skilled construction and building trades</v>
      </c>
      <c r="M134" s="27">
        <f t="shared" si="128"/>
        <v>1.1260288827534133</v>
      </c>
      <c r="N134" s="27">
        <f t="shared" si="128"/>
        <v>-3.1007315414123422</v>
      </c>
      <c r="O134" s="27">
        <f t="shared" si="128"/>
        <v>0.90082361952642742</v>
      </c>
      <c r="P134" s="27">
        <f t="shared" si="128"/>
        <v>9.6884743652029925E-2</v>
      </c>
      <c r="Q134" s="27">
        <f t="shared" si="129"/>
        <v>0.99770836317845735</v>
      </c>
      <c r="W134" t="str">
        <f t="shared" si="130"/>
        <v>53 Skilled construction and building trades</v>
      </c>
      <c r="X134" s="27">
        <f t="shared" si="131"/>
        <v>6.3100403486427759E-2</v>
      </c>
      <c r="Y134" s="27">
        <f t="shared" si="131"/>
        <v>5.0394898699749169E-2</v>
      </c>
      <c r="Z134" s="27">
        <f t="shared" si="131"/>
        <v>-0.11261043587497371</v>
      </c>
      <c r="AA134" s="27">
        <f t="shared" si="131"/>
        <v>1.9756544265610437E-2</v>
      </c>
      <c r="AB134" s="27">
        <f t="shared" si="132"/>
        <v>-9.2853891609363276E-2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-0.36516981641688595</v>
      </c>
      <c r="C135" s="27">
        <f t="shared" si="125"/>
        <v>-0.19176485160713685</v>
      </c>
      <c r="D135" s="27">
        <f t="shared" si="125"/>
        <v>0.53606530942037178</v>
      </c>
      <c r="E135" s="27">
        <f t="shared" si="125"/>
        <v>-0.18659947220866169</v>
      </c>
      <c r="F135" s="27">
        <f t="shared" si="126"/>
        <v>0.3494658372117101</v>
      </c>
      <c r="L135" t="str">
        <f t="shared" si="127"/>
        <v>54 Textiles, printing and other skilled trades</v>
      </c>
      <c r="M135" s="27">
        <f t="shared" si="128"/>
        <v>-0.31494865303246478</v>
      </c>
      <c r="N135" s="27">
        <f t="shared" si="128"/>
        <v>-0.44126905811170314</v>
      </c>
      <c r="O135" s="27">
        <f t="shared" si="128"/>
        <v>0.31351975735766668</v>
      </c>
      <c r="P135" s="27">
        <f t="shared" si="128"/>
        <v>-0.14726977478681036</v>
      </c>
      <c r="Q135" s="27">
        <f t="shared" si="129"/>
        <v>0.16624998257085633</v>
      </c>
      <c r="W135" t="str">
        <f t="shared" si="130"/>
        <v>54 Textiles, printing and other skilled trades</v>
      </c>
      <c r="X135" s="27">
        <f t="shared" si="131"/>
        <v>-5.0221163384420731E-2</v>
      </c>
      <c r="Y135" s="27">
        <f t="shared" si="131"/>
        <v>0.24950420650455829</v>
      </c>
      <c r="Z135" s="27">
        <f t="shared" si="131"/>
        <v>0.22254555206271842</v>
      </c>
      <c r="AA135" s="27">
        <f t="shared" si="131"/>
        <v>-3.9329697421863319E-2</v>
      </c>
      <c r="AB135" s="27">
        <f t="shared" si="132"/>
        <v>0.1832158546408551</v>
      </c>
    </row>
    <row r="136" spans="1:28" x14ac:dyDescent="0.2">
      <c r="A136" t="str">
        <f t="shared" si="124"/>
        <v>61 Caring personal service occupations</v>
      </c>
      <c r="B136" s="27">
        <f t="shared" si="125"/>
        <v>0.95486747171807096</v>
      </c>
      <c r="C136" s="27">
        <f t="shared" si="125"/>
        <v>-1.6768643615661425</v>
      </c>
      <c r="D136" s="27">
        <f t="shared" si="125"/>
        <v>1.4152923621325222</v>
      </c>
      <c r="E136" s="27">
        <f t="shared" si="125"/>
        <v>2.7741767413052116</v>
      </c>
      <c r="F136" s="27">
        <f t="shared" si="126"/>
        <v>4.1894691034377338</v>
      </c>
      <c r="L136" t="str">
        <f t="shared" si="127"/>
        <v>61 Caring personal service occupations</v>
      </c>
      <c r="M136" s="27">
        <f t="shared" si="128"/>
        <v>-7.6184918601345686E-2</v>
      </c>
      <c r="N136" s="27">
        <f t="shared" si="128"/>
        <v>-4.1762374309788797E-2</v>
      </c>
      <c r="O136" s="27">
        <f t="shared" si="128"/>
        <v>0.69151778200906344</v>
      </c>
      <c r="P136" s="27">
        <f t="shared" si="128"/>
        <v>0.72361035643860738</v>
      </c>
      <c r="Q136" s="27">
        <f t="shared" si="129"/>
        <v>1.4151281384476708</v>
      </c>
      <c r="W136" t="str">
        <f t="shared" si="130"/>
        <v>61 Caring personal service occupations</v>
      </c>
      <c r="X136" s="27">
        <f t="shared" si="131"/>
        <v>1.0310523903194273</v>
      </c>
      <c r="Y136" s="27">
        <f t="shared" si="131"/>
        <v>-1.6351019872563661</v>
      </c>
      <c r="Z136" s="27">
        <f t="shared" si="131"/>
        <v>0.72377458012347162</v>
      </c>
      <c r="AA136" s="27">
        <f t="shared" si="131"/>
        <v>2.0505663848665812</v>
      </c>
      <c r="AB136" s="27">
        <f t="shared" si="132"/>
        <v>2.7743409649900528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1.2150553790626191</v>
      </c>
      <c r="C137" s="27">
        <f t="shared" si="125"/>
        <v>-1.062194915841367</v>
      </c>
      <c r="D137" s="27">
        <f t="shared" si="125"/>
        <v>8.4080254125780129E-2</v>
      </c>
      <c r="E137" s="27">
        <f t="shared" si="125"/>
        <v>0.64687812382649312</v>
      </c>
      <c r="F137" s="27">
        <f t="shared" si="126"/>
        <v>0.73095837795227325</v>
      </c>
      <c r="L137" t="str">
        <f t="shared" si="127"/>
        <v>62 Leisure, travel and related personal service occupations</v>
      </c>
      <c r="M137" s="27">
        <f t="shared" si="128"/>
        <v>0.44100040727136403</v>
      </c>
      <c r="N137" s="27">
        <f t="shared" si="128"/>
        <v>-2.6590442589554897E-2</v>
      </c>
      <c r="O137" s="27">
        <f t="shared" si="128"/>
        <v>5.269746782939766E-2</v>
      </c>
      <c r="P137" s="27">
        <f t="shared" si="128"/>
        <v>0.33667485054836277</v>
      </c>
      <c r="Q137" s="27">
        <f t="shared" si="129"/>
        <v>0.38937231837776043</v>
      </c>
      <c r="W137" t="str">
        <f t="shared" si="130"/>
        <v>62 Leisure, travel and related personal service occupations</v>
      </c>
      <c r="X137" s="27">
        <f t="shared" si="131"/>
        <v>0.77405497179124794</v>
      </c>
      <c r="Y137" s="27">
        <f t="shared" si="131"/>
        <v>-1.0356044732518157</v>
      </c>
      <c r="Z137" s="27">
        <f t="shared" si="131"/>
        <v>3.1382786296394016E-2</v>
      </c>
      <c r="AA137" s="27">
        <f t="shared" si="131"/>
        <v>0.31020327327812147</v>
      </c>
      <c r="AB137" s="27">
        <f t="shared" si="132"/>
        <v>0.34158605957451549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-5.5886029806343829E-2</v>
      </c>
      <c r="C138" s="27">
        <f t="shared" si="125"/>
        <v>8.132757834320925E-2</v>
      </c>
      <c r="D138" s="27">
        <f t="shared" si="125"/>
        <v>-0.11811619742585103</v>
      </c>
      <c r="E138" s="27">
        <f t="shared" si="125"/>
        <v>9.7489777377423592E-3</v>
      </c>
      <c r="F138" s="27">
        <f t="shared" si="126"/>
        <v>-0.10836721968810867</v>
      </c>
      <c r="L138" t="str">
        <f t="shared" si="127"/>
        <v>63 Community and civil enforcement occupations</v>
      </c>
      <c r="M138" s="27">
        <f t="shared" si="128"/>
        <v>-7.2457556921285832E-2</v>
      </c>
      <c r="N138" s="27">
        <f t="shared" si="128"/>
        <v>9.7103342232713913E-2</v>
      </c>
      <c r="O138" s="27">
        <f t="shared" si="128"/>
        <v>-0.13983812819521427</v>
      </c>
      <c r="P138" s="27">
        <f t="shared" si="128"/>
        <v>1.5982870329791982E-2</v>
      </c>
      <c r="Q138" s="27">
        <f t="shared" si="129"/>
        <v>-0.12385525786542229</v>
      </c>
      <c r="W138" t="str">
        <f t="shared" si="130"/>
        <v>63 Community and civil enforcement occupations</v>
      </c>
      <c r="X138" s="27">
        <f t="shared" si="131"/>
        <v>1.6571527114941517E-2</v>
      </c>
      <c r="Y138" s="27">
        <f t="shared" si="131"/>
        <v>-1.5775763889504163E-2</v>
      </c>
      <c r="Z138" s="27">
        <f t="shared" si="131"/>
        <v>2.1721930769362685E-2</v>
      </c>
      <c r="AA138" s="27">
        <f t="shared" si="131"/>
        <v>-6.2338925920497057E-3</v>
      </c>
      <c r="AB138" s="27">
        <f t="shared" si="132"/>
        <v>1.5488038177312979E-2</v>
      </c>
    </row>
    <row r="139" spans="1:28" x14ac:dyDescent="0.2">
      <c r="A139" t="str">
        <f t="shared" si="124"/>
        <v>71 Sales occupations</v>
      </c>
      <c r="B139" s="27">
        <f t="shared" si="125"/>
        <v>-1.2032226989761163</v>
      </c>
      <c r="C139" s="27">
        <f t="shared" si="125"/>
        <v>0.13250617837957535</v>
      </c>
      <c r="D139" s="27">
        <f t="shared" si="125"/>
        <v>-0.13355637687138255</v>
      </c>
      <c r="E139" s="27">
        <f t="shared" si="125"/>
        <v>-0.95675620763343261</v>
      </c>
      <c r="F139" s="27">
        <f t="shared" si="126"/>
        <v>-1.0903125845048152</v>
      </c>
      <c r="L139" t="str">
        <f t="shared" si="127"/>
        <v>71 Sales occupations</v>
      </c>
      <c r="M139" s="27">
        <f t="shared" si="128"/>
        <v>-0.12582021723272163</v>
      </c>
      <c r="N139" s="27">
        <f t="shared" si="128"/>
        <v>8.4987714603743214E-2</v>
      </c>
      <c r="O139" s="27">
        <f t="shared" si="128"/>
        <v>1.8129324885087783E-2</v>
      </c>
      <c r="P139" s="27">
        <f t="shared" si="128"/>
        <v>1.6186599670579227E-2</v>
      </c>
      <c r="Q139" s="27">
        <f t="shared" si="129"/>
        <v>3.431592455566701E-2</v>
      </c>
      <c r="W139" t="str">
        <f t="shared" si="130"/>
        <v>71 Sales occupations</v>
      </c>
      <c r="X139" s="27">
        <f t="shared" si="131"/>
        <v>-1.0774024817433947</v>
      </c>
      <c r="Y139" s="27">
        <f t="shared" si="131"/>
        <v>4.751846377582325E-2</v>
      </c>
      <c r="Z139" s="27">
        <f t="shared" si="131"/>
        <v>-0.15168570175649521</v>
      </c>
      <c r="AA139" s="27">
        <f t="shared" si="131"/>
        <v>-0.97294280730395144</v>
      </c>
      <c r="AB139" s="27">
        <f t="shared" si="132"/>
        <v>-1.1246285090604466</v>
      </c>
    </row>
    <row r="140" spans="1:28" x14ac:dyDescent="0.2">
      <c r="A140" t="str">
        <f t="shared" si="124"/>
        <v>72 Customer service occupations</v>
      </c>
      <c r="B140" s="27">
        <f t="shared" si="125"/>
        <v>0.62392076274101704</v>
      </c>
      <c r="C140" s="27">
        <f t="shared" si="125"/>
        <v>0.20250413065823913</v>
      </c>
      <c r="D140" s="27">
        <f t="shared" si="125"/>
        <v>0.71473339652220069</v>
      </c>
      <c r="E140" s="27">
        <f t="shared" si="125"/>
        <v>0.78954456091820013</v>
      </c>
      <c r="F140" s="27">
        <f t="shared" si="126"/>
        <v>1.5042779574404008</v>
      </c>
      <c r="L140" t="str">
        <f t="shared" si="127"/>
        <v>72 Customer service occupations</v>
      </c>
      <c r="M140" s="27">
        <f t="shared" si="128"/>
        <v>-0.17318113427747961</v>
      </c>
      <c r="N140" s="27">
        <f t="shared" si="128"/>
        <v>0.33416729750666119</v>
      </c>
      <c r="O140" s="27">
        <f t="shared" si="128"/>
        <v>0.55986713933567467</v>
      </c>
      <c r="P140" s="27">
        <f t="shared" si="128"/>
        <v>0.49970412644312567</v>
      </c>
      <c r="Q140" s="27">
        <f t="shared" si="129"/>
        <v>1.0595712657788003</v>
      </c>
      <c r="W140" t="str">
        <f t="shared" si="130"/>
        <v>72 Customer service occupations</v>
      </c>
      <c r="X140" s="27">
        <f t="shared" si="131"/>
        <v>0.79710189701849465</v>
      </c>
      <c r="Y140" s="27">
        <f t="shared" si="131"/>
        <v>-0.13166316684842183</v>
      </c>
      <c r="Z140" s="27">
        <f t="shared" si="131"/>
        <v>0.15486625718652203</v>
      </c>
      <c r="AA140" s="27">
        <f t="shared" si="131"/>
        <v>0.28984043447506824</v>
      </c>
      <c r="AB140" s="27">
        <f t="shared" si="132"/>
        <v>0.44470669166159027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-0.33068005807320411</v>
      </c>
      <c r="C141" s="27">
        <f t="shared" si="125"/>
        <v>-1.0881582228131261</v>
      </c>
      <c r="D141" s="27">
        <f t="shared" si="125"/>
        <v>0.49629628108457347</v>
      </c>
      <c r="E141" s="27">
        <f t="shared" si="125"/>
        <v>-0.33315290121316998</v>
      </c>
      <c r="F141" s="27">
        <f t="shared" si="126"/>
        <v>0.16314337987140348</v>
      </c>
      <c r="L141" t="str">
        <f t="shared" si="127"/>
        <v>81 Process, plant and machine operatives</v>
      </c>
      <c r="M141" s="27">
        <f t="shared" si="128"/>
        <v>-0.44488186022194931</v>
      </c>
      <c r="N141" s="27">
        <f t="shared" si="128"/>
        <v>-0.83562896911630258</v>
      </c>
      <c r="O141" s="27">
        <f t="shared" si="128"/>
        <v>8.347139579564633E-2</v>
      </c>
      <c r="P141" s="27">
        <f t="shared" si="128"/>
        <v>-0.51964607874649271</v>
      </c>
      <c r="Q141" s="27">
        <f t="shared" si="129"/>
        <v>-0.43617468295084638</v>
      </c>
      <c r="W141" t="str">
        <f t="shared" si="130"/>
        <v>81 Process, plant and machine operatives</v>
      </c>
      <c r="X141" s="27">
        <f t="shared" si="131"/>
        <v>0.11420180214871678</v>
      </c>
      <c r="Y141" s="27">
        <f t="shared" si="131"/>
        <v>-0.25252925369681001</v>
      </c>
      <c r="Z141" s="27">
        <f t="shared" si="131"/>
        <v>0.4128248852889278</v>
      </c>
      <c r="AA141" s="27">
        <f t="shared" si="131"/>
        <v>0.18649317753332761</v>
      </c>
      <c r="AB141" s="27">
        <f t="shared" si="132"/>
        <v>0.59931806282225542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0.56937439856228345</v>
      </c>
      <c r="C142" s="27">
        <f t="shared" si="125"/>
        <v>-1.0429634835817456</v>
      </c>
      <c r="D142" s="27">
        <f t="shared" si="125"/>
        <v>0.1501263107368267</v>
      </c>
      <c r="E142" s="27">
        <f t="shared" si="125"/>
        <v>0.1781129174215117</v>
      </c>
      <c r="F142" s="27">
        <f t="shared" si="126"/>
        <v>0.32823922815833839</v>
      </c>
      <c r="L142" t="str">
        <f t="shared" si="127"/>
        <v>82 Transport and mobile machine drivers and operatives</v>
      </c>
      <c r="M142" s="27">
        <f t="shared" si="128"/>
        <v>0.43249137872814458</v>
      </c>
      <c r="N142" s="27">
        <f t="shared" si="128"/>
        <v>-0.94761866378309989</v>
      </c>
      <c r="O142" s="27">
        <f t="shared" si="128"/>
        <v>-2.5462930108474779E-2</v>
      </c>
      <c r="P142" s="27">
        <f t="shared" si="128"/>
        <v>5.5715870646906751E-2</v>
      </c>
      <c r="Q142" s="27">
        <f t="shared" si="129"/>
        <v>3.0252940538431972E-2</v>
      </c>
      <c r="W142" t="str">
        <f t="shared" si="130"/>
        <v>82 Transport and mobile machine drivers and operatives</v>
      </c>
      <c r="X142" s="27">
        <f t="shared" si="131"/>
        <v>0.13688301983413464</v>
      </c>
      <c r="Y142" s="27">
        <f t="shared" si="131"/>
        <v>-9.5344819798650726E-2</v>
      </c>
      <c r="Z142" s="27">
        <f t="shared" si="131"/>
        <v>0.17558924084530991</v>
      </c>
      <c r="AA142" s="27">
        <f t="shared" si="131"/>
        <v>0.12239704677460428</v>
      </c>
      <c r="AB142" s="27">
        <f t="shared" si="132"/>
        <v>0.29798628761991419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-0.65685972139036419</v>
      </c>
      <c r="C143" s="27">
        <f t="shared" si="125"/>
        <v>-0.59361691753403001</v>
      </c>
      <c r="D143" s="27">
        <f t="shared" si="125"/>
        <v>5.1269194545160195</v>
      </c>
      <c r="E143" s="27">
        <f t="shared" si="125"/>
        <v>1.7869678070274926</v>
      </c>
      <c r="F143" s="27">
        <f t="shared" si="126"/>
        <v>6.9138872615435121</v>
      </c>
      <c r="L143" t="str">
        <f t="shared" si="127"/>
        <v>91 Elementary trades and related occupations</v>
      </c>
      <c r="M143" s="27">
        <f t="shared" si="128"/>
        <v>-0.49368610904830312</v>
      </c>
      <c r="N143" s="27">
        <f t="shared" si="128"/>
        <v>-0.40865690047105918</v>
      </c>
      <c r="O143" s="27">
        <f t="shared" si="128"/>
        <v>1.5038372749898041</v>
      </c>
      <c r="P143" s="27">
        <f t="shared" si="128"/>
        <v>0.65688388681083154</v>
      </c>
      <c r="Q143" s="27">
        <f t="shared" si="129"/>
        <v>2.1607211618006357</v>
      </c>
      <c r="W143" t="str">
        <f t="shared" si="130"/>
        <v>91 Elementary trades and related occupations</v>
      </c>
      <c r="X143" s="27">
        <f t="shared" si="131"/>
        <v>-0.16317361234206462</v>
      </c>
      <c r="Y143" s="27">
        <f t="shared" si="131"/>
        <v>-0.18496001706296439</v>
      </c>
      <c r="Z143" s="27">
        <f t="shared" si="131"/>
        <v>3.6230821795262007</v>
      </c>
      <c r="AA143" s="27">
        <f t="shared" si="131"/>
        <v>1.1300839202166681</v>
      </c>
      <c r="AB143" s="27">
        <f t="shared" si="132"/>
        <v>4.7531660997428684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1.0587908565954436</v>
      </c>
      <c r="C144" s="27">
        <f t="shared" si="125"/>
        <v>-2.1842600121825697</v>
      </c>
      <c r="D144" s="27">
        <f t="shared" si="125"/>
        <v>-2.8710041035598621</v>
      </c>
      <c r="E144" s="27">
        <f t="shared" si="125"/>
        <v>-2.4742087884533923</v>
      </c>
      <c r="F144" s="27">
        <f t="shared" si="126"/>
        <v>-5.3452128920132544</v>
      </c>
      <c r="L144" t="str">
        <f t="shared" si="127"/>
        <v>92 Elementary administration and service occupations</v>
      </c>
      <c r="M144" s="27">
        <f t="shared" si="128"/>
        <v>-1.1124164203809421</v>
      </c>
      <c r="N144" s="27">
        <f t="shared" si="128"/>
        <v>0.11487114741684223</v>
      </c>
      <c r="O144" s="27">
        <f t="shared" si="128"/>
        <v>-0.19384491264399983</v>
      </c>
      <c r="P144" s="27">
        <f t="shared" si="128"/>
        <v>-1.3645130336476008</v>
      </c>
      <c r="Q144" s="27">
        <f t="shared" si="129"/>
        <v>-1.5583579462916006</v>
      </c>
      <c r="W144" t="str">
        <f t="shared" si="130"/>
        <v>92 Elementary administration and service occupations</v>
      </c>
      <c r="X144" s="27">
        <f t="shared" si="131"/>
        <v>2.1712072769763964</v>
      </c>
      <c r="Y144" s="27">
        <f t="shared" si="131"/>
        <v>-2.2991311595994119</v>
      </c>
      <c r="Z144" s="27">
        <f t="shared" si="131"/>
        <v>-2.6771591909158285</v>
      </c>
      <c r="AA144" s="27">
        <f t="shared" si="131"/>
        <v>-1.1096957548058271</v>
      </c>
      <c r="AB144" s="27">
        <f t="shared" si="132"/>
        <v>-3.7868549457216556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26.680000000000234</v>
      </c>
      <c r="C146" s="29">
        <f t="shared" ref="C146" si="133">D35-C35</f>
        <v>-4.3400000000001455</v>
      </c>
      <c r="D146" s="29">
        <f>E35-D35</f>
        <v>15.69099999999986</v>
      </c>
      <c r="E146" s="29">
        <f>F35-E35</f>
        <v>23.298000000000229</v>
      </c>
      <c r="F146" s="29">
        <f t="shared" ref="F146" si="134">F35-D35</f>
        <v>38.98900000000009</v>
      </c>
      <c r="L146" s="24" t="str">
        <f>L35</f>
        <v>All occupations</v>
      </c>
      <c r="M146" s="29">
        <f>N35-M35</f>
        <v>8.4634747955662704</v>
      </c>
      <c r="N146" s="29">
        <f t="shared" ref="N146" si="135">O35-N35</f>
        <v>-3.5655595330443361</v>
      </c>
      <c r="O146" s="29">
        <f>P35-O35</f>
        <v>6.9919510724290319</v>
      </c>
      <c r="P146" s="29">
        <f>Q35-P35</f>
        <v>10.391017452892413</v>
      </c>
      <c r="Q146" s="29">
        <f t="shared" ref="Q146" si="136">Q35-O35</f>
        <v>17.382968525321445</v>
      </c>
      <c r="W146" s="24" t="str">
        <f>W35</f>
        <v>All occupations</v>
      </c>
      <c r="X146" s="29">
        <f>Y35-X35</f>
        <v>18.21652520443385</v>
      </c>
      <c r="Y146" s="29">
        <f t="shared" ref="Y146" si="137">Z35-Y35</f>
        <v>-0.77444046695583779</v>
      </c>
      <c r="Z146" s="29">
        <f>AA35-Z35</f>
        <v>8.6990489275710274</v>
      </c>
      <c r="AA146" s="29">
        <f>AB35-AA35</f>
        <v>12.906982547107674</v>
      </c>
      <c r="AB146" s="29">
        <f t="shared" ref="AB146" si="138">AB35-Z35</f>
        <v>21.606031474678701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24.102596362576236</v>
      </c>
      <c r="C153" s="11">
        <f t="shared" ref="C153:F153" si="143">C8</f>
        <v>29.30535609492479</v>
      </c>
      <c r="D153" s="11">
        <f t="shared" si="143"/>
        <v>30.330082960014582</v>
      </c>
      <c r="E153" s="11">
        <f t="shared" si="143"/>
        <v>27.700263510523925</v>
      </c>
      <c r="F153" s="11">
        <f t="shared" si="143"/>
        <v>30.319423045983708</v>
      </c>
      <c r="H153" s="40">
        <f>IF(D$151-B$151 &lt;&gt; 0,(EXP(LN(D153/B153)/(D$151-B$151))-1)*100,0)</f>
        <v>4.7036819432648924</v>
      </c>
      <c r="I153" s="40">
        <f>IF(F$151-D$151 &lt;&gt; 0,(EXP(LN(F153/D153)/(F$151-D$151))-1)*100,0)</f>
        <v>-2.3434737144611972E-3</v>
      </c>
      <c r="L153" s="10" t="str">
        <f>L8</f>
        <v>11 Corporate managers and directors</v>
      </c>
      <c r="M153" s="11">
        <f>M8</f>
        <v>17.230535546619773</v>
      </c>
      <c r="N153" s="11">
        <f t="shared" ref="N153:Q153" si="144">N8</f>
        <v>19.85773335383103</v>
      </c>
      <c r="O153" s="11">
        <f t="shared" si="144"/>
        <v>20.094477040325906</v>
      </c>
      <c r="P153" s="11">
        <f t="shared" si="144"/>
        <v>17.549355079365441</v>
      </c>
      <c r="Q153" s="11">
        <f t="shared" si="144"/>
        <v>18.447707686813384</v>
      </c>
      <c r="S153" s="40">
        <f>IF(O$151-M$151 &lt;&gt; 0,(EXP(LN(O153/M153)/(O$151-M$151))-1)*100,0)</f>
        <v>3.1230113068824839</v>
      </c>
      <c r="T153" s="40">
        <f>IF(Q$151-O$151 &lt;&gt; 0,(EXP(LN(Q153/O153)/(Q$151-O$151))-1)*100,0)</f>
        <v>-0.56841096400906954</v>
      </c>
      <c r="W153" s="10" t="str">
        <f>W8</f>
        <v>11 Corporate managers and directors</v>
      </c>
      <c r="X153" s="11">
        <f>X8</f>
        <v>6.8720608159564485</v>
      </c>
      <c r="Y153" s="11">
        <f t="shared" ref="Y153:AB153" si="145">Y8</f>
        <v>9.4476227410937952</v>
      </c>
      <c r="Z153" s="11">
        <f t="shared" si="145"/>
        <v>10.235605919688652</v>
      </c>
      <c r="AA153" s="11">
        <f t="shared" si="145"/>
        <v>10.150908431158493</v>
      </c>
      <c r="AB153" s="11">
        <f t="shared" si="145"/>
        <v>11.871715359170345</v>
      </c>
      <c r="AD153" s="40">
        <f>IF(Z$151-X$151 &lt;&gt; 0,(EXP(LN(Z153/X153)/(Z$151-X$151))-1)*100,0)</f>
        <v>8.2942287072055763</v>
      </c>
      <c r="AE153" s="40">
        <f>IF(AB$151-Z$151 &lt;&gt; 0,(EXP(LN(AB153/Z153)/(AB$151-Z$151))-1)*100,0)</f>
        <v>0.99347782866980872</v>
      </c>
    </row>
    <row r="154" spans="1:31" x14ac:dyDescent="0.2">
      <c r="A154" s="10" t="str">
        <f t="shared" si="142"/>
        <v>12 Other managers and proprietors</v>
      </c>
      <c r="B154" s="11">
        <f t="shared" si="142"/>
        <v>14.183300364112393</v>
      </c>
      <c r="C154" s="11">
        <f t="shared" ref="C154:F178" si="146">C9</f>
        <v>15.841686994307242</v>
      </c>
      <c r="D154" s="11">
        <f t="shared" si="146"/>
        <v>16.153766822052162</v>
      </c>
      <c r="E154" s="11">
        <f t="shared" si="146"/>
        <v>16.979267075080237</v>
      </c>
      <c r="F154" s="11">
        <f t="shared" si="146"/>
        <v>18.885617726279289</v>
      </c>
      <c r="H154" s="40">
        <f t="shared" ref="H154:H177" si="147">IF(D$151-B$151 &lt;&gt; 0,(EXP(LN(D154/B154)/(D$151-B$151))-1)*100,0)</f>
        <v>2.6359016417335068</v>
      </c>
      <c r="I154" s="40">
        <f t="shared" ref="I154:I180" si="148">IF(F$151-D$151 &lt;&gt; 0,(EXP(LN(F154/D154)/(F$151-D$151))-1)*100,0)</f>
        <v>1.0470934084035877</v>
      </c>
      <c r="L154" s="10" t="str">
        <f t="shared" ref="L154:Q154" si="149">L9</f>
        <v>12 Other managers and proprietors</v>
      </c>
      <c r="M154" s="11">
        <f t="shared" si="149"/>
        <v>8.6606363548666589</v>
      </c>
      <c r="N154" s="11">
        <f t="shared" si="149"/>
        <v>9.6434129971084204</v>
      </c>
      <c r="O154" s="11">
        <f t="shared" si="149"/>
        <v>9.3408572225150941</v>
      </c>
      <c r="P154" s="11">
        <f t="shared" si="149"/>
        <v>10.560514381603454</v>
      </c>
      <c r="Q154" s="11">
        <f t="shared" si="149"/>
        <v>12.017255197128735</v>
      </c>
      <c r="S154" s="40">
        <f t="shared" ref="S154:S177" si="150">IF(O$151-M$151 &lt;&gt; 0,(EXP(LN(O154/M154)/(O$151-M$151))-1)*100,0)</f>
        <v>1.5236880589649227</v>
      </c>
      <c r="T154" s="40">
        <f t="shared" ref="T154:T177" si="151">IF(Q$151-O$151 &lt;&gt; 0,(EXP(LN(Q154/O154)/(Q$151-O$151))-1)*100,0)</f>
        <v>1.6938220232236345</v>
      </c>
      <c r="W154" s="10" t="str">
        <f t="shared" ref="W154:AB154" si="152">W9</f>
        <v>12 Other managers and proprietors</v>
      </c>
      <c r="X154" s="11">
        <f t="shared" si="152"/>
        <v>5.5226640092457098</v>
      </c>
      <c r="Y154" s="11">
        <f t="shared" si="152"/>
        <v>6.1982739971988163</v>
      </c>
      <c r="Z154" s="11">
        <f t="shared" si="152"/>
        <v>6.8129095995370639</v>
      </c>
      <c r="AA154" s="11">
        <f t="shared" si="152"/>
        <v>6.4187526934768115</v>
      </c>
      <c r="AB154" s="11">
        <f t="shared" si="152"/>
        <v>6.868362529150561</v>
      </c>
      <c r="AD154" s="40">
        <f t="shared" ref="AD154:AD177" si="153">IF(Z$151-X$151 &lt;&gt; 0,(EXP(LN(Z154/X154)/(Z$151-X$151))-1)*100,0)</f>
        <v>4.2885912167857532</v>
      </c>
      <c r="AE154" s="40">
        <f t="shared" ref="AE154:AE177" si="154">IF(AB$151-Z$151 &lt;&gt; 0,(EXP(LN(AB154/Z154)/(AB$151-Z$151))-1)*100,0)</f>
        <v>5.4057565940723862E-2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19.421346286134263</v>
      </c>
      <c r="C155" s="11">
        <f t="shared" si="146"/>
        <v>22.645543671457233</v>
      </c>
      <c r="D155" s="11">
        <f t="shared" si="146"/>
        <v>23.377575966816259</v>
      </c>
      <c r="E155" s="11">
        <f t="shared" si="146"/>
        <v>29.079849893179954</v>
      </c>
      <c r="F155" s="11">
        <f t="shared" si="146"/>
        <v>33.660528985050121</v>
      </c>
      <c r="H155" s="40">
        <f t="shared" si="147"/>
        <v>3.7776970632979356</v>
      </c>
      <c r="I155" s="40">
        <f t="shared" si="148"/>
        <v>2.460097305912079</v>
      </c>
      <c r="L155" s="10" t="str">
        <f t="shared" ref="L155:Q155" si="155">L10</f>
        <v>21 Science, research, engineering and technology professionals</v>
      </c>
      <c r="M155" s="11">
        <f t="shared" si="155"/>
        <v>15.85426240098816</v>
      </c>
      <c r="N155" s="11">
        <f t="shared" si="155"/>
        <v>18.483986849001486</v>
      </c>
      <c r="O155" s="11">
        <f t="shared" si="155"/>
        <v>18.294963163257705</v>
      </c>
      <c r="P155" s="11">
        <f t="shared" si="155"/>
        <v>22.005784556189649</v>
      </c>
      <c r="Q155" s="11">
        <f t="shared" si="155"/>
        <v>25.021516742802611</v>
      </c>
      <c r="S155" s="40">
        <f t="shared" si="150"/>
        <v>2.9051475027364049</v>
      </c>
      <c r="T155" s="40">
        <f t="shared" si="151"/>
        <v>2.1093408871412755</v>
      </c>
      <c r="W155" s="10" t="str">
        <f t="shared" ref="W155:AB155" si="156">W10</f>
        <v>21 Science, research, engineering and technology professionals</v>
      </c>
      <c r="X155" s="11">
        <f t="shared" si="156"/>
        <v>3.5670838851460998</v>
      </c>
      <c r="Y155" s="11">
        <f t="shared" si="156"/>
        <v>4.1615568224557817</v>
      </c>
      <c r="Z155" s="11">
        <f t="shared" si="156"/>
        <v>5.0826128035585292</v>
      </c>
      <c r="AA155" s="11">
        <f t="shared" si="156"/>
        <v>7.0740653369902802</v>
      </c>
      <c r="AB155" s="11">
        <f t="shared" si="156"/>
        <v>8.6390122422475599</v>
      </c>
      <c r="AD155" s="40">
        <f t="shared" si="153"/>
        <v>7.3383069153019065</v>
      </c>
      <c r="AE155" s="40">
        <f t="shared" si="154"/>
        <v>3.5996935801825503</v>
      </c>
    </row>
    <row r="156" spans="1:31" x14ac:dyDescent="0.2">
      <c r="A156" s="10" t="str">
        <f t="shared" si="142"/>
        <v>22 Health professionals</v>
      </c>
      <c r="B156" s="11">
        <f t="shared" si="142"/>
        <v>16.97798935518842</v>
      </c>
      <c r="C156" s="11">
        <f t="shared" si="146"/>
        <v>19.731549109478074</v>
      </c>
      <c r="D156" s="11">
        <f t="shared" si="146"/>
        <v>19.481977619693662</v>
      </c>
      <c r="E156" s="11">
        <f t="shared" si="146"/>
        <v>19.807703118896253</v>
      </c>
      <c r="F156" s="11">
        <f t="shared" si="146"/>
        <v>22.354799468779433</v>
      </c>
      <c r="H156" s="40">
        <f t="shared" si="147"/>
        <v>2.7896427448723005</v>
      </c>
      <c r="I156" s="40">
        <f t="shared" si="148"/>
        <v>0.92122557310752029</v>
      </c>
      <c r="L156" s="10" t="str">
        <f t="shared" ref="L156:Q156" si="157">L11</f>
        <v>22 Health professionals</v>
      </c>
      <c r="M156" s="11">
        <f t="shared" si="157"/>
        <v>4.5478170022956865</v>
      </c>
      <c r="N156" s="11">
        <f t="shared" si="157"/>
        <v>5.0232928281163245</v>
      </c>
      <c r="O156" s="11">
        <f t="shared" si="157"/>
        <v>5.6209396715191726</v>
      </c>
      <c r="P156" s="11">
        <f t="shared" si="157"/>
        <v>5.7886272928168436</v>
      </c>
      <c r="Q156" s="11">
        <f t="shared" si="157"/>
        <v>6.6376126828296282</v>
      </c>
      <c r="S156" s="40">
        <f t="shared" si="150"/>
        <v>4.328073683092537</v>
      </c>
      <c r="T156" s="40">
        <f t="shared" si="151"/>
        <v>1.1145217748613101</v>
      </c>
      <c r="W156" s="10" t="str">
        <f t="shared" ref="W156:AB156" si="158">W11</f>
        <v>22 Health professionals</v>
      </c>
      <c r="X156" s="11">
        <f t="shared" si="158"/>
        <v>12.430172352892747</v>
      </c>
      <c r="Y156" s="11">
        <f t="shared" si="158"/>
        <v>14.708256281361784</v>
      </c>
      <c r="Z156" s="11">
        <f t="shared" si="158"/>
        <v>13.861037948174475</v>
      </c>
      <c r="AA156" s="11">
        <f t="shared" si="158"/>
        <v>14.019075826079408</v>
      </c>
      <c r="AB156" s="11">
        <f t="shared" si="158"/>
        <v>15.717186785949794</v>
      </c>
      <c r="AD156" s="40">
        <f t="shared" si="153"/>
        <v>2.2030179856040055</v>
      </c>
      <c r="AE156" s="40">
        <f t="shared" si="154"/>
        <v>0.84133909270691642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17.214231385988612</v>
      </c>
      <c r="C157" s="11">
        <f t="shared" si="146"/>
        <v>19.695001837910024</v>
      </c>
      <c r="D157" s="11">
        <f t="shared" si="146"/>
        <v>19.918068744496043</v>
      </c>
      <c r="E157" s="11">
        <f t="shared" si="146"/>
        <v>19.729193219201992</v>
      </c>
      <c r="F157" s="11">
        <f t="shared" si="146"/>
        <v>21.491212714290384</v>
      </c>
      <c r="H157" s="40">
        <f t="shared" si="147"/>
        <v>2.960802319137712</v>
      </c>
      <c r="I157" s="40">
        <f t="shared" si="148"/>
        <v>0.50806525484741183</v>
      </c>
      <c r="L157" s="10" t="str">
        <f t="shared" ref="L157:Q157" si="159">L12</f>
        <v>23 Teaching and other educational professionals</v>
      </c>
      <c r="M157" s="11">
        <f t="shared" si="159"/>
        <v>6.0970216058483642</v>
      </c>
      <c r="N157" s="11">
        <f t="shared" si="159"/>
        <v>6.6586412572551454</v>
      </c>
      <c r="O157" s="11">
        <f t="shared" si="159"/>
        <v>6.240795444945495</v>
      </c>
      <c r="P157" s="11">
        <f t="shared" si="159"/>
        <v>6.4627586751624042</v>
      </c>
      <c r="Q157" s="11">
        <f t="shared" si="159"/>
        <v>6.990117928987706</v>
      </c>
      <c r="S157" s="40">
        <f t="shared" si="150"/>
        <v>0.46723332283091779</v>
      </c>
      <c r="T157" s="40">
        <f t="shared" si="151"/>
        <v>0.75879622982082395</v>
      </c>
      <c r="W157" s="10" t="str">
        <f t="shared" ref="W157:AB157" si="160">W12</f>
        <v>23 Teaching and other educational professionals</v>
      </c>
      <c r="X157" s="11">
        <f t="shared" si="160"/>
        <v>11.117209780140257</v>
      </c>
      <c r="Y157" s="11">
        <f t="shared" si="160"/>
        <v>13.036360580654854</v>
      </c>
      <c r="Z157" s="11">
        <f t="shared" si="160"/>
        <v>13.677273299550553</v>
      </c>
      <c r="AA157" s="11">
        <f t="shared" si="160"/>
        <v>13.266434544039578</v>
      </c>
      <c r="AB157" s="11">
        <f t="shared" si="160"/>
        <v>14.501094785302669</v>
      </c>
      <c r="AD157" s="40">
        <f t="shared" si="153"/>
        <v>4.2319217066140169</v>
      </c>
      <c r="AE157" s="40">
        <f t="shared" si="154"/>
        <v>0.3906850380086313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20.904907709566587</v>
      </c>
      <c r="C158" s="11">
        <f t="shared" si="146"/>
        <v>24.922272745469574</v>
      </c>
      <c r="D158" s="11">
        <f t="shared" si="146"/>
        <v>27.197691926510696</v>
      </c>
      <c r="E158" s="11">
        <f t="shared" si="146"/>
        <v>28.79190143451941</v>
      </c>
      <c r="F158" s="11">
        <f t="shared" si="146"/>
        <v>32.172483617199426</v>
      </c>
      <c r="H158" s="40">
        <f t="shared" si="147"/>
        <v>5.4039191277114096</v>
      </c>
      <c r="I158" s="40">
        <f t="shared" si="148"/>
        <v>1.126156783925425</v>
      </c>
      <c r="L158" s="10" t="str">
        <f t="shared" ref="L158:Q158" si="161">L13</f>
        <v>24 Business, media and public service professionals</v>
      </c>
      <c r="M158" s="11">
        <f t="shared" si="161"/>
        <v>12.785809158677388</v>
      </c>
      <c r="N158" s="11">
        <f t="shared" si="161"/>
        <v>14.412580158235457</v>
      </c>
      <c r="O158" s="11">
        <f t="shared" si="161"/>
        <v>15.303565689225833</v>
      </c>
      <c r="P158" s="11">
        <f t="shared" si="161"/>
        <v>16.261081086918715</v>
      </c>
      <c r="Q158" s="11">
        <f t="shared" si="161"/>
        <v>17.766714136387005</v>
      </c>
      <c r="S158" s="40">
        <f t="shared" si="150"/>
        <v>3.6604005955160224</v>
      </c>
      <c r="T158" s="40">
        <f t="shared" si="151"/>
        <v>0.99990505139089247</v>
      </c>
      <c r="W158" s="10" t="str">
        <f t="shared" ref="W158:AB158" si="162">W13</f>
        <v>24 Business, media and public service professionals</v>
      </c>
      <c r="X158" s="11">
        <f t="shared" si="162"/>
        <v>8.1190985508892375</v>
      </c>
      <c r="Y158" s="11">
        <f t="shared" si="162"/>
        <v>10.509692587234166</v>
      </c>
      <c r="Z158" s="11">
        <f t="shared" si="162"/>
        <v>11.894126237284858</v>
      </c>
      <c r="AA158" s="11">
        <f t="shared" si="162"/>
        <v>12.530820347600734</v>
      </c>
      <c r="AB158" s="11">
        <f t="shared" si="162"/>
        <v>14.405769480812426</v>
      </c>
      <c r="AD158" s="40">
        <f t="shared" si="153"/>
        <v>7.9356586677996388</v>
      </c>
      <c r="AE158" s="40">
        <f t="shared" si="154"/>
        <v>1.2854187185232568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5.8279615010554497</v>
      </c>
      <c r="C159" s="11">
        <f t="shared" si="146"/>
        <v>6.9972377224192144</v>
      </c>
      <c r="D159" s="11">
        <f t="shared" si="146"/>
        <v>7.5954328905344992</v>
      </c>
      <c r="E159" s="11">
        <f t="shared" si="146"/>
        <v>7.18280706120715</v>
      </c>
      <c r="F159" s="11">
        <f t="shared" si="146"/>
        <v>7.7886817038656977</v>
      </c>
      <c r="H159" s="40">
        <f t="shared" si="147"/>
        <v>5.4404307215770498</v>
      </c>
      <c r="I159" s="40">
        <f t="shared" si="148"/>
        <v>0.16763692101184891</v>
      </c>
      <c r="L159" s="10" t="str">
        <f t="shared" ref="L159:Q159" si="163">L14</f>
        <v>31 Science, engineering and technology associate professionals</v>
      </c>
      <c r="M159" s="11">
        <f t="shared" si="163"/>
        <v>4.2589522939890339</v>
      </c>
      <c r="N159" s="11">
        <f t="shared" si="163"/>
        <v>5.2627382607244453</v>
      </c>
      <c r="O159" s="11">
        <f t="shared" si="163"/>
        <v>5.439104284763089</v>
      </c>
      <c r="P159" s="11">
        <f t="shared" si="163"/>
        <v>4.8771755884506236</v>
      </c>
      <c r="Q159" s="11">
        <f t="shared" si="163"/>
        <v>5.0761654771238813</v>
      </c>
      <c r="S159" s="40">
        <f t="shared" si="150"/>
        <v>5.0134489099558976</v>
      </c>
      <c r="T159" s="40">
        <f t="shared" si="151"/>
        <v>-0.45933013457342131</v>
      </c>
      <c r="W159" s="10" t="str">
        <f t="shared" ref="W159:AB159" si="164">W14</f>
        <v>31 Science, engineering and technology associate professionals</v>
      </c>
      <c r="X159" s="11">
        <f t="shared" si="164"/>
        <v>1.569009207066413</v>
      </c>
      <c r="Y159" s="11">
        <f t="shared" si="164"/>
        <v>1.7344994616947691</v>
      </c>
      <c r="Z159" s="11">
        <f t="shared" si="164"/>
        <v>2.1563286057714124</v>
      </c>
      <c r="AA159" s="11">
        <f t="shared" si="164"/>
        <v>2.3056314727565224</v>
      </c>
      <c r="AB159" s="11">
        <f t="shared" si="164"/>
        <v>2.712516226741815</v>
      </c>
      <c r="AD159" s="40">
        <f t="shared" si="153"/>
        <v>6.5658100252376617</v>
      </c>
      <c r="AE159" s="40">
        <f t="shared" si="154"/>
        <v>1.5415589360013637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7.5153466427710569</v>
      </c>
      <c r="C160" s="11">
        <f t="shared" si="146"/>
        <v>8.3651343381246459</v>
      </c>
      <c r="D160" s="11">
        <f t="shared" si="146"/>
        <v>8.3564565695027184</v>
      </c>
      <c r="E160" s="11">
        <f t="shared" si="146"/>
        <v>13.338403737234533</v>
      </c>
      <c r="F160" s="11">
        <f t="shared" si="146"/>
        <v>16.189285622109466</v>
      </c>
      <c r="H160" s="40">
        <f t="shared" si="147"/>
        <v>2.1444157474001857</v>
      </c>
      <c r="I160" s="40">
        <f t="shared" si="148"/>
        <v>4.507398018224329</v>
      </c>
      <c r="L160" s="10" t="str">
        <f t="shared" ref="L160:Q160" si="165">L15</f>
        <v>32 Health and social care associate professionals</v>
      </c>
      <c r="M160" s="11">
        <f t="shared" si="165"/>
        <v>1.7777980979936467</v>
      </c>
      <c r="N160" s="11">
        <f t="shared" si="165"/>
        <v>1.7144815879421105</v>
      </c>
      <c r="O160" s="11">
        <f t="shared" si="165"/>
        <v>1.9094347243606284</v>
      </c>
      <c r="P160" s="11">
        <f t="shared" si="165"/>
        <v>2.6100399709788542</v>
      </c>
      <c r="Q160" s="11">
        <f t="shared" si="165"/>
        <v>3.0590223941765298</v>
      </c>
      <c r="S160" s="40">
        <f t="shared" si="150"/>
        <v>1.4388870867462211</v>
      </c>
      <c r="T160" s="40">
        <f>IF(Q$151-O$151 &lt;&gt; 0,(EXP(LN(Q160/O160)/(Q$151-O$151))-1)*100,0)</f>
        <v>3.1918003123133198</v>
      </c>
      <c r="W160" s="10" t="str">
        <f t="shared" ref="W160:AB160" si="166">W15</f>
        <v>32 Health and social care associate professionals</v>
      </c>
      <c r="X160" s="11">
        <f t="shared" si="166"/>
        <v>5.7375485447774155</v>
      </c>
      <c r="Y160" s="11">
        <f t="shared" si="166"/>
        <v>6.6506527501825348</v>
      </c>
      <c r="Z160" s="11">
        <f t="shared" si="166"/>
        <v>6.4470218451420855</v>
      </c>
      <c r="AA160" s="11">
        <f t="shared" si="166"/>
        <v>10.728363766255677</v>
      </c>
      <c r="AB160" s="11">
        <f t="shared" si="166"/>
        <v>13.130263227932934</v>
      </c>
      <c r="AD160" s="40">
        <f t="shared" si="153"/>
        <v>2.3591224082389228</v>
      </c>
      <c r="AE160" s="40">
        <f t="shared" si="154"/>
        <v>4.8562413526334947</v>
      </c>
    </row>
    <row r="161" spans="1:31" x14ac:dyDescent="0.2">
      <c r="A161" s="10" t="str">
        <f t="shared" si="142"/>
        <v>33 Protective service occupations</v>
      </c>
      <c r="B161" s="11">
        <f t="shared" si="142"/>
        <v>2.9839149876190829</v>
      </c>
      <c r="C161" s="11">
        <f t="shared" si="146"/>
        <v>3.0109721027926848</v>
      </c>
      <c r="D161" s="11">
        <f t="shared" si="146"/>
        <v>3.1890941405883497</v>
      </c>
      <c r="E161" s="11">
        <f t="shared" si="146"/>
        <v>2.593623854285446</v>
      </c>
      <c r="F161" s="11">
        <f t="shared" si="146"/>
        <v>2.7312990837199487</v>
      </c>
      <c r="H161" s="40">
        <f t="shared" si="147"/>
        <v>1.3388983423385792</v>
      </c>
      <c r="I161" s="40">
        <f t="shared" si="148"/>
        <v>-1.0277459388750132</v>
      </c>
      <c r="L161" s="10" t="str">
        <f t="shared" ref="L161:Q161" si="167">L16</f>
        <v>33 Protective service occupations</v>
      </c>
      <c r="M161" s="11">
        <f t="shared" si="167"/>
        <v>2.2658553682042122</v>
      </c>
      <c r="N161" s="11">
        <f t="shared" si="167"/>
        <v>2.2151683747163307</v>
      </c>
      <c r="O161" s="11">
        <f t="shared" si="167"/>
        <v>2.3204100823658829</v>
      </c>
      <c r="P161" s="11">
        <f t="shared" si="167"/>
        <v>1.852386297104003</v>
      </c>
      <c r="Q161" s="11">
        <f t="shared" si="167"/>
        <v>1.8261477292603518</v>
      </c>
      <c r="S161" s="40">
        <f t="shared" si="150"/>
        <v>0.47696579877396506</v>
      </c>
      <c r="T161" s="40">
        <f t="shared" si="151"/>
        <v>-1.5842187769349203</v>
      </c>
      <c r="W161" s="10" t="str">
        <f t="shared" ref="W161:AB161" si="168">W16</f>
        <v>33 Protective service occupations</v>
      </c>
      <c r="X161" s="11">
        <f t="shared" si="168"/>
        <v>0.71805961941487317</v>
      </c>
      <c r="Y161" s="11">
        <f t="shared" si="168"/>
        <v>0.79580372807635613</v>
      </c>
      <c r="Z161" s="11">
        <f t="shared" si="168"/>
        <v>0.8686840582224713</v>
      </c>
      <c r="AA161" s="11">
        <f t="shared" si="168"/>
        <v>0.74123755718144191</v>
      </c>
      <c r="AB161" s="11">
        <f t="shared" si="168"/>
        <v>0.9051513544595956</v>
      </c>
      <c r="AD161" s="40">
        <f t="shared" si="153"/>
        <v>3.8819921209533259</v>
      </c>
      <c r="AE161" s="40">
        <f t="shared" si="154"/>
        <v>0.27452735422681673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7.6306487121480959</v>
      </c>
      <c r="C162" s="11">
        <f t="shared" si="146"/>
        <v>8.5021553680665036</v>
      </c>
      <c r="D162" s="11">
        <f t="shared" si="146"/>
        <v>8.4843822104453377</v>
      </c>
      <c r="E162" s="11">
        <f t="shared" si="146"/>
        <v>8.2797863212322529</v>
      </c>
      <c r="F162" s="11">
        <f t="shared" si="146"/>
        <v>9.4478236184071012</v>
      </c>
      <c r="H162" s="40">
        <f t="shared" si="147"/>
        <v>2.1437393593687126</v>
      </c>
      <c r="I162" s="40">
        <f t="shared" si="148"/>
        <v>0.71962577491151425</v>
      </c>
      <c r="L162" s="10" t="str">
        <f t="shared" ref="L162:Q162" si="169">L17</f>
        <v>34 Culture, media and sports occupations</v>
      </c>
      <c r="M162" s="11">
        <f t="shared" si="169"/>
        <v>3.7871194084225914</v>
      </c>
      <c r="N162" s="11">
        <f t="shared" si="169"/>
        <v>3.9653368380293279</v>
      </c>
      <c r="O162" s="11">
        <f t="shared" si="169"/>
        <v>3.6458795791441543</v>
      </c>
      <c r="P162" s="11">
        <f t="shared" si="169"/>
        <v>3.5004019723344855</v>
      </c>
      <c r="Q162" s="11">
        <f t="shared" si="169"/>
        <v>3.9783946962019119</v>
      </c>
      <c r="S162" s="40">
        <f t="shared" si="150"/>
        <v>-0.75727872723158063</v>
      </c>
      <c r="T162" s="40">
        <f t="shared" si="151"/>
        <v>0.58356781311759143</v>
      </c>
      <c r="W162" s="10" t="str">
        <f t="shared" ref="W162:AB162" si="170">W17</f>
        <v>34 Culture, media and sports occupations</v>
      </c>
      <c r="X162" s="11">
        <f t="shared" si="170"/>
        <v>3.8435293037255049</v>
      </c>
      <c r="Y162" s="11">
        <f t="shared" si="170"/>
        <v>4.5368185300371655</v>
      </c>
      <c r="Z162" s="11">
        <f t="shared" si="170"/>
        <v>4.8385026313011759</v>
      </c>
      <c r="AA162" s="11">
        <f t="shared" si="170"/>
        <v>4.779384348897767</v>
      </c>
      <c r="AB162" s="11">
        <f t="shared" si="170"/>
        <v>5.4694289222051919</v>
      </c>
      <c r="AD162" s="40">
        <f t="shared" si="153"/>
        <v>4.7119282231015358</v>
      </c>
      <c r="AE162" s="40">
        <f t="shared" si="154"/>
        <v>0.82047365369160019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21.60435703815736</v>
      </c>
      <c r="C163" s="11">
        <f t="shared" si="146"/>
        <v>23.620760803769993</v>
      </c>
      <c r="D163" s="11">
        <f t="shared" si="146"/>
        <v>24.635476172871439</v>
      </c>
      <c r="E163" s="11">
        <f t="shared" si="146"/>
        <v>25.006645694873942</v>
      </c>
      <c r="F163" s="11">
        <f t="shared" si="146"/>
        <v>26.464340373386541</v>
      </c>
      <c r="H163" s="40">
        <f t="shared" si="147"/>
        <v>2.6606295157368454</v>
      </c>
      <c r="I163" s="40">
        <f t="shared" si="148"/>
        <v>0.4785457608295296</v>
      </c>
      <c r="L163" s="10" t="str">
        <f t="shared" ref="L163:Q163" si="171">L18</f>
        <v>35 Business and public service associate professionals</v>
      </c>
      <c r="M163" s="11">
        <f t="shared" si="171"/>
        <v>11.867698073224719</v>
      </c>
      <c r="N163" s="11">
        <f t="shared" si="171"/>
        <v>12.522620147606721</v>
      </c>
      <c r="O163" s="11">
        <f t="shared" si="171"/>
        <v>12.926935564394599</v>
      </c>
      <c r="P163" s="11">
        <f t="shared" si="171"/>
        <v>12.913667128223336</v>
      </c>
      <c r="Q163" s="11">
        <f t="shared" si="171"/>
        <v>13.15554536581787</v>
      </c>
      <c r="S163" s="40">
        <f t="shared" si="150"/>
        <v>1.7245597660745959</v>
      </c>
      <c r="T163" s="40">
        <f t="shared" si="151"/>
        <v>0.11693636959648757</v>
      </c>
      <c r="W163" s="10" t="str">
        <f t="shared" ref="W163:AB163" si="172">W18</f>
        <v>35 Business and public service associate professionals</v>
      </c>
      <c r="X163" s="11">
        <f t="shared" si="172"/>
        <v>9.7366589649326123</v>
      </c>
      <c r="Y163" s="11">
        <f t="shared" si="172"/>
        <v>11.098140656163258</v>
      </c>
      <c r="Z163" s="11">
        <f t="shared" si="172"/>
        <v>11.708540608476827</v>
      </c>
      <c r="AA163" s="11">
        <f t="shared" si="172"/>
        <v>12.092978566650586</v>
      </c>
      <c r="AB163" s="11">
        <f t="shared" si="172"/>
        <v>13.308795007568639</v>
      </c>
      <c r="AD163" s="40">
        <f t="shared" si="153"/>
        <v>3.7572760289513729</v>
      </c>
      <c r="AE163" s="40">
        <f t="shared" si="154"/>
        <v>0.85770104684312898</v>
      </c>
    </row>
    <row r="164" spans="1:31" x14ac:dyDescent="0.2">
      <c r="A164" s="10" t="str">
        <f t="shared" si="142"/>
        <v>41 Administrative occupations</v>
      </c>
      <c r="B164" s="11">
        <f t="shared" si="142"/>
        <v>31.971867218245322</v>
      </c>
      <c r="C164" s="11">
        <f t="shared" si="146"/>
        <v>31.953684563109526</v>
      </c>
      <c r="D164" s="11">
        <f t="shared" si="146"/>
        <v>33.355715085884789</v>
      </c>
      <c r="E164" s="11">
        <f t="shared" si="146"/>
        <v>33.952932913397561</v>
      </c>
      <c r="F164" s="11">
        <f t="shared" si="146"/>
        <v>32.914019968570287</v>
      </c>
      <c r="H164" s="40">
        <f t="shared" si="147"/>
        <v>0.85105622414196613</v>
      </c>
      <c r="I164" s="40">
        <f t="shared" si="148"/>
        <v>-8.8829980864602032E-2</v>
      </c>
      <c r="L164" s="10" t="str">
        <f t="shared" ref="L164:Q164" si="173">L19</f>
        <v>41 Administrative occupations</v>
      </c>
      <c r="M164" s="11">
        <f t="shared" si="173"/>
        <v>8.3713194316834549</v>
      </c>
      <c r="N164" s="11">
        <f t="shared" si="173"/>
        <v>7.6770297992655232</v>
      </c>
      <c r="O164" s="11">
        <f t="shared" si="173"/>
        <v>9.0705483768038153</v>
      </c>
      <c r="P164" s="11">
        <f t="shared" si="173"/>
        <v>9.5255565855851785</v>
      </c>
      <c r="Q164" s="11">
        <f t="shared" si="173"/>
        <v>10.171795578517711</v>
      </c>
      <c r="S164" s="40">
        <f t="shared" si="150"/>
        <v>1.6173642481115857</v>
      </c>
      <c r="T164" s="40">
        <f t="shared" si="151"/>
        <v>0.76683206604324372</v>
      </c>
      <c r="W164" s="10" t="str">
        <f t="shared" ref="W164:AB164" si="174">W19</f>
        <v>41 Administrative occupations</v>
      </c>
      <c r="X164" s="11">
        <f t="shared" si="174"/>
        <v>23.600547786561851</v>
      </c>
      <c r="Y164" s="11">
        <f t="shared" si="174"/>
        <v>24.276654763843997</v>
      </c>
      <c r="Z164" s="11">
        <f t="shared" si="174"/>
        <v>24.285166709080961</v>
      </c>
      <c r="AA164" s="11">
        <f t="shared" si="174"/>
        <v>24.427376327812436</v>
      </c>
      <c r="AB164" s="11">
        <f t="shared" si="174"/>
        <v>22.742224390052595</v>
      </c>
      <c r="AD164" s="40">
        <f t="shared" si="153"/>
        <v>0.57355491200423714</v>
      </c>
      <c r="AE164" s="40">
        <f t="shared" si="154"/>
        <v>-0.4366601122823055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8.1240276607282809</v>
      </c>
      <c r="C165" s="11">
        <f t="shared" si="146"/>
        <v>7.6915223470021292</v>
      </c>
      <c r="D165" s="11">
        <f t="shared" si="146"/>
        <v>7.4793308660406197</v>
      </c>
      <c r="E165" s="11">
        <f t="shared" si="146"/>
        <v>6.8535308747873138</v>
      </c>
      <c r="F165" s="11">
        <f t="shared" si="146"/>
        <v>5.7078993007764751</v>
      </c>
      <c r="H165" s="40">
        <f t="shared" si="147"/>
        <v>-1.6400565324918182</v>
      </c>
      <c r="I165" s="40">
        <f t="shared" si="148"/>
        <v>-1.7858104789920226</v>
      </c>
      <c r="L165" s="10" t="str">
        <f t="shared" ref="L165:Q165" si="175">L20</f>
        <v>42 Secretarial and related occupations</v>
      </c>
      <c r="M165" s="11">
        <f t="shared" si="175"/>
        <v>0.85620592902382608</v>
      </c>
      <c r="N165" s="11">
        <f t="shared" si="175"/>
        <v>0.65515972316781657</v>
      </c>
      <c r="O165" s="11">
        <f t="shared" si="175"/>
        <v>0.61725833237649974</v>
      </c>
      <c r="P165" s="11">
        <f t="shared" si="175"/>
        <v>0.61125420647418049</v>
      </c>
      <c r="Q165" s="11">
        <f t="shared" si="175"/>
        <v>0.72850576320077187</v>
      </c>
      <c r="S165" s="40">
        <f>IF(O$151-M$151 &lt;&gt; 0,(EXP(LN(O165/M165)/(O$151-M$151))-1)*100,0)</f>
        <v>-6.3349118761184879</v>
      </c>
      <c r="T165" s="40">
        <f t="shared" si="151"/>
        <v>1.1108439525167491</v>
      </c>
      <c r="W165" s="10" t="str">
        <f t="shared" ref="W165:AB165" si="176">W20</f>
        <v>42 Secretarial and related occupations</v>
      </c>
      <c r="X165" s="11">
        <f t="shared" si="176"/>
        <v>7.267821731704454</v>
      </c>
      <c r="Y165" s="11">
        <f t="shared" si="176"/>
        <v>7.0363626238343144</v>
      </c>
      <c r="Z165" s="11">
        <f t="shared" si="176"/>
        <v>6.8620725336641186</v>
      </c>
      <c r="AA165" s="11">
        <f t="shared" si="176"/>
        <v>6.242276668313135</v>
      </c>
      <c r="AB165" s="11">
        <f t="shared" si="176"/>
        <v>4.9793935375757012</v>
      </c>
      <c r="AD165" s="40">
        <f t="shared" si="153"/>
        <v>-1.1423670188342006</v>
      </c>
      <c r="AE165" s="40">
        <f t="shared" si="154"/>
        <v>-2.1153160003808957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5.238289625847881</v>
      </c>
      <c r="C166" s="11">
        <f t="shared" si="146"/>
        <v>5.2780814764821455</v>
      </c>
      <c r="D166" s="11">
        <f t="shared" si="146"/>
        <v>5.8425355901908427</v>
      </c>
      <c r="E166" s="11">
        <f t="shared" si="146"/>
        <v>5.7034860199483823</v>
      </c>
      <c r="F166" s="11">
        <f t="shared" si="146"/>
        <v>6.203728027636993</v>
      </c>
      <c r="H166" s="40">
        <f t="shared" si="147"/>
        <v>2.2074073634203994</v>
      </c>
      <c r="I166" s="40">
        <f t="shared" si="148"/>
        <v>0.40070419513467126</v>
      </c>
      <c r="L166" s="10" t="str">
        <f t="shared" ref="L166:Q166" si="177">L21</f>
        <v>51 Skilled agricultural and related trades</v>
      </c>
      <c r="M166" s="11">
        <f t="shared" si="177"/>
        <v>4.708249917622771</v>
      </c>
      <c r="N166" s="11">
        <f t="shared" si="177"/>
        <v>4.6387730161181482</v>
      </c>
      <c r="O166" s="11">
        <f t="shared" si="177"/>
        <v>5.1010855556918893</v>
      </c>
      <c r="P166" s="11">
        <f t="shared" si="177"/>
        <v>5.0188873330612171</v>
      </c>
      <c r="Q166" s="11">
        <f t="shared" si="177"/>
        <v>5.3187418652845366</v>
      </c>
      <c r="S166" s="40">
        <f t="shared" si="150"/>
        <v>1.6156547943348532</v>
      </c>
      <c r="T166" s="40">
        <f t="shared" si="151"/>
        <v>0.27894441301503647</v>
      </c>
      <c r="W166" s="10" t="str">
        <f t="shared" ref="W166:AB166" si="178">W21</f>
        <v>51 Skilled agricultural and related trades</v>
      </c>
      <c r="X166" s="11">
        <f t="shared" si="178"/>
        <v>0.5300397082251036</v>
      </c>
      <c r="Y166" s="11">
        <f t="shared" si="178"/>
        <v>0.63930846036400124</v>
      </c>
      <c r="Z166" s="11">
        <f t="shared" si="178"/>
        <v>0.7414500344989452</v>
      </c>
      <c r="AA166" s="11">
        <f t="shared" si="178"/>
        <v>0.68459868688717118</v>
      </c>
      <c r="AB166" s="11">
        <f t="shared" si="178"/>
        <v>0.88498616235244887</v>
      </c>
      <c r="AD166" s="40">
        <f t="shared" si="153"/>
        <v>6.9435746868411696</v>
      </c>
      <c r="AE166" s="40">
        <f t="shared" si="154"/>
        <v>1.1867481960549098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15.840371289699782</v>
      </c>
      <c r="C167" s="11">
        <f t="shared" si="146"/>
        <v>15.660877134268766</v>
      </c>
      <c r="D167" s="11">
        <f t="shared" si="146"/>
        <v>13.958070264398275</v>
      </c>
      <c r="E167" s="11">
        <f t="shared" si="146"/>
        <v>13.858213227339007</v>
      </c>
      <c r="F167" s="11">
        <f t="shared" si="146"/>
        <v>13.473111653007074</v>
      </c>
      <c r="H167" s="40">
        <f t="shared" si="147"/>
        <v>-2.4983411526066868</v>
      </c>
      <c r="I167" s="40">
        <f t="shared" si="148"/>
        <v>-0.23546823534735806</v>
      </c>
      <c r="L167" s="10" t="str">
        <f t="shared" ref="L167:Q167" si="179">L22</f>
        <v>52 Skilled metal, electrical and electronic trades</v>
      </c>
      <c r="M167" s="11">
        <f t="shared" si="179"/>
        <v>15.552194378855534</v>
      </c>
      <c r="N167" s="11">
        <f t="shared" si="179"/>
        <v>15.168050773727433</v>
      </c>
      <c r="O167" s="11">
        <f t="shared" si="179"/>
        <v>13.578320148145526</v>
      </c>
      <c r="P167" s="11">
        <f t="shared" si="179"/>
        <v>13.194318007214751</v>
      </c>
      <c r="Q167" s="11">
        <f t="shared" si="179"/>
        <v>12.557367952483675</v>
      </c>
      <c r="S167" s="40">
        <f t="shared" si="150"/>
        <v>-2.6780339578722612</v>
      </c>
      <c r="T167" s="40">
        <f t="shared" si="151"/>
        <v>-0.51975678501762212</v>
      </c>
      <c r="W167" s="10" t="str">
        <f t="shared" ref="W167:AB167" si="180">W22</f>
        <v>52 Skilled metal, electrical and electronic trades</v>
      </c>
      <c r="X167" s="11">
        <f t="shared" si="180"/>
        <v>0.28817691084425323</v>
      </c>
      <c r="Y167" s="11">
        <f t="shared" si="180"/>
        <v>0.49282636054132423</v>
      </c>
      <c r="Z167" s="11">
        <f t="shared" si="180"/>
        <v>0.37975011625274735</v>
      </c>
      <c r="AA167" s="11">
        <f t="shared" si="180"/>
        <v>0.66389522012425883</v>
      </c>
      <c r="AB167" s="11">
        <f t="shared" si="180"/>
        <v>0.91574370052341247</v>
      </c>
      <c r="AD167" s="40">
        <f t="shared" si="153"/>
        <v>5.6739026758610756</v>
      </c>
      <c r="AE167" s="40">
        <f t="shared" si="154"/>
        <v>6.0437478273694056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14.806091320208939</v>
      </c>
      <c r="C168" s="11">
        <f t="shared" si="146"/>
        <v>15.995220606448777</v>
      </c>
      <c r="D168" s="11">
        <f t="shared" si="146"/>
        <v>12.944883963736162</v>
      </c>
      <c r="E168" s="11">
        <f t="shared" si="146"/>
        <v>13.733097147387625</v>
      </c>
      <c r="F168" s="11">
        <f t="shared" si="146"/>
        <v>13.849738435305273</v>
      </c>
      <c r="H168" s="40">
        <f t="shared" si="147"/>
        <v>-2.6509881279217273</v>
      </c>
      <c r="I168" s="40">
        <f t="shared" si="148"/>
        <v>0.45145398042010232</v>
      </c>
      <c r="L168" s="10" t="str">
        <f t="shared" ref="L168:Q168" si="181">L23</f>
        <v>53 Skilled construction and building trades</v>
      </c>
      <c r="M168" s="11">
        <f t="shared" si="181"/>
        <v>14.606100654434115</v>
      </c>
      <c r="N168" s="11">
        <f t="shared" si="181"/>
        <v>15.732129537187529</v>
      </c>
      <c r="O168" s="11">
        <f t="shared" si="181"/>
        <v>12.631397995775187</v>
      </c>
      <c r="P168" s="11">
        <f t="shared" si="181"/>
        <v>13.532221615301614</v>
      </c>
      <c r="Q168" s="11">
        <f t="shared" si="181"/>
        <v>13.629106358953644</v>
      </c>
      <c r="S168" s="40">
        <f t="shared" si="150"/>
        <v>-2.8632819241848684</v>
      </c>
      <c r="T168" s="40">
        <f t="shared" si="151"/>
        <v>0.50810021022371643</v>
      </c>
      <c r="W168" s="10" t="str">
        <f t="shared" ref="W168:AB168" si="182">W23</f>
        <v>53 Skilled construction and building trades</v>
      </c>
      <c r="X168" s="11">
        <f t="shared" si="182"/>
        <v>0.19999066577481306</v>
      </c>
      <c r="Y168" s="11">
        <f t="shared" si="182"/>
        <v>0.26309106926124082</v>
      </c>
      <c r="Z168" s="11">
        <f t="shared" si="182"/>
        <v>0.31348596796098999</v>
      </c>
      <c r="AA168" s="11">
        <f t="shared" si="182"/>
        <v>0.20087553208601627</v>
      </c>
      <c r="AB168" s="11">
        <f t="shared" si="182"/>
        <v>0.22063207635162671</v>
      </c>
      <c r="AD168" s="40">
        <f t="shared" si="153"/>
        <v>9.4061350055350434</v>
      </c>
      <c r="AE168" s="40">
        <f t="shared" si="154"/>
        <v>-2.3145151511552942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8.1400750868599019</v>
      </c>
      <c r="C169" s="11">
        <f t="shared" si="146"/>
        <v>7.7749052704430159</v>
      </c>
      <c r="D169" s="11">
        <f t="shared" si="146"/>
        <v>7.5831404188358791</v>
      </c>
      <c r="E169" s="11">
        <f t="shared" si="146"/>
        <v>8.1192057282562509</v>
      </c>
      <c r="F169" s="11">
        <f t="shared" si="146"/>
        <v>7.9326062560475892</v>
      </c>
      <c r="H169" s="40">
        <f t="shared" si="147"/>
        <v>-1.4074413643502259</v>
      </c>
      <c r="I169" s="40">
        <f t="shared" si="148"/>
        <v>0.3008130189410041</v>
      </c>
      <c r="L169" s="10" t="str">
        <f t="shared" ref="L169:Q169" si="183">L24</f>
        <v>54 Textiles, printing and other skilled trades</v>
      </c>
      <c r="M169" s="11">
        <f t="shared" si="183"/>
        <v>4.8469534416402267</v>
      </c>
      <c r="N169" s="11">
        <f t="shared" si="183"/>
        <v>4.5320047886077619</v>
      </c>
      <c r="O169" s="11">
        <f t="shared" si="183"/>
        <v>4.0907357304960588</v>
      </c>
      <c r="P169" s="11">
        <f t="shared" si="183"/>
        <v>4.4042554878537254</v>
      </c>
      <c r="Q169" s="11">
        <f t="shared" si="183"/>
        <v>4.2569857130669151</v>
      </c>
      <c r="S169" s="40">
        <f t="shared" si="150"/>
        <v>-3.3356098790475408</v>
      </c>
      <c r="T169" s="40">
        <f t="shared" si="151"/>
        <v>0.26592957809579154</v>
      </c>
      <c r="W169" s="10" t="str">
        <f t="shared" ref="W169:AB169" si="184">W24</f>
        <v>54 Textiles, printing and other skilled trades</v>
      </c>
      <c r="X169" s="11">
        <f t="shared" si="184"/>
        <v>3.2931216452196805</v>
      </c>
      <c r="Y169" s="11">
        <f t="shared" si="184"/>
        <v>3.2429004818352598</v>
      </c>
      <c r="Z169" s="11">
        <f t="shared" si="184"/>
        <v>3.4924046883398181</v>
      </c>
      <c r="AA169" s="11">
        <f t="shared" si="184"/>
        <v>3.7149502404025365</v>
      </c>
      <c r="AB169" s="11">
        <f t="shared" si="184"/>
        <v>3.6756205429806732</v>
      </c>
      <c r="AD169" s="40">
        <f t="shared" si="153"/>
        <v>1.1820228868149707</v>
      </c>
      <c r="AE169" s="40">
        <f t="shared" si="154"/>
        <v>0.34145799245826058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30.435906806230722</v>
      </c>
      <c r="C170" s="11">
        <f t="shared" si="146"/>
        <v>31.390774277948793</v>
      </c>
      <c r="D170" s="11">
        <f t="shared" si="146"/>
        <v>29.713909916382651</v>
      </c>
      <c r="E170" s="11">
        <f t="shared" si="146"/>
        <v>31.129202278515173</v>
      </c>
      <c r="F170" s="11">
        <f t="shared" si="146"/>
        <v>33.903379019820385</v>
      </c>
      <c r="H170" s="40">
        <f t="shared" si="147"/>
        <v>-0.47900455306357781</v>
      </c>
      <c r="I170" s="40">
        <f t="shared" si="148"/>
        <v>0.88320680403166651</v>
      </c>
      <c r="L170" s="10" t="str">
        <f t="shared" ref="L170:Q170" si="185">L25</f>
        <v>61 Caring personal service occupations</v>
      </c>
      <c r="M170" s="11">
        <f t="shared" si="185"/>
        <v>3.0726379034030882</v>
      </c>
      <c r="N170" s="11">
        <f t="shared" si="185"/>
        <v>2.9964529848017425</v>
      </c>
      <c r="O170" s="11">
        <f t="shared" si="185"/>
        <v>2.9546906104919537</v>
      </c>
      <c r="P170" s="11">
        <f t="shared" si="185"/>
        <v>3.6462083925010171</v>
      </c>
      <c r="Q170" s="11">
        <f t="shared" si="185"/>
        <v>4.3698187489396245</v>
      </c>
      <c r="S170" s="40">
        <f t="shared" si="150"/>
        <v>-0.77979370086547206</v>
      </c>
      <c r="T170" s="40">
        <f t="shared" si="151"/>
        <v>2.6431789619857371</v>
      </c>
      <c r="W170" s="10" t="str">
        <f t="shared" ref="W170:AB170" si="186">W25</f>
        <v>61 Caring personal service occupations</v>
      </c>
      <c r="X170" s="11">
        <f t="shared" si="186"/>
        <v>27.363268902827631</v>
      </c>
      <c r="Y170" s="11">
        <f t="shared" si="186"/>
        <v>28.394321293147058</v>
      </c>
      <c r="Z170" s="11">
        <f t="shared" si="186"/>
        <v>26.759219305890692</v>
      </c>
      <c r="AA170" s="11">
        <f t="shared" si="186"/>
        <v>27.482993886014164</v>
      </c>
      <c r="AB170" s="11">
        <f t="shared" si="186"/>
        <v>29.533560270880745</v>
      </c>
      <c r="AD170" s="40">
        <f t="shared" si="153"/>
        <v>-0.445454936150258</v>
      </c>
      <c r="AE170" s="40">
        <f t="shared" si="154"/>
        <v>0.65982191056013217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8.1573870890888447</v>
      </c>
      <c r="C171" s="11">
        <f t="shared" si="146"/>
        <v>9.3724424681514638</v>
      </c>
      <c r="D171" s="11">
        <f t="shared" si="146"/>
        <v>8.3102475523100967</v>
      </c>
      <c r="E171" s="11">
        <f t="shared" si="146"/>
        <v>8.3943278064358768</v>
      </c>
      <c r="F171" s="11">
        <f t="shared" si="146"/>
        <v>9.04120593026237</v>
      </c>
      <c r="H171" s="40">
        <f t="shared" si="147"/>
        <v>0.37200001054127352</v>
      </c>
      <c r="I171" s="40">
        <f t="shared" si="148"/>
        <v>0.56360341328756114</v>
      </c>
      <c r="L171" s="10" t="str">
        <f t="shared" ref="L171:Q171" si="187">L26</f>
        <v>62 Leisure, travel and related personal service occupations</v>
      </c>
      <c r="M171" s="11">
        <f t="shared" si="187"/>
        <v>2.1157818925074054</v>
      </c>
      <c r="N171" s="11">
        <f t="shared" si="187"/>
        <v>2.5567822997787695</v>
      </c>
      <c r="O171" s="11">
        <f t="shared" si="187"/>
        <v>2.5301918571892146</v>
      </c>
      <c r="P171" s="11">
        <f t="shared" si="187"/>
        <v>2.5828893250186122</v>
      </c>
      <c r="Q171" s="11">
        <f t="shared" si="187"/>
        <v>2.919564175566975</v>
      </c>
      <c r="S171" s="40">
        <f t="shared" si="150"/>
        <v>3.6421733723972505</v>
      </c>
      <c r="T171" s="40">
        <f t="shared" si="151"/>
        <v>0.95882904161623816</v>
      </c>
      <c r="W171" s="10" t="str">
        <f t="shared" ref="W171:AB171" si="188">W26</f>
        <v>62 Leisure, travel and related personal service occupations</v>
      </c>
      <c r="X171" s="11">
        <f t="shared" si="188"/>
        <v>6.0416051965814423</v>
      </c>
      <c r="Y171" s="11">
        <f t="shared" si="188"/>
        <v>6.8156601683726903</v>
      </c>
      <c r="Z171" s="11">
        <f t="shared" si="188"/>
        <v>5.7800556951208746</v>
      </c>
      <c r="AA171" s="11">
        <f t="shared" si="188"/>
        <v>5.8114384814172686</v>
      </c>
      <c r="AB171" s="11">
        <f t="shared" si="188"/>
        <v>6.1216417546953901</v>
      </c>
      <c r="AD171" s="40">
        <f t="shared" si="153"/>
        <v>-0.88122265458867588</v>
      </c>
      <c r="AE171" s="40">
        <f t="shared" si="154"/>
        <v>0.38351355601049519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0.32699841461554252</v>
      </c>
      <c r="C172" s="11">
        <f t="shared" si="146"/>
        <v>0.27111238480919869</v>
      </c>
      <c r="D172" s="11">
        <f t="shared" si="146"/>
        <v>0.35243996315240794</v>
      </c>
      <c r="E172" s="11">
        <f t="shared" si="146"/>
        <v>0.23432376572655692</v>
      </c>
      <c r="F172" s="11">
        <f t="shared" si="146"/>
        <v>0.24407274346429927</v>
      </c>
      <c r="H172" s="40">
        <f t="shared" si="147"/>
        <v>1.5097831503533277</v>
      </c>
      <c r="I172" s="40">
        <f t="shared" si="148"/>
        <v>-2.4196715232370436</v>
      </c>
      <c r="L172" s="10" t="str">
        <f t="shared" ref="L172:Q172" si="189">L27</f>
        <v>63 Community and civil enforcement occupations</v>
      </c>
      <c r="M172" s="11">
        <f t="shared" si="189"/>
        <v>0.25213150791538508</v>
      </c>
      <c r="N172" s="11">
        <f t="shared" si="189"/>
        <v>0.17967395099409925</v>
      </c>
      <c r="O172" s="11">
        <f t="shared" si="189"/>
        <v>0.27677729322681316</v>
      </c>
      <c r="P172" s="11">
        <f t="shared" si="189"/>
        <v>0.13693916503159889</v>
      </c>
      <c r="Q172" s="11">
        <f t="shared" si="189"/>
        <v>0.15292203536139087</v>
      </c>
      <c r="S172" s="40">
        <f t="shared" si="150"/>
        <v>1.8827519876164711</v>
      </c>
      <c r="T172" s="40">
        <f t="shared" si="151"/>
        <v>-3.8780349136959269</v>
      </c>
      <c r="W172" s="10" t="str">
        <f t="shared" ref="W172:AB172" si="190">W27</f>
        <v>63 Community and civil enforcement occupations</v>
      </c>
      <c r="X172" s="11">
        <f t="shared" si="190"/>
        <v>7.4866906700157887E-2</v>
      </c>
      <c r="Y172" s="11">
        <f t="shared" si="190"/>
        <v>9.1438433815099404E-2</v>
      </c>
      <c r="Z172" s="11">
        <f t="shared" si="190"/>
        <v>7.5662669925595241E-2</v>
      </c>
      <c r="AA172" s="11">
        <f t="shared" si="190"/>
        <v>9.7384600694957926E-2</v>
      </c>
      <c r="AB172" s="11">
        <f t="shared" si="190"/>
        <v>9.1150708102908221E-2</v>
      </c>
      <c r="AD172" s="40">
        <f t="shared" si="153"/>
        <v>0.21168267758497894</v>
      </c>
      <c r="AE172" s="40">
        <f t="shared" si="154"/>
        <v>1.2492680502619757</v>
      </c>
    </row>
    <row r="173" spans="1:31" x14ac:dyDescent="0.2">
      <c r="A173" s="10" t="str">
        <f t="shared" si="142"/>
        <v>71 Sales occupations</v>
      </c>
      <c r="B173" s="11">
        <f t="shared" si="142"/>
        <v>28.794983635680254</v>
      </c>
      <c r="C173" s="11">
        <f t="shared" si="146"/>
        <v>27.591760936704137</v>
      </c>
      <c r="D173" s="11">
        <f t="shared" si="146"/>
        <v>27.724267115083713</v>
      </c>
      <c r="E173" s="11">
        <f t="shared" si="146"/>
        <v>27.59071073821233</v>
      </c>
      <c r="F173" s="11">
        <f t="shared" si="146"/>
        <v>26.633954530578897</v>
      </c>
      <c r="H173" s="40">
        <f t="shared" si="147"/>
        <v>-0.75499734482322722</v>
      </c>
      <c r="I173" s="40">
        <f t="shared" si="148"/>
        <v>-0.26711734451287938</v>
      </c>
      <c r="L173" s="10" t="str">
        <f t="shared" ref="L173:Q173" si="191">L28</f>
        <v>71 Sales occupations</v>
      </c>
      <c r="M173" s="11">
        <f t="shared" si="191"/>
        <v>10.732469038951184</v>
      </c>
      <c r="N173" s="11">
        <f t="shared" si="191"/>
        <v>10.606648821718462</v>
      </c>
      <c r="O173" s="11">
        <f t="shared" si="191"/>
        <v>10.691636536322205</v>
      </c>
      <c r="P173" s="11">
        <f t="shared" si="191"/>
        <v>10.709765861207293</v>
      </c>
      <c r="Q173" s="11">
        <f t="shared" si="191"/>
        <v>10.725952460877872</v>
      </c>
      <c r="S173" s="40">
        <f t="shared" si="150"/>
        <v>-7.6207599325706088E-2</v>
      </c>
      <c r="T173" s="40">
        <f t="shared" si="151"/>
        <v>2.1365380053617322E-2</v>
      </c>
      <c r="W173" s="10" t="str">
        <f t="shared" ref="W173:AB173" si="192">W28</f>
        <v>71 Sales occupations</v>
      </c>
      <c r="X173" s="11">
        <f t="shared" si="192"/>
        <v>18.062514596729077</v>
      </c>
      <c r="Y173" s="11">
        <f t="shared" si="192"/>
        <v>16.985112114985682</v>
      </c>
      <c r="Z173" s="11">
        <f t="shared" si="192"/>
        <v>17.032630578761506</v>
      </c>
      <c r="AA173" s="11">
        <f t="shared" si="192"/>
        <v>16.88094487700501</v>
      </c>
      <c r="AB173" s="11">
        <f t="shared" si="192"/>
        <v>15.908002069701059</v>
      </c>
      <c r="AD173" s="40">
        <f t="shared" si="153"/>
        <v>-1.1672901611117115</v>
      </c>
      <c r="AE173" s="40">
        <f t="shared" si="154"/>
        <v>-0.45435595031843024</v>
      </c>
    </row>
    <row r="174" spans="1:31" x14ac:dyDescent="0.2">
      <c r="A174" s="10" t="str">
        <f t="shared" si="142"/>
        <v>72 Customer service occupations</v>
      </c>
      <c r="B174" s="11">
        <f t="shared" si="142"/>
        <v>5.5647932127122148</v>
      </c>
      <c r="C174" s="11">
        <f t="shared" si="146"/>
        <v>6.1887139754532319</v>
      </c>
      <c r="D174" s="11">
        <f t="shared" si="146"/>
        <v>6.391218106111471</v>
      </c>
      <c r="E174" s="11">
        <f t="shared" si="146"/>
        <v>7.1059515026336717</v>
      </c>
      <c r="F174" s="11">
        <f t="shared" si="146"/>
        <v>7.8954960635518718</v>
      </c>
      <c r="H174" s="40">
        <f t="shared" si="147"/>
        <v>2.8080026026537253</v>
      </c>
      <c r="I174" s="40">
        <f t="shared" si="148"/>
        <v>1.4190921971398485</v>
      </c>
      <c r="L174" s="10" t="str">
        <f t="shared" ref="L174:Q174" si="193">L29</f>
        <v>72 Customer service occupations</v>
      </c>
      <c r="M174" s="11">
        <f t="shared" si="193"/>
        <v>2.1449386196743001</v>
      </c>
      <c r="N174" s="11">
        <f t="shared" si="193"/>
        <v>1.9717574853968205</v>
      </c>
      <c r="O174" s="11">
        <f t="shared" si="193"/>
        <v>2.3059247829034817</v>
      </c>
      <c r="P174" s="11">
        <f t="shared" si="193"/>
        <v>2.8657919222391564</v>
      </c>
      <c r="Q174" s="11">
        <f t="shared" si="193"/>
        <v>3.365496048682282</v>
      </c>
      <c r="S174" s="40">
        <f t="shared" si="150"/>
        <v>1.4579431452704128</v>
      </c>
      <c r="T174" s="40">
        <f t="shared" si="151"/>
        <v>2.5526600798249754</v>
      </c>
      <c r="W174" s="10" t="str">
        <f t="shared" ref="W174:AB174" si="194">W29</f>
        <v>72 Customer service occupations</v>
      </c>
      <c r="X174" s="11">
        <f t="shared" si="194"/>
        <v>3.4198545930379201</v>
      </c>
      <c r="Y174" s="11">
        <f t="shared" si="194"/>
        <v>4.2169564900564147</v>
      </c>
      <c r="Z174" s="11">
        <f t="shared" si="194"/>
        <v>4.0852933232079929</v>
      </c>
      <c r="AA174" s="11">
        <f t="shared" si="194"/>
        <v>4.2401595803945149</v>
      </c>
      <c r="AB174" s="11">
        <f t="shared" si="194"/>
        <v>4.5300000148695831</v>
      </c>
      <c r="AD174" s="40">
        <f t="shared" si="153"/>
        <v>3.6198885085285681</v>
      </c>
      <c r="AE174" s="40">
        <f>IF(AB$151-Z$151 &lt;&gt; 0,(EXP(LN(AB174/Z174)/(AB$151-Z$151))-1)*100,0)</f>
        <v>0.69123415150120771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9.6247047758183282</v>
      </c>
      <c r="C175" s="11">
        <f t="shared" si="146"/>
        <v>9.2940247177451241</v>
      </c>
      <c r="D175" s="11">
        <f t="shared" si="146"/>
        <v>8.2058664949319979</v>
      </c>
      <c r="E175" s="11">
        <f t="shared" si="146"/>
        <v>8.7021627760165714</v>
      </c>
      <c r="F175" s="11">
        <f t="shared" si="146"/>
        <v>8.3690098748034014</v>
      </c>
      <c r="H175" s="40">
        <f t="shared" si="147"/>
        <v>-3.1393440097489345</v>
      </c>
      <c r="I175" s="40">
        <f t="shared" si="148"/>
        <v>0.13132788157139696</v>
      </c>
      <c r="L175" s="10" t="str">
        <f t="shared" ref="L175:Q175" si="195">L30</f>
        <v>81 Process, plant and machine operatives</v>
      </c>
      <c r="M175" s="11">
        <f t="shared" si="195"/>
        <v>7.6480356883799434</v>
      </c>
      <c r="N175" s="11">
        <f t="shared" si="195"/>
        <v>7.2031538281579941</v>
      </c>
      <c r="O175" s="11">
        <f t="shared" si="195"/>
        <v>6.3675248590416915</v>
      </c>
      <c r="P175" s="11">
        <f t="shared" si="195"/>
        <v>6.4509962548373379</v>
      </c>
      <c r="Q175" s="11">
        <f t="shared" si="195"/>
        <v>5.9313501760908451</v>
      </c>
      <c r="S175" s="40">
        <f t="shared" si="150"/>
        <v>-3.5984207301348325</v>
      </c>
      <c r="T175" s="40">
        <f t="shared" si="151"/>
        <v>-0.47194256238288768</v>
      </c>
      <c r="W175" s="10" t="str">
        <f t="shared" ref="W175:AB175" si="196">W30</f>
        <v>81 Process, plant and machine operatives</v>
      </c>
      <c r="X175" s="11">
        <f t="shared" si="196"/>
        <v>1.9766690874383972</v>
      </c>
      <c r="Y175" s="11">
        <f t="shared" si="196"/>
        <v>2.090870889587114</v>
      </c>
      <c r="Z175" s="11">
        <f t="shared" si="196"/>
        <v>1.838341635890304</v>
      </c>
      <c r="AA175" s="11">
        <f t="shared" si="196"/>
        <v>2.2511665211792318</v>
      </c>
      <c r="AB175" s="11">
        <f t="shared" si="196"/>
        <v>2.4376596987125594</v>
      </c>
      <c r="AD175" s="40">
        <f t="shared" si="153"/>
        <v>-1.4405093099049693</v>
      </c>
      <c r="AE175" s="40">
        <f t="shared" si="154"/>
        <v>1.8989690841250351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10.221920167931524</v>
      </c>
      <c r="C176" s="11">
        <f t="shared" si="146"/>
        <v>10.791294566493807</v>
      </c>
      <c r="D176" s="11">
        <f t="shared" si="146"/>
        <v>9.7483310829120615</v>
      </c>
      <c r="E176" s="11">
        <f t="shared" si="146"/>
        <v>9.8984573936488882</v>
      </c>
      <c r="F176" s="11">
        <f t="shared" si="146"/>
        <v>10.0765703110704</v>
      </c>
      <c r="H176" s="40">
        <f t="shared" si="147"/>
        <v>-0.94428042824672431</v>
      </c>
      <c r="I176" s="40">
        <f t="shared" si="148"/>
        <v>0.22102295277324213</v>
      </c>
      <c r="L176" s="10" t="str">
        <f t="shared" ref="L176:Q176" si="197">L31</f>
        <v>82 Transport and mobile machine drivers and operatives</v>
      </c>
      <c r="M176" s="11">
        <f t="shared" si="197"/>
        <v>9.3933170923708698</v>
      </c>
      <c r="N176" s="11">
        <f t="shared" si="197"/>
        <v>9.8258084710990143</v>
      </c>
      <c r="O176" s="11">
        <f t="shared" si="197"/>
        <v>8.8781898073159145</v>
      </c>
      <c r="P176" s="11">
        <f t="shared" si="197"/>
        <v>8.8527268772074397</v>
      </c>
      <c r="Q176" s="11">
        <f t="shared" si="197"/>
        <v>8.9084427478543464</v>
      </c>
      <c r="S176" s="40">
        <f t="shared" si="150"/>
        <v>-1.1216778156777574</v>
      </c>
      <c r="T176" s="40">
        <f t="shared" si="151"/>
        <v>2.2681003333913097E-2</v>
      </c>
      <c r="W176" s="10" t="str">
        <f t="shared" ref="W176:AB176" si="198">W31</f>
        <v>82 Transport and mobile machine drivers and operatives</v>
      </c>
      <c r="X176" s="11">
        <f t="shared" si="198"/>
        <v>0.82860307556065893</v>
      </c>
      <c r="Y176" s="11">
        <f t="shared" si="198"/>
        <v>0.96548609539479358</v>
      </c>
      <c r="Z176" s="11">
        <f t="shared" si="198"/>
        <v>0.87014127559614285</v>
      </c>
      <c r="AA176" s="11">
        <f t="shared" si="198"/>
        <v>1.0457305164414528</v>
      </c>
      <c r="AB176" s="11">
        <f t="shared" si="198"/>
        <v>1.168127563216057</v>
      </c>
      <c r="AD176" s="40">
        <f t="shared" si="153"/>
        <v>0.98308772484114737</v>
      </c>
      <c r="AE176" s="40">
        <f t="shared" si="154"/>
        <v>1.9827456357632611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6.5635579453883768</v>
      </c>
      <c r="C177" s="11">
        <f t="shared" si="146"/>
        <v>5.9066982239980126</v>
      </c>
      <c r="D177" s="11">
        <f t="shared" si="146"/>
        <v>5.3130813064639826</v>
      </c>
      <c r="E177" s="11">
        <f t="shared" si="146"/>
        <v>10.440000760980002</v>
      </c>
      <c r="F177" s="11">
        <f t="shared" si="146"/>
        <v>12.226968568007495</v>
      </c>
      <c r="H177" s="40">
        <f t="shared" si="147"/>
        <v>-4.1391164295750187</v>
      </c>
      <c r="I177" s="40">
        <f t="shared" si="148"/>
        <v>5.7137524397435246</v>
      </c>
      <c r="L177" s="10" t="str">
        <f t="shared" ref="L177:Q178" si="199">L32</f>
        <v>91 Elementary trades and related occupations</v>
      </c>
      <c r="M177" s="11">
        <f t="shared" si="199"/>
        <v>4.9127286675031554</v>
      </c>
      <c r="N177" s="11">
        <f t="shared" si="199"/>
        <v>4.4190425584548523</v>
      </c>
      <c r="O177" s="11">
        <f t="shared" si="199"/>
        <v>4.0103856579837931</v>
      </c>
      <c r="P177" s="11">
        <f t="shared" si="199"/>
        <v>5.5142229329735972</v>
      </c>
      <c r="Q177" s="11">
        <f t="shared" si="199"/>
        <v>6.1711068197844288</v>
      </c>
      <c r="S177" s="40">
        <f t="shared" si="150"/>
        <v>-3.9775744854026684</v>
      </c>
      <c r="T177" s="40">
        <f t="shared" si="151"/>
        <v>2.9149486526636181</v>
      </c>
      <c r="W177" s="10" t="str">
        <f t="shared" ref="W177:AB178" si="200">W32</f>
        <v>91 Elementary trades and related occupations</v>
      </c>
      <c r="X177" s="11">
        <f t="shared" si="200"/>
        <v>1.6508292778852243</v>
      </c>
      <c r="Y177" s="11">
        <f t="shared" si="200"/>
        <v>1.4876556655431596</v>
      </c>
      <c r="Z177" s="11">
        <f t="shared" si="200"/>
        <v>1.3026956484801953</v>
      </c>
      <c r="AA177" s="11">
        <f t="shared" si="200"/>
        <v>4.925777828006396</v>
      </c>
      <c r="AB177" s="11">
        <f t="shared" si="200"/>
        <v>6.0558617482230641</v>
      </c>
      <c r="AD177" s="40">
        <f t="shared" si="153"/>
        <v>-4.6264035103353418</v>
      </c>
      <c r="AE177" s="40">
        <f t="shared" si="154"/>
        <v>10.787016247470183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35.179425405626382</v>
      </c>
      <c r="C178" s="11">
        <f t="shared" si="146"/>
        <v>36.238216262221826</v>
      </c>
      <c r="D178" s="11">
        <f t="shared" si="146"/>
        <v>34.053956250039256</v>
      </c>
      <c r="E178" s="11">
        <f t="shared" si="146"/>
        <v>31.182952146479394</v>
      </c>
      <c r="F178" s="11">
        <f t="shared" si="146"/>
        <v>28.708743358026002</v>
      </c>
      <c r="H178" s="40">
        <f>IF(D$151-B$151 &lt;&gt; 0,(EXP(LN(D178/B178)/(D$151-B$151))-1)*100,0)</f>
        <v>-0.64819391913386593</v>
      </c>
      <c r="I178" s="40">
        <f t="shared" ref="I178" si="201">IF(F$151-D$151 &lt;&gt; 0,(EXP(LN(F178/D178)/(F$151-D$151))-1)*100,0)</f>
        <v>-1.1318425313847635</v>
      </c>
      <c r="L178" s="10" t="str">
        <f t="shared" si="199"/>
        <v>92 Elementary administration and service occupations</v>
      </c>
      <c r="M178" s="11">
        <f t="shared" si="199"/>
        <v>17.207302663843645</v>
      </c>
      <c r="N178" s="11">
        <f t="shared" si="199"/>
        <v>16.094886243462703</v>
      </c>
      <c r="O178" s="11">
        <f t="shared" si="199"/>
        <v>16.209757390879545</v>
      </c>
      <c r="P178" s="11">
        <f t="shared" si="199"/>
        <v>16.015912478235546</v>
      </c>
      <c r="Q178" s="11">
        <f t="shared" si="199"/>
        <v>14.651399444587945</v>
      </c>
      <c r="S178" s="40">
        <f t="shared" ref="S178" si="202">IF(O$151-M$151 &lt;&gt; 0,(EXP(LN(O178/M178)/(O$151-M$151))-1)*100,0)</f>
        <v>-1.1873052027872921</v>
      </c>
      <c r="T178" s="40">
        <f t="shared" ref="T178" si="203">IF(Q$151-O$151 &lt;&gt; 0,(EXP(LN(Q178/O178)/(Q$151-O$151))-1)*100,0)</f>
        <v>-0.67158480718536584</v>
      </c>
      <c r="W178" s="10" t="str">
        <f t="shared" si="200"/>
        <v>92 Elementary administration and service occupations</v>
      </c>
      <c r="X178" s="11">
        <f t="shared" si="200"/>
        <v>17.972122741782705</v>
      </c>
      <c r="Y178" s="11">
        <f t="shared" si="200"/>
        <v>20.143330018759102</v>
      </c>
      <c r="Z178" s="11">
        <f t="shared" si="200"/>
        <v>17.84419885915969</v>
      </c>
      <c r="AA178" s="11">
        <f t="shared" si="200"/>
        <v>15.167039668243861</v>
      </c>
      <c r="AB178" s="11">
        <f t="shared" si="200"/>
        <v>14.057343913438034</v>
      </c>
      <c r="AD178" s="40">
        <f t="shared" ref="AD178" si="204">IF(Z$151-X$151 &lt;&gt; 0,(EXP(LN(Z178/X178)/(Z$151-X$151))-1)*100,0)</f>
        <v>-0.1427651789658535</v>
      </c>
      <c r="AE178" s="40">
        <f t="shared" ref="AE178" si="205">IF(AB$151-Z$151 &lt;&gt; 0,(EXP(LN(AB178/Z178)/(AB$151-Z$151))-1)*100,0)</f>
        <v>-1.5776460645119617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377.3569999999998</v>
      </c>
      <c r="C180" s="34">
        <f t="shared" si="206"/>
        <v>404.03700000000003</v>
      </c>
      <c r="D180" s="34">
        <f t="shared" si="206"/>
        <v>399.69699999999989</v>
      </c>
      <c r="E180" s="34">
        <f t="shared" si="206"/>
        <v>415.38799999999975</v>
      </c>
      <c r="F180" s="34">
        <f t="shared" si="206"/>
        <v>438.68599999999998</v>
      </c>
      <c r="H180" s="43">
        <f>IF(D$151-B$151 &lt;&gt; 0,(EXP(LN(D180/B180)/(D$151-B$151))-1)*100,0)</f>
        <v>1.1569428294504469</v>
      </c>
      <c r="I180" s="43">
        <f t="shared" si="148"/>
        <v>0.62244341201385112</v>
      </c>
      <c r="L180" s="231" t="str">
        <f t="shared" ref="L180:Q180" si="207">L35</f>
        <v>All occupations</v>
      </c>
      <c r="M180" s="34">
        <f t="shared" si="207"/>
        <v>195.55387213893917</v>
      </c>
      <c r="N180" s="34">
        <f t="shared" si="207"/>
        <v>204.01734693450544</v>
      </c>
      <c r="O180" s="34">
        <f t="shared" si="207"/>
        <v>200.4517874014611</v>
      </c>
      <c r="P180" s="34">
        <f t="shared" si="207"/>
        <v>207.44373847389014</v>
      </c>
      <c r="Q180" s="34">
        <f t="shared" si="207"/>
        <v>217.83475592678255</v>
      </c>
      <c r="S180" s="43">
        <f t="shared" ref="S180" si="208">IF(O$151-M$151 &lt;&gt; 0,(EXP(LN(O180/M180)/(O$151-M$151))-1)*100,0)</f>
        <v>0.49598301808229106</v>
      </c>
      <c r="T180" s="43">
        <f t="shared" ref="T180" si="209">IF(Q$151-O$151 &lt;&gt; 0,(EXP(LN(Q180/O180)/(Q$151-O$151))-1)*100,0)</f>
        <v>0.55595987952163917</v>
      </c>
      <c r="W180" s="231" t="str">
        <f t="shared" ref="W180:AB180" si="210">W35</f>
        <v>All occupations</v>
      </c>
      <c r="X180" s="34">
        <f t="shared" si="210"/>
        <v>181.80312786106069</v>
      </c>
      <c r="Y180" s="34">
        <f t="shared" si="210"/>
        <v>200.01965306549454</v>
      </c>
      <c r="Z180" s="34">
        <f t="shared" si="210"/>
        <v>199.2452125985387</v>
      </c>
      <c r="AA180" s="34">
        <f t="shared" si="210"/>
        <v>207.94426152610973</v>
      </c>
      <c r="AB180" s="34">
        <f t="shared" si="210"/>
        <v>220.8512440732174</v>
      </c>
      <c r="AD180" s="43">
        <f t="shared" ref="AD180" si="211">IF(Z$151-X$151 &lt;&gt; 0,(EXP(LN(Z180/X180)/(Z$151-X$151))-1)*100,0)</f>
        <v>1.8491265442030391</v>
      </c>
      <c r="AE180" s="43">
        <f t="shared" ref="AE180" si="212">IF(AB$151-Z$151 &lt;&gt; 0,(EXP(LN(AB180/Z180)/(AB$151-Z$151))-1)*100,0)</f>
        <v>0.68871467871503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Dorset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38.285896726688627</v>
      </c>
      <c r="C7" s="31">
        <f>'Occ T1'!C8</f>
        <v>45.147043089232028</v>
      </c>
      <c r="D7" s="31">
        <f>'Occ T1'!D8</f>
        <v>46.483849782066741</v>
      </c>
      <c r="E7" s="31">
        <f>'Occ T1'!E8</f>
        <v>44.679530585604162</v>
      </c>
      <c r="F7" s="31">
        <f>'Occ T1'!F8</f>
        <v>49.205040772262997</v>
      </c>
      <c r="H7" s="31">
        <f>C7-B7</f>
        <v>6.8611463625434013</v>
      </c>
      <c r="I7" s="31">
        <f>D7-C7</f>
        <v>1.3368066928347133</v>
      </c>
      <c r="J7" s="31">
        <f>E7-D7</f>
        <v>-1.8043191964625791</v>
      </c>
      <c r="K7" s="31">
        <f>F7-E7</f>
        <v>4.5255101866588348</v>
      </c>
      <c r="L7" s="31">
        <f>F7-D7</f>
        <v>2.7211909901962557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24.102596362576236</v>
      </c>
      <c r="C8" s="32">
        <f>'Occ T2'!C8</f>
        <v>29.30535609492479</v>
      </c>
      <c r="D8" s="32">
        <f>'Occ T2'!D8</f>
        <v>30.330082960014582</v>
      </c>
      <c r="E8" s="32">
        <f>'Occ T2'!E8</f>
        <v>27.700263510523925</v>
      </c>
      <c r="F8" s="32">
        <f>'Occ T2'!F8</f>
        <v>30.319423045983708</v>
      </c>
      <c r="H8" s="31">
        <f t="shared" ref="H8:H9" si="0">C8-B8</f>
        <v>5.2027597323485537</v>
      </c>
      <c r="I8" s="31">
        <f t="shared" ref="I8:I9" si="1">D8-C8</f>
        <v>1.0247268650897929</v>
      </c>
      <c r="J8" s="31">
        <f t="shared" ref="J8:J9" si="2">E8-D8</f>
        <v>-2.6298194494906575</v>
      </c>
      <c r="K8" s="31">
        <f t="shared" ref="K8:K9" si="3">F8-E8</f>
        <v>2.619159535459783</v>
      </c>
      <c r="L8" s="31">
        <f t="shared" ref="L8:L49" si="4">F8-D8</f>
        <v>-1.0659914030874518E-2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14.183300364112393</v>
      </c>
      <c r="C9" s="32">
        <f>'Occ T2'!C9</f>
        <v>15.841686994307242</v>
      </c>
      <c r="D9" s="32">
        <f>'Occ T2'!D9</f>
        <v>16.153766822052162</v>
      </c>
      <c r="E9" s="32">
        <f>'Occ T2'!E9</f>
        <v>16.979267075080237</v>
      </c>
      <c r="F9" s="32">
        <f>'Occ T2'!F9</f>
        <v>18.885617726279289</v>
      </c>
      <c r="H9" s="31">
        <f t="shared" si="0"/>
        <v>1.6583866301948493</v>
      </c>
      <c r="I9" s="31">
        <f t="shared" si="1"/>
        <v>0.31207982774492038</v>
      </c>
      <c r="J9" s="31">
        <f t="shared" si="2"/>
        <v>0.82550025302807484</v>
      </c>
      <c r="K9" s="31">
        <f t="shared" si="3"/>
        <v>1.9063506511990518</v>
      </c>
      <c r="L9" s="31">
        <f t="shared" si="4"/>
        <v>2.7318509042271266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74.518474736877877</v>
      </c>
      <c r="C11" s="31">
        <f>'Occ T1'!C9</f>
        <v>86.994367364314897</v>
      </c>
      <c r="D11" s="31">
        <f>'Occ T1'!D9</f>
        <v>89.975314257516658</v>
      </c>
      <c r="E11" s="31">
        <f>'Occ T1'!E9</f>
        <v>97.408647665797616</v>
      </c>
      <c r="F11" s="31">
        <f>'Occ T1'!F9</f>
        <v>109.67902478531937</v>
      </c>
      <c r="H11" s="31">
        <f>C11-B11</f>
        <v>12.47589262743702</v>
      </c>
      <c r="I11" s="31">
        <f t="shared" ref="I11:I49" si="5">D11-C11</f>
        <v>2.9809468932017609</v>
      </c>
      <c r="J11" s="31">
        <f>E11-D11</f>
        <v>7.4333334082809586</v>
      </c>
      <c r="K11" s="31">
        <f>F11-E11</f>
        <v>12.270377119521754</v>
      </c>
      <c r="L11" s="31">
        <f t="shared" si="4"/>
        <v>19.703710527802713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19.421346286134263</v>
      </c>
      <c r="C12" s="10">
        <f>'Occ T2'!C10</f>
        <v>22.645543671457233</v>
      </c>
      <c r="D12" s="10">
        <f>'Occ T2'!D10</f>
        <v>23.377575966816259</v>
      </c>
      <c r="E12" s="10">
        <f>'Occ T2'!E10</f>
        <v>29.079849893179954</v>
      </c>
      <c r="F12" s="10">
        <f>'Occ T2'!F10</f>
        <v>33.660528985050121</v>
      </c>
      <c r="H12" s="11">
        <f t="shared" ref="H12:K14" si="6">C12-B12</f>
        <v>3.2241973853229702</v>
      </c>
      <c r="I12" s="31">
        <f t="shared" si="5"/>
        <v>0.73203229535902636</v>
      </c>
      <c r="J12" s="11">
        <f t="shared" si="6"/>
        <v>5.702273926363695</v>
      </c>
      <c r="K12" s="11">
        <f t="shared" si="6"/>
        <v>4.5806790918701665</v>
      </c>
      <c r="L12" s="31">
        <f t="shared" si="4"/>
        <v>10.282953018233862</v>
      </c>
    </row>
    <row r="13" spans="1:12" x14ac:dyDescent="0.2">
      <c r="A13" s="10" t="str">
        <f>'Occ T2'!A11</f>
        <v>22 Health professionals</v>
      </c>
      <c r="B13" s="10">
        <f>'Occ T2'!B11</f>
        <v>16.97798935518842</v>
      </c>
      <c r="C13" s="10">
        <f>'Occ T2'!C11</f>
        <v>19.731549109478074</v>
      </c>
      <c r="D13" s="10">
        <f>'Occ T2'!D11</f>
        <v>19.481977619693662</v>
      </c>
      <c r="E13" s="10">
        <f>'Occ T2'!E11</f>
        <v>19.807703118896253</v>
      </c>
      <c r="F13" s="10">
        <f>'Occ T2'!F11</f>
        <v>22.354799468779433</v>
      </c>
      <c r="H13" s="11">
        <f t="shared" si="6"/>
        <v>2.7535597542896539</v>
      </c>
      <c r="I13" s="31">
        <f t="shared" si="5"/>
        <v>-0.24957148978441168</v>
      </c>
      <c r="J13" s="11">
        <f t="shared" si="6"/>
        <v>0.32572549920259064</v>
      </c>
      <c r="K13" s="11">
        <f t="shared" si="6"/>
        <v>2.54709634988318</v>
      </c>
      <c r="L13" s="31">
        <f t="shared" si="4"/>
        <v>2.8728218490857707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17.214231385988612</v>
      </c>
      <c r="C14" s="10">
        <f>'Occ T2'!C12</f>
        <v>19.695001837910024</v>
      </c>
      <c r="D14" s="10">
        <f>'Occ T2'!D12</f>
        <v>19.918068744496043</v>
      </c>
      <c r="E14" s="10">
        <f>'Occ T2'!E12</f>
        <v>19.729193219201992</v>
      </c>
      <c r="F14" s="10">
        <f>'Occ T2'!F12</f>
        <v>21.491212714290384</v>
      </c>
      <c r="H14" s="11">
        <f t="shared" si="6"/>
        <v>2.480770451921412</v>
      </c>
      <c r="I14" s="31">
        <f t="shared" si="5"/>
        <v>0.2230669065860198</v>
      </c>
      <c r="J14" s="11">
        <f t="shared" si="6"/>
        <v>-0.18887552529405127</v>
      </c>
      <c r="K14" s="11">
        <f t="shared" si="6"/>
        <v>1.7620194950883921</v>
      </c>
      <c r="L14" s="31">
        <f t="shared" si="4"/>
        <v>1.5731439697943408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20.904907709566587</v>
      </c>
      <c r="C15" s="10">
        <f>'Occ T2'!C13</f>
        <v>24.922272745469574</v>
      </c>
      <c r="D15" s="10">
        <f>'Occ T2'!D13</f>
        <v>27.197691926510696</v>
      </c>
      <c r="E15" s="10">
        <f>'Occ T2'!E13</f>
        <v>28.79190143451941</v>
      </c>
      <c r="F15" s="10">
        <f>'Occ T2'!F13</f>
        <v>32.172483617199426</v>
      </c>
      <c r="H15" s="11">
        <f t="shared" ref="H15" si="7">C15-B15</f>
        <v>4.0173650359029871</v>
      </c>
      <c r="I15" s="31">
        <f t="shared" si="5"/>
        <v>2.2754191810411228</v>
      </c>
      <c r="J15" s="11">
        <f t="shared" ref="J15" si="8">E15-D15</f>
        <v>1.5942095080087135</v>
      </c>
      <c r="K15" s="11">
        <f t="shared" ref="K15" si="9">F15-E15</f>
        <v>3.3805821826800155</v>
      </c>
      <c r="L15" s="31">
        <f t="shared" si="4"/>
        <v>4.9747916906887291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45.562228881751047</v>
      </c>
      <c r="C17" s="31">
        <f>'Occ T1'!C10</f>
        <v>50.496260335173041</v>
      </c>
      <c r="D17" s="31">
        <f>'Occ T1'!D10</f>
        <v>52.260841983942342</v>
      </c>
      <c r="E17" s="31">
        <f>'Occ T1'!E10</f>
        <v>56.40126666883333</v>
      </c>
      <c r="F17" s="31">
        <f>'Occ T1'!F10</f>
        <v>62.621430401488759</v>
      </c>
      <c r="H17" s="31">
        <f t="shared" ref="H17:K21" si="10">C17-B17</f>
        <v>4.9340314534219942</v>
      </c>
      <c r="I17" s="31">
        <f t="shared" si="5"/>
        <v>1.7645816487693011</v>
      </c>
      <c r="J17" s="31">
        <f t="shared" si="10"/>
        <v>4.1404246848909878</v>
      </c>
      <c r="K17" s="31">
        <f t="shared" si="10"/>
        <v>6.2201637326554291</v>
      </c>
      <c r="L17" s="31">
        <f t="shared" si="4"/>
        <v>10.360588417546417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5.8279615010554497</v>
      </c>
      <c r="C18" s="10">
        <f>'Occ T2'!C14</f>
        <v>6.9972377224192144</v>
      </c>
      <c r="D18" s="10">
        <f>'Occ T2'!D14</f>
        <v>7.5954328905344992</v>
      </c>
      <c r="E18" s="10">
        <f>'Occ T2'!E14</f>
        <v>7.18280706120715</v>
      </c>
      <c r="F18" s="10">
        <f>'Occ T2'!F14</f>
        <v>7.7886817038656977</v>
      </c>
      <c r="H18" s="11">
        <f t="shared" si="10"/>
        <v>1.1692762213637646</v>
      </c>
      <c r="I18" s="31">
        <f t="shared" si="5"/>
        <v>0.59819516811528484</v>
      </c>
      <c r="J18" s="11">
        <f t="shared" si="10"/>
        <v>-0.41262582932734926</v>
      </c>
      <c r="K18" s="11">
        <f t="shared" si="10"/>
        <v>0.60587464265854774</v>
      </c>
      <c r="L18" s="31">
        <f t="shared" si="4"/>
        <v>0.19324881333119848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7.5153466427710569</v>
      </c>
      <c r="C19" s="10">
        <f>'Occ T2'!C15</f>
        <v>8.3651343381246459</v>
      </c>
      <c r="D19" s="10">
        <f>'Occ T2'!D15</f>
        <v>8.3564565695027184</v>
      </c>
      <c r="E19" s="10">
        <f>'Occ T2'!E15</f>
        <v>13.338403737234533</v>
      </c>
      <c r="F19" s="10">
        <f>'Occ T2'!F15</f>
        <v>16.189285622109466</v>
      </c>
      <c r="H19" s="11">
        <f t="shared" si="10"/>
        <v>0.849787695353589</v>
      </c>
      <c r="I19" s="31">
        <f t="shared" si="5"/>
        <v>-8.6777686219274841E-3</v>
      </c>
      <c r="J19" s="11">
        <f t="shared" si="10"/>
        <v>4.9819471677318141</v>
      </c>
      <c r="K19" s="11">
        <f t="shared" si="10"/>
        <v>2.8508818848749335</v>
      </c>
      <c r="L19" s="31">
        <f t="shared" si="4"/>
        <v>7.8328290526067477</v>
      </c>
    </row>
    <row r="20" spans="1:12" x14ac:dyDescent="0.2">
      <c r="A20" s="10" t="str">
        <f>'Occ T2'!A16</f>
        <v>33 Protective service occupations</v>
      </c>
      <c r="B20" s="10">
        <f>'Occ T2'!B16</f>
        <v>2.9839149876190829</v>
      </c>
      <c r="C20" s="10">
        <f>'Occ T2'!C16</f>
        <v>3.0109721027926848</v>
      </c>
      <c r="D20" s="10">
        <f>'Occ T2'!D16</f>
        <v>3.1890941405883497</v>
      </c>
      <c r="E20" s="10">
        <f>'Occ T2'!E16</f>
        <v>2.593623854285446</v>
      </c>
      <c r="F20" s="10">
        <f>'Occ T2'!F16</f>
        <v>2.7312990837199487</v>
      </c>
      <c r="H20" s="11">
        <f t="shared" si="10"/>
        <v>2.7057115173601876E-2</v>
      </c>
      <c r="I20" s="31">
        <f t="shared" si="5"/>
        <v>0.17812203779566493</v>
      </c>
      <c r="J20" s="11">
        <f t="shared" si="10"/>
        <v>-0.59547028630290377</v>
      </c>
      <c r="K20" s="11">
        <f t="shared" si="10"/>
        <v>0.13767522943450272</v>
      </c>
      <c r="L20" s="31">
        <f t="shared" si="4"/>
        <v>-0.45779505686840105</v>
      </c>
    </row>
    <row r="21" spans="1:12" x14ac:dyDescent="0.2">
      <c r="A21" s="10" t="str">
        <f>'Occ T2'!A17</f>
        <v>34 Culture, media and sports occupations</v>
      </c>
      <c r="B21" s="10">
        <f>'Occ T2'!B17</f>
        <v>7.6306487121480959</v>
      </c>
      <c r="C21" s="10">
        <f>'Occ T2'!C17</f>
        <v>8.5021553680665036</v>
      </c>
      <c r="D21" s="10">
        <f>'Occ T2'!D17</f>
        <v>8.4843822104453377</v>
      </c>
      <c r="E21" s="10">
        <f>'Occ T2'!E17</f>
        <v>8.2797863212322529</v>
      </c>
      <c r="F21" s="10">
        <f>'Occ T2'!F17</f>
        <v>9.4478236184071012</v>
      </c>
      <c r="H21" s="11">
        <f t="shared" si="10"/>
        <v>0.8715066559184077</v>
      </c>
      <c r="I21" s="31">
        <f t="shared" si="5"/>
        <v>-1.7773157621165936E-2</v>
      </c>
      <c r="J21" s="11">
        <f t="shared" si="10"/>
        <v>-0.2045958892130848</v>
      </c>
      <c r="K21" s="11">
        <f t="shared" si="10"/>
        <v>1.1680372971748483</v>
      </c>
      <c r="L21" s="31">
        <f t="shared" si="4"/>
        <v>0.96344140796176347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21.60435703815736</v>
      </c>
      <c r="C22" s="10">
        <f>'Occ T2'!C18</f>
        <v>23.620760803769993</v>
      </c>
      <c r="D22" s="10">
        <f>'Occ T2'!D18</f>
        <v>24.635476172871439</v>
      </c>
      <c r="E22" s="10">
        <f>'Occ T2'!E18</f>
        <v>25.006645694873942</v>
      </c>
      <c r="F22" s="10">
        <f>'Occ T2'!F18</f>
        <v>26.464340373386541</v>
      </c>
      <c r="H22" s="11">
        <f t="shared" ref="H22" si="11">C22-B22</f>
        <v>2.0164037656126332</v>
      </c>
      <c r="I22" s="31">
        <f t="shared" si="5"/>
        <v>1.0147153691014452</v>
      </c>
      <c r="J22" s="11">
        <f t="shared" ref="J22" si="12">E22-D22</f>
        <v>0.37116952200250353</v>
      </c>
      <c r="K22" s="11">
        <f t="shared" ref="K22" si="13">F22-E22</f>
        <v>1.457694678512599</v>
      </c>
      <c r="L22" s="31">
        <f t="shared" si="4"/>
        <v>1.8288642005151026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40.095894878973603</v>
      </c>
      <c r="C24" s="31">
        <f>'Occ T1'!C11</f>
        <v>39.645206910111654</v>
      </c>
      <c r="D24" s="31">
        <f>'Occ T1'!D11</f>
        <v>40.835045951925409</v>
      </c>
      <c r="E24" s="31">
        <f>'Occ T1'!E11</f>
        <v>40.806463788184871</v>
      </c>
      <c r="F24" s="31">
        <f>'Occ T1'!F11</f>
        <v>38.621919269346762</v>
      </c>
      <c r="H24" s="31">
        <f t="shared" ref="H24:K26" si="14">C24-B24</f>
        <v>-0.45068796886194917</v>
      </c>
      <c r="I24" s="31">
        <f t="shared" si="5"/>
        <v>1.1898390418137552</v>
      </c>
      <c r="J24" s="31">
        <f t="shared" si="14"/>
        <v>-2.858216374053768E-2</v>
      </c>
      <c r="K24" s="31">
        <f t="shared" si="14"/>
        <v>-2.1845445188381092</v>
      </c>
      <c r="L24" s="31">
        <f t="shared" si="4"/>
        <v>-2.2131266825786469</v>
      </c>
    </row>
    <row r="25" spans="1:12" x14ac:dyDescent="0.2">
      <c r="A25" t="str">
        <f>'Occ T2'!A19</f>
        <v>41 Administrative occupations</v>
      </c>
      <c r="B25" s="32">
        <f>'Occ T2'!B19</f>
        <v>31.971867218245322</v>
      </c>
      <c r="C25" s="32">
        <f>'Occ T2'!C19</f>
        <v>31.953684563109526</v>
      </c>
      <c r="D25" s="32">
        <f>'Occ T2'!D19</f>
        <v>33.355715085884789</v>
      </c>
      <c r="E25" s="32">
        <f>'Occ T2'!E19</f>
        <v>33.952932913397561</v>
      </c>
      <c r="F25" s="32">
        <f>'Occ T2'!F19</f>
        <v>32.914019968570287</v>
      </c>
      <c r="H25" s="11">
        <f t="shared" si="14"/>
        <v>-1.8182655135795756E-2</v>
      </c>
      <c r="I25" s="31">
        <f t="shared" si="5"/>
        <v>1.402030522775263</v>
      </c>
      <c r="J25" s="11">
        <f t="shared" si="14"/>
        <v>0.59721782751277175</v>
      </c>
      <c r="K25" s="11">
        <f t="shared" si="14"/>
        <v>-1.038912944827274</v>
      </c>
      <c r="L25" s="31">
        <f t="shared" si="4"/>
        <v>-0.44169511731450228</v>
      </c>
    </row>
    <row r="26" spans="1:12" x14ac:dyDescent="0.2">
      <c r="A26" t="str">
        <f>'Occ T2'!A20</f>
        <v>42 Secretarial and related occupations</v>
      </c>
      <c r="B26" s="32">
        <f>'Occ T2'!B20</f>
        <v>8.1240276607282809</v>
      </c>
      <c r="C26" s="32">
        <f>'Occ T2'!C20</f>
        <v>7.6915223470021292</v>
      </c>
      <c r="D26" s="32">
        <f>'Occ T2'!D20</f>
        <v>7.4793308660406197</v>
      </c>
      <c r="E26" s="32">
        <f>'Occ T2'!E20</f>
        <v>6.8535308747873138</v>
      </c>
      <c r="F26" s="32">
        <f>'Occ T2'!F20</f>
        <v>5.7078993007764751</v>
      </c>
      <c r="H26" s="11">
        <f t="shared" si="14"/>
        <v>-0.43250531372615164</v>
      </c>
      <c r="I26" s="31">
        <f t="shared" si="5"/>
        <v>-0.21219148096150953</v>
      </c>
      <c r="J26" s="11">
        <f t="shared" si="14"/>
        <v>-0.62579999125330588</v>
      </c>
      <c r="K26" s="11">
        <f t="shared" si="14"/>
        <v>-1.1456315740108387</v>
      </c>
      <c r="L26" s="31">
        <f t="shared" si="4"/>
        <v>-1.7714315652641446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44.024827322616503</v>
      </c>
      <c r="C28" s="31">
        <f>'Occ T1'!C12</f>
        <v>44.709084487642706</v>
      </c>
      <c r="D28" s="31">
        <f>'Occ T1'!D12</f>
        <v>40.328630237161164</v>
      </c>
      <c r="E28" s="31">
        <f>'Occ T1'!E12</f>
        <v>41.414002122931265</v>
      </c>
      <c r="F28" s="31">
        <f>'Occ T1'!F12</f>
        <v>41.459184371996926</v>
      </c>
      <c r="H28" s="31">
        <f t="shared" ref="H28:K30" si="15">C28-B28</f>
        <v>0.68425716502620304</v>
      </c>
      <c r="I28" s="31">
        <f t="shared" si="5"/>
        <v>-4.3804542504815416</v>
      </c>
      <c r="J28" s="31">
        <f t="shared" si="15"/>
        <v>1.0853718857701011</v>
      </c>
      <c r="K28" s="31">
        <f t="shared" si="15"/>
        <v>4.518224906566104E-2</v>
      </c>
      <c r="L28" s="31">
        <f t="shared" si="4"/>
        <v>1.1305541348357622</v>
      </c>
    </row>
    <row r="29" spans="1:12" x14ac:dyDescent="0.2">
      <c r="A29" s="10" t="str">
        <f>'Occ T2'!A21</f>
        <v>51 Skilled agricultural and related trades</v>
      </c>
      <c r="B29" s="10">
        <f>'Occ T2'!B21</f>
        <v>5.238289625847881</v>
      </c>
      <c r="C29" s="10">
        <f>'Occ T2'!C21</f>
        <v>5.2780814764821455</v>
      </c>
      <c r="D29" s="10">
        <f>'Occ T2'!D21</f>
        <v>5.8425355901908427</v>
      </c>
      <c r="E29" s="10">
        <f>'Occ T2'!E21</f>
        <v>5.7034860199483823</v>
      </c>
      <c r="F29" s="10">
        <f>'Occ T2'!F21</f>
        <v>6.203728027636993</v>
      </c>
      <c r="H29" s="11">
        <f t="shared" si="15"/>
        <v>3.9791850634264492E-2</v>
      </c>
      <c r="I29" s="31">
        <f t="shared" si="5"/>
        <v>0.56445411370869714</v>
      </c>
      <c r="J29" s="11">
        <f t="shared" si="15"/>
        <v>-0.13904957024246034</v>
      </c>
      <c r="K29" s="11">
        <f t="shared" si="15"/>
        <v>0.50024200768861071</v>
      </c>
      <c r="L29" s="31">
        <f t="shared" si="4"/>
        <v>0.36119243744615037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15.840371289699782</v>
      </c>
      <c r="C30" s="10">
        <f>'Occ T2'!C22</f>
        <v>15.660877134268766</v>
      </c>
      <c r="D30" s="10">
        <f>'Occ T2'!D22</f>
        <v>13.958070264398275</v>
      </c>
      <c r="E30" s="10">
        <f>'Occ T2'!E22</f>
        <v>13.858213227339007</v>
      </c>
      <c r="F30" s="10">
        <f>'Occ T2'!F22</f>
        <v>13.473111653007074</v>
      </c>
      <c r="H30" s="11">
        <f t="shared" si="15"/>
        <v>-0.17949415543101566</v>
      </c>
      <c r="I30" s="31">
        <f t="shared" si="5"/>
        <v>-1.702806869870491</v>
      </c>
      <c r="J30" s="11">
        <f t="shared" si="15"/>
        <v>-9.9857037059267739E-2</v>
      </c>
      <c r="K30" s="11">
        <f t="shared" si="15"/>
        <v>-0.3851015743319337</v>
      </c>
      <c r="L30" s="31">
        <f t="shared" si="4"/>
        <v>-0.48495861139120144</v>
      </c>
    </row>
    <row r="31" spans="1:12" x14ac:dyDescent="0.2">
      <c r="A31" s="10" t="str">
        <f>'Occ T2'!A23</f>
        <v>53 Skilled construction and building trades</v>
      </c>
      <c r="B31" s="10">
        <f>'Occ T2'!B23</f>
        <v>14.806091320208939</v>
      </c>
      <c r="C31" s="10">
        <f>'Occ T2'!C23</f>
        <v>15.995220606448777</v>
      </c>
      <c r="D31" s="10">
        <f>'Occ T2'!D23</f>
        <v>12.944883963736162</v>
      </c>
      <c r="E31" s="10">
        <f>'Occ T2'!E23</f>
        <v>13.733097147387625</v>
      </c>
      <c r="F31" s="10">
        <f>'Occ T2'!F23</f>
        <v>13.849738435305273</v>
      </c>
      <c r="H31" s="11">
        <f t="shared" ref="H31:H32" si="16">C31-B31</f>
        <v>1.1891292862398384</v>
      </c>
      <c r="I31" s="31">
        <f t="shared" si="5"/>
        <v>-3.0503366427126153</v>
      </c>
      <c r="J31" s="11">
        <f t="shared" ref="J31:J32" si="17">E31-D31</f>
        <v>0.78821318365146276</v>
      </c>
      <c r="K31" s="11">
        <f t="shared" ref="K31:K32" si="18">F31-E31</f>
        <v>0.11664128791764838</v>
      </c>
      <c r="L31" s="31">
        <f t="shared" si="4"/>
        <v>0.90485447156911114</v>
      </c>
    </row>
    <row r="32" spans="1:12" x14ac:dyDescent="0.2">
      <c r="A32" s="10" t="str">
        <f>'Occ T2'!A24</f>
        <v>54 Textiles, printing and other skilled trades</v>
      </c>
      <c r="B32" s="10">
        <f>'Occ T2'!B24</f>
        <v>8.1400750868599019</v>
      </c>
      <c r="C32" s="10">
        <f>'Occ T2'!C24</f>
        <v>7.7749052704430159</v>
      </c>
      <c r="D32" s="10">
        <f>'Occ T2'!D24</f>
        <v>7.5831404188358791</v>
      </c>
      <c r="E32" s="10">
        <f>'Occ T2'!E24</f>
        <v>8.1192057282562509</v>
      </c>
      <c r="F32" s="10">
        <f>'Occ T2'!F24</f>
        <v>7.9326062560475892</v>
      </c>
      <c r="H32" s="11">
        <f t="shared" si="16"/>
        <v>-0.36516981641688595</v>
      </c>
      <c r="I32" s="31">
        <f t="shared" si="5"/>
        <v>-0.19176485160713685</v>
      </c>
      <c r="J32" s="11">
        <f t="shared" si="17"/>
        <v>0.53606530942037178</v>
      </c>
      <c r="K32" s="11">
        <f t="shared" si="18"/>
        <v>-0.18659947220866169</v>
      </c>
      <c r="L32" s="31">
        <f t="shared" si="4"/>
        <v>0.3494658372117101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38.920292309935114</v>
      </c>
      <c r="C34" s="31">
        <f>'Occ T1'!C13</f>
        <v>41.034329130909455</v>
      </c>
      <c r="D34" s="31">
        <f>'Occ T1'!D13</f>
        <v>38.376597431845155</v>
      </c>
      <c r="E34" s="31">
        <f>'Occ T1'!E13</f>
        <v>39.757853850677606</v>
      </c>
      <c r="F34" s="31">
        <f>'Occ T1'!F13</f>
        <v>43.188657693547057</v>
      </c>
      <c r="H34" s="31">
        <f t="shared" ref="H34:K36" si="19">C34-B34</f>
        <v>2.1140368209743414</v>
      </c>
      <c r="I34" s="31">
        <f t="shared" si="5"/>
        <v>-2.6577316990642998</v>
      </c>
      <c r="J34" s="31">
        <f t="shared" si="19"/>
        <v>1.3812564188324501</v>
      </c>
      <c r="K34" s="31">
        <f t="shared" si="19"/>
        <v>3.4308038428694516</v>
      </c>
      <c r="L34" s="31">
        <f t="shared" si="4"/>
        <v>4.8120602617019017</v>
      </c>
    </row>
    <row r="35" spans="1:12" x14ac:dyDescent="0.2">
      <c r="A35" s="10" t="str">
        <f>'Occ T2'!A25</f>
        <v>61 Caring personal service occupations</v>
      </c>
      <c r="B35" s="10">
        <f>'Occ T2'!B25</f>
        <v>30.435906806230722</v>
      </c>
      <c r="C35" s="10">
        <f>'Occ T2'!C25</f>
        <v>31.390774277948793</v>
      </c>
      <c r="D35" s="10">
        <f>'Occ T2'!D25</f>
        <v>29.713909916382651</v>
      </c>
      <c r="E35" s="10">
        <f>'Occ T2'!E25</f>
        <v>31.129202278515173</v>
      </c>
      <c r="F35" s="10">
        <f>'Occ T2'!F25</f>
        <v>33.903379019820385</v>
      </c>
      <c r="G35" s="10"/>
      <c r="H35" s="11">
        <f t="shared" si="19"/>
        <v>0.95486747171807096</v>
      </c>
      <c r="I35" s="31">
        <f t="shared" si="5"/>
        <v>-1.6768643615661425</v>
      </c>
      <c r="J35" s="11">
        <f t="shared" si="19"/>
        <v>1.4152923621325222</v>
      </c>
      <c r="K35" s="11">
        <f t="shared" si="19"/>
        <v>2.7741767413052116</v>
      </c>
      <c r="L35" s="31">
        <f t="shared" si="4"/>
        <v>4.1894691034377338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8.1573870890888447</v>
      </c>
      <c r="C36" s="10">
        <f>'Occ T2'!C26</f>
        <v>9.3724424681514638</v>
      </c>
      <c r="D36" s="10">
        <f>'Occ T2'!D26</f>
        <v>8.3102475523100967</v>
      </c>
      <c r="E36" s="10">
        <f>'Occ T2'!E26</f>
        <v>8.3943278064358768</v>
      </c>
      <c r="F36" s="10">
        <f>'Occ T2'!F26</f>
        <v>9.04120593026237</v>
      </c>
      <c r="G36" s="10"/>
      <c r="H36" s="11">
        <f t="shared" si="19"/>
        <v>1.2150553790626191</v>
      </c>
      <c r="I36" s="31">
        <f t="shared" si="5"/>
        <v>-1.062194915841367</v>
      </c>
      <c r="J36" s="11">
        <f t="shared" si="19"/>
        <v>8.4080254125780129E-2</v>
      </c>
      <c r="K36" s="11">
        <f t="shared" si="19"/>
        <v>0.64687812382649312</v>
      </c>
      <c r="L36" s="31">
        <f t="shared" si="4"/>
        <v>0.73095837795227325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0.32699841461554252</v>
      </c>
      <c r="C37" s="10">
        <f>'Occ T2'!C27</f>
        <v>0.27111238480919869</v>
      </c>
      <c r="D37" s="10">
        <f>'Occ T2'!D27</f>
        <v>0.35243996315240794</v>
      </c>
      <c r="E37" s="10">
        <f>'Occ T2'!E27</f>
        <v>0.23432376572655692</v>
      </c>
      <c r="F37" s="10">
        <f>'Occ T2'!F27</f>
        <v>0.24407274346429927</v>
      </c>
      <c r="G37" s="10"/>
      <c r="H37" s="11">
        <f t="shared" ref="H37" si="20">C37-B37</f>
        <v>-5.5886029806343829E-2</v>
      </c>
      <c r="I37" s="31">
        <f t="shared" ref="I37" si="21">D37-C37</f>
        <v>8.132757834320925E-2</v>
      </c>
      <c r="J37" s="11">
        <f t="shared" ref="J37" si="22">E37-D37</f>
        <v>-0.11811619742585103</v>
      </c>
      <c r="K37" s="11">
        <f t="shared" ref="K37" si="23">F37-E37</f>
        <v>9.7489777377423592E-3</v>
      </c>
      <c r="L37" s="31">
        <f t="shared" ref="L37" si="24">F37-D37</f>
        <v>-0.10836721968810867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34.359776848392471</v>
      </c>
      <c r="C39" s="31">
        <f>'Occ T1'!C14</f>
        <v>33.780474912157366</v>
      </c>
      <c r="D39" s="31">
        <f>'Occ T1'!D14</f>
        <v>34.115485221195186</v>
      </c>
      <c r="E39" s="31">
        <f>'Occ T1'!E14</f>
        <v>34.696662240846003</v>
      </c>
      <c r="F39" s="31">
        <f>'Occ T1'!F14</f>
        <v>34.529450594130772</v>
      </c>
      <c r="H39" s="31">
        <f>C39-B39</f>
        <v>-0.57930193623510462</v>
      </c>
      <c r="I39" s="31">
        <f t="shared" si="5"/>
        <v>0.33501030903781981</v>
      </c>
      <c r="J39" s="31">
        <f>E39-D39</f>
        <v>0.58117701965081636</v>
      </c>
      <c r="K39" s="31">
        <f>F39-E39</f>
        <v>-0.1672116467152307</v>
      </c>
      <c r="L39" s="31">
        <f t="shared" si="4"/>
        <v>0.41396537293558566</v>
      </c>
    </row>
    <row r="40" spans="1:12" s="30" customFormat="1" x14ac:dyDescent="0.2">
      <c r="A40" s="126" t="str">
        <f>'Occ T2'!A28</f>
        <v>71 Sales occupations</v>
      </c>
      <c r="B40" s="126">
        <f>'Occ T2'!B28</f>
        <v>28.794983635680254</v>
      </c>
      <c r="C40" s="126">
        <f>'Occ T2'!C28</f>
        <v>27.591760936704137</v>
      </c>
      <c r="D40" s="126">
        <f>'Occ T2'!D28</f>
        <v>27.724267115083713</v>
      </c>
      <c r="E40" s="126">
        <f>'Occ T2'!E28</f>
        <v>27.59071073821233</v>
      </c>
      <c r="F40" s="126">
        <f>'Occ T2'!F28</f>
        <v>26.633954530578897</v>
      </c>
      <c r="G40"/>
      <c r="H40" s="11">
        <f>C40-B40</f>
        <v>-1.2032226989761163</v>
      </c>
      <c r="I40" s="31">
        <f t="shared" si="5"/>
        <v>0.13250617837957535</v>
      </c>
      <c r="J40" s="11">
        <f t="shared" ref="J40" si="25">E40-D40</f>
        <v>-0.13355637687138255</v>
      </c>
      <c r="K40" s="11">
        <f t="shared" ref="K40" si="26">F40-E40</f>
        <v>-0.95675620763343261</v>
      </c>
      <c r="L40" s="31">
        <f t="shared" si="4"/>
        <v>-1.0903125845048152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5.5647932127122148</v>
      </c>
      <c r="C41" s="126">
        <f>'Occ T2'!C29</f>
        <v>6.1887139754532319</v>
      </c>
      <c r="D41" s="126">
        <f>'Occ T2'!D29</f>
        <v>6.391218106111471</v>
      </c>
      <c r="E41" s="126">
        <f>'Occ T2'!E29</f>
        <v>7.1059515026336717</v>
      </c>
      <c r="F41" s="126">
        <f>'Occ T2'!F29</f>
        <v>7.8954960635518718</v>
      </c>
      <c r="G41"/>
      <c r="H41" s="11">
        <f t="shared" ref="H41" si="27">C41-B41</f>
        <v>0.62392076274101704</v>
      </c>
      <c r="I41" s="31">
        <f t="shared" si="5"/>
        <v>0.20250413065823913</v>
      </c>
      <c r="J41" s="11">
        <f t="shared" ref="J41" si="28">E41-D41</f>
        <v>0.71473339652220069</v>
      </c>
      <c r="K41" s="11">
        <f t="shared" ref="K41" si="29">F41-E41</f>
        <v>0.78954456091820013</v>
      </c>
      <c r="L41" s="31">
        <f t="shared" si="4"/>
        <v>1.5042779574404008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19.846624943749852</v>
      </c>
      <c r="C43" s="31">
        <f>'Occ T1'!C15</f>
        <v>20.085319284238931</v>
      </c>
      <c r="D43" s="31">
        <f>'Occ T1'!D15</f>
        <v>17.954197577844059</v>
      </c>
      <c r="E43" s="31">
        <f>'Occ T1'!E15</f>
        <v>18.600620169665461</v>
      </c>
      <c r="F43" s="31">
        <f>'Occ T1'!F15</f>
        <v>18.445580185873801</v>
      </c>
      <c r="H43" s="31">
        <f t="shared" ref="H43:K45" si="30">C43-B43</f>
        <v>0.23869434048907934</v>
      </c>
      <c r="I43" s="31">
        <f t="shared" si="5"/>
        <v>-2.1311217063948718</v>
      </c>
      <c r="J43" s="31">
        <f t="shared" si="30"/>
        <v>0.64642259182140194</v>
      </c>
      <c r="K43" s="31">
        <f t="shared" si="30"/>
        <v>-0.15503998379166006</v>
      </c>
      <c r="L43" s="31">
        <f t="shared" si="4"/>
        <v>0.49138260802974187</v>
      </c>
    </row>
    <row r="44" spans="1:12" x14ac:dyDescent="0.2">
      <c r="A44" s="10" t="str">
        <f>'Occ T2'!A30</f>
        <v>81 Process, plant and machine operatives</v>
      </c>
      <c r="B44" s="10">
        <f>'Occ T2'!B30</f>
        <v>9.6247047758183282</v>
      </c>
      <c r="C44" s="10">
        <f>'Occ T2'!C30</f>
        <v>9.2940247177451241</v>
      </c>
      <c r="D44" s="10">
        <f>'Occ T2'!D30</f>
        <v>8.2058664949319979</v>
      </c>
      <c r="E44" s="10">
        <f>'Occ T2'!E30</f>
        <v>8.7021627760165714</v>
      </c>
      <c r="F44" s="10">
        <f>'Occ T2'!F30</f>
        <v>8.3690098748034014</v>
      </c>
      <c r="H44" s="11">
        <f t="shared" si="30"/>
        <v>-0.33068005807320411</v>
      </c>
      <c r="I44" s="31">
        <f t="shared" si="5"/>
        <v>-1.0881582228131261</v>
      </c>
      <c r="J44" s="11">
        <f t="shared" si="30"/>
        <v>0.49629628108457347</v>
      </c>
      <c r="K44" s="11">
        <f t="shared" si="30"/>
        <v>-0.33315290121316998</v>
      </c>
      <c r="L44" s="31">
        <f t="shared" si="4"/>
        <v>0.16314337987140348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10.221920167931524</v>
      </c>
      <c r="C45" s="10">
        <f>'Occ T2'!C31</f>
        <v>10.791294566493807</v>
      </c>
      <c r="D45" s="10">
        <f>'Occ T2'!D31</f>
        <v>9.7483310829120615</v>
      </c>
      <c r="E45" s="10">
        <f>'Occ T2'!E31</f>
        <v>9.8984573936488882</v>
      </c>
      <c r="F45" s="10">
        <f>'Occ T2'!F31</f>
        <v>10.0765703110704</v>
      </c>
      <c r="H45" s="11">
        <f t="shared" si="30"/>
        <v>0.56937439856228345</v>
      </c>
      <c r="I45" s="31">
        <f t="shared" si="5"/>
        <v>-1.0429634835817456</v>
      </c>
      <c r="J45" s="11">
        <f t="shared" si="30"/>
        <v>0.1501263107368267</v>
      </c>
      <c r="K45" s="11">
        <f t="shared" si="30"/>
        <v>0.1781129174215117</v>
      </c>
      <c r="L45" s="31">
        <f t="shared" si="4"/>
        <v>0.32823922815833839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41.742983351014757</v>
      </c>
      <c r="C47" s="31">
        <f>'Occ T1'!C16</f>
        <v>42.144914486219839</v>
      </c>
      <c r="D47" s="31">
        <f>'Occ T1'!D16</f>
        <v>39.367037556503242</v>
      </c>
      <c r="E47" s="31">
        <f>'Occ T1'!E16</f>
        <v>41.622952907459393</v>
      </c>
      <c r="F47" s="31">
        <f>'Occ T1'!F16</f>
        <v>40.935711926033498</v>
      </c>
      <c r="H47" s="31">
        <f t="shared" ref="H47:K49" si="31">C47-B47</f>
        <v>0.40193113520508206</v>
      </c>
      <c r="I47" s="31">
        <f t="shared" si="5"/>
        <v>-2.7778769297165979</v>
      </c>
      <c r="J47" s="31">
        <f t="shared" si="31"/>
        <v>2.2559153509561511</v>
      </c>
      <c r="K47" s="31">
        <f t="shared" si="31"/>
        <v>-0.6872409814258944</v>
      </c>
      <c r="L47" s="31">
        <f t="shared" si="4"/>
        <v>1.5686743695302567</v>
      </c>
    </row>
    <row r="48" spans="1:12" x14ac:dyDescent="0.2">
      <c r="A48" s="10" t="str">
        <f>'Occ T2'!A32</f>
        <v>91 Elementary trades and related occupations</v>
      </c>
      <c r="B48" s="10">
        <f>'Occ T2'!B32</f>
        <v>6.5635579453883768</v>
      </c>
      <c r="C48" s="10">
        <f>'Occ T2'!C32</f>
        <v>5.9066982239980126</v>
      </c>
      <c r="D48" s="10">
        <f>'Occ T2'!D32</f>
        <v>5.3130813064639826</v>
      </c>
      <c r="E48" s="10">
        <f>'Occ T2'!E32</f>
        <v>10.440000760980002</v>
      </c>
      <c r="F48" s="10">
        <f>'Occ T2'!F32</f>
        <v>12.226968568007495</v>
      </c>
      <c r="H48" s="11">
        <f t="shared" si="31"/>
        <v>-0.65685972139036419</v>
      </c>
      <c r="I48" s="31">
        <f t="shared" si="5"/>
        <v>-0.59361691753403001</v>
      </c>
      <c r="J48" s="11">
        <f t="shared" si="31"/>
        <v>5.1269194545160195</v>
      </c>
      <c r="K48" s="11">
        <f t="shared" si="31"/>
        <v>1.7869678070274926</v>
      </c>
      <c r="L48" s="31">
        <f t="shared" si="4"/>
        <v>6.9138872615435121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35.179425405626382</v>
      </c>
      <c r="C49" s="10">
        <f>'Occ T2'!C33</f>
        <v>36.238216262221826</v>
      </c>
      <c r="D49" s="10">
        <f>'Occ T2'!D33</f>
        <v>34.053956250039256</v>
      </c>
      <c r="E49" s="10">
        <f>'Occ T2'!E33</f>
        <v>31.182952146479394</v>
      </c>
      <c r="F49" s="10">
        <f>'Occ T2'!F33</f>
        <v>28.708743358026002</v>
      </c>
      <c r="H49" s="11">
        <f t="shared" si="31"/>
        <v>1.0587908565954436</v>
      </c>
      <c r="I49" s="31">
        <f t="shared" si="5"/>
        <v>-2.1842600121825697</v>
      </c>
      <c r="J49" s="11">
        <f t="shared" si="31"/>
        <v>-2.8710041035598621</v>
      </c>
      <c r="K49" s="11">
        <f t="shared" si="31"/>
        <v>-2.4742087884533923</v>
      </c>
      <c r="L49" s="31">
        <f t="shared" si="4"/>
        <v>-5.3452128920132544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377.35699999999986</v>
      </c>
      <c r="C51" s="34">
        <f>'Occ T1'!C18</f>
        <v>404.03699999999992</v>
      </c>
      <c r="D51" s="34">
        <f>'Occ T1'!D18</f>
        <v>399.69699999999995</v>
      </c>
      <c r="E51" s="34">
        <f>'Occ T1'!E18</f>
        <v>415.38799999999969</v>
      </c>
      <c r="F51" s="34">
        <f>'Occ T1'!F18</f>
        <v>438.68599999999992</v>
      </c>
      <c r="G51" s="24"/>
      <c r="H51" s="34">
        <f>C51-B51</f>
        <v>26.680000000000064</v>
      </c>
      <c r="I51" s="205">
        <f>D51-C51</f>
        <v>-4.339999999999975</v>
      </c>
      <c r="J51" s="34">
        <f>E51-D51</f>
        <v>15.690999999999747</v>
      </c>
      <c r="K51" s="34">
        <f>F51-E51</f>
        <v>23.298000000000229</v>
      </c>
      <c r="L51" s="205">
        <f>F51-D51</f>
        <v>38.988999999999976</v>
      </c>
    </row>
    <row r="53" spans="1:12" ht="15.75" x14ac:dyDescent="0.25">
      <c r="A53" s="19" t="str">
        <f>CONCATENATE(A1," (Continued)")</f>
        <v>Occupation Table 3  Employment Change by Occupation in Occupation Group (SOC 2020), 2015-2035, Dorset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4.2071748565934763</v>
      </c>
      <c r="C59" s="44">
        <f>IF(AND(D$5-C$5 &lt;&gt; 0,D7 &lt;&gt; 0,C7 &lt;&gt; 0),(EXP(LN(D7/C7)/(D$5-C$5))-1)*100,0)</f>
        <v>2.961006084479445</v>
      </c>
      <c r="D59" s="44">
        <f>IF(AND(E$5-D$5 &lt;&gt; 0,E7 &lt;&gt; 0,D7 &lt;&gt; 0),(EXP(LN(E7/D7)/(E$5-D$5))-1)*100,0)</f>
        <v>-0.78866295993270663</v>
      </c>
      <c r="E59" s="44">
        <f>IF(AND(F$5-E$5 &lt;&gt; 0,F7 &lt;&gt; 0,E7 &lt;&gt; 0),(EXP(LN(F7/E7)/(F$5-E$5))-1)*100,0)</f>
        <v>0.96947530757867106</v>
      </c>
      <c r="F59" s="44">
        <f>IF(AND(F$5-D$5 &lt;&gt; 0,F7 &lt;&gt; 0,D7 &lt;&gt; 0),(EXP(LN(F7/D7)/(F$5-D$5))-1)*100,0)</f>
        <v>0.37999440308049692</v>
      </c>
      <c r="H59" s="44">
        <f>(B7/B$51)*100</f>
        <v>10.145802708493189</v>
      </c>
      <c r="I59" s="44">
        <f>(C7/C$51)*100</f>
        <v>11.173987305427978</v>
      </c>
      <c r="J59" s="44">
        <f>(D7/D$51)*100</f>
        <v>11.629771997805024</v>
      </c>
      <c r="K59" s="44">
        <f>(E7/E$51)*100</f>
        <v>10.756095646866109</v>
      </c>
      <c r="L59" s="44">
        <f>(F7/F$51)*100</f>
        <v>11.21646024087001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5.0076147955925965</v>
      </c>
      <c r="C60" s="44">
        <f t="shared" si="32"/>
        <v>3.4967221069436505</v>
      </c>
      <c r="D60" s="44">
        <f t="shared" si="32"/>
        <v>-1.7976093437728102</v>
      </c>
      <c r="E60" s="44">
        <f t="shared" si="32"/>
        <v>0.90755962933366519</v>
      </c>
      <c r="F60" s="44">
        <f>IF(AND(F$5-D$5 &lt;&gt; 0,F8 &lt;&gt; 0,D8 &lt;&gt; 0),(EXP(LN(F8/D8)/(F$5-D$5))-1)*100,0)</f>
        <v>-2.3434737144611972E-3</v>
      </c>
      <c r="H60" s="44">
        <f t="shared" ref="H60:L60" si="33">(B8/B$51)*100</f>
        <v>6.3872132655751033</v>
      </c>
      <c r="I60" s="44">
        <f t="shared" si="33"/>
        <v>7.2531367411709322</v>
      </c>
      <c r="J60" s="44">
        <f t="shared" si="33"/>
        <v>7.5882688536602947</v>
      </c>
      <c r="K60" s="44">
        <f t="shared" si="33"/>
        <v>6.6685276200862678</v>
      </c>
      <c r="L60" s="44">
        <f t="shared" si="33"/>
        <v>6.9114179723044984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2.8030576491339776</v>
      </c>
      <c r="C61" s="44">
        <f>IF(AND(D$5-C$5 &lt;&gt; 0,D9 &lt;&gt; 0,C9 &lt;&gt; 0),(EXP(LN(D9/C9)/(D$5-C$5))-1)*100,0)</f>
        <v>1.9699911244116075</v>
      </c>
      <c r="D61" s="44">
        <f t="shared" si="34"/>
        <v>1.0017796244865096</v>
      </c>
      <c r="E61" s="44">
        <f t="shared" si="34"/>
        <v>1.0697579234413057</v>
      </c>
      <c r="F61" s="44">
        <f>IF(AND(F$5-D$5 &lt;&gt; 0,F9 &lt;&gt; 0,D9 &lt;&gt; 0),(EXP(LN(F9/D9)/(F$5-D$5))-1)*100,0)</f>
        <v>1.0470934084035877</v>
      </c>
      <c r="H61" s="44">
        <f t="shared" ref="H61:L61" si="35">(B9/B$51)*100</f>
        <v>3.7585894429180851</v>
      </c>
      <c r="I61" s="44">
        <f t="shared" si="35"/>
        <v>3.9208505642570475</v>
      </c>
      <c r="J61" s="44">
        <f t="shared" si="35"/>
        <v>4.0415031441447304</v>
      </c>
      <c r="K61" s="44">
        <f t="shared" si="35"/>
        <v>4.0875680267798415</v>
      </c>
      <c r="L61" s="44">
        <f t="shared" si="35"/>
        <v>4.3050422685655096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3.9457636734068657</v>
      </c>
      <c r="C63" s="44">
        <f t="shared" si="36"/>
        <v>3.4265975873106314</v>
      </c>
      <c r="D63" s="44">
        <f t="shared" si="36"/>
        <v>1.6002621144450835</v>
      </c>
      <c r="E63" s="44">
        <f t="shared" si="36"/>
        <v>1.1934975354181976</v>
      </c>
      <c r="F63" s="44">
        <f>IF(AND(F$5-D$5 &lt;&gt; 0,F11 &lt;&gt; 0,D11 &lt;&gt; 0),(EXP(LN(F11/D11)/(F$5-D$5))-1)*100,0)</f>
        <v>1.3289044597327271</v>
      </c>
      <c r="H63" s="44">
        <f>(B11/B$51)*100</f>
        <v>19.747473807794186</v>
      </c>
      <c r="I63" s="44">
        <f>(C11/C$51)*100</f>
        <v>21.531287323763642</v>
      </c>
      <c r="J63" s="44">
        <f>(D11/D$51)*100</f>
        <v>22.510880556400643</v>
      </c>
      <c r="K63" s="44">
        <f>(E11/E$51)*100</f>
        <v>23.450038919226767</v>
      </c>
      <c r="L63" s="44">
        <f>(F11/F$51)*100</f>
        <v>25.001715300994192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3.914428855085017</v>
      </c>
      <c r="C64" s="44">
        <f t="shared" si="36"/>
        <v>3.2325666629134275</v>
      </c>
      <c r="D64" s="49">
        <f t="shared" si="36"/>
        <v>4.4620481631654441</v>
      </c>
      <c r="E64" s="49">
        <f t="shared" si="36"/>
        <v>1.4735554732222989</v>
      </c>
      <c r="F64" s="44">
        <f>IF(AND(F$5-D$5 &lt;&gt; 0,F12 &lt;&gt; 0,D12 &lt;&gt; 0),(EXP(LN(F12/D12)/(F$5-D$5))-1)*100,0)</f>
        <v>2.460097305912079</v>
      </c>
      <c r="H64" s="40">
        <f t="shared" ref="H64:L67" si="37">(B12/B$11)*100</f>
        <v>26.062458141702923</v>
      </c>
      <c r="I64" s="40">
        <f t="shared" si="37"/>
        <v>26.031045868317261</v>
      </c>
      <c r="J64" s="40">
        <f t="shared" si="37"/>
        <v>25.98221096500729</v>
      </c>
      <c r="K64" s="40">
        <f t="shared" si="37"/>
        <v>29.853458178529408</v>
      </c>
      <c r="L64" s="40">
        <f t="shared" si="37"/>
        <v>30.690033076912997</v>
      </c>
    </row>
    <row r="65" spans="1:12" x14ac:dyDescent="0.2">
      <c r="A65" t="str">
        <f>A13</f>
        <v>22 Health professionals</v>
      </c>
      <c r="B65" s="49">
        <f t="shared" si="36"/>
        <v>3.8290143915681751</v>
      </c>
      <c r="C65" s="44">
        <f t="shared" si="36"/>
        <v>-1.2648347496676315</v>
      </c>
      <c r="D65" s="49">
        <f t="shared" si="36"/>
        <v>0.33217237115867881</v>
      </c>
      <c r="E65" s="49">
        <f t="shared" si="36"/>
        <v>1.2170477887633702</v>
      </c>
      <c r="F65" s="44">
        <f>IF(AND(F$5-D$5 &lt;&gt; 0,F13 &lt;&gt; 0,D13 &lt;&gt; 0),(EXP(LN(F13/D13)/(F$5-D$5))-1)*100,0)</f>
        <v>0.92122557310752029</v>
      </c>
      <c r="H65" s="40">
        <f t="shared" si="37"/>
        <v>22.783597510734225</v>
      </c>
      <c r="I65" s="40">
        <f t="shared" si="37"/>
        <v>22.681409966287035</v>
      </c>
      <c r="J65" s="40">
        <f t="shared" si="37"/>
        <v>21.652580800034396</v>
      </c>
      <c r="K65" s="40">
        <f t="shared" si="37"/>
        <v>20.334645427842428</v>
      </c>
      <c r="L65" s="40">
        <f t="shared" si="37"/>
        <v>20.382018815845306</v>
      </c>
    </row>
    <row r="66" spans="1:12" x14ac:dyDescent="0.2">
      <c r="A66" t="str">
        <f>A14</f>
        <v>23 Teaching and other educational professionals</v>
      </c>
      <c r="B66" s="49">
        <f t="shared" si="36"/>
        <v>3.4229919309206824</v>
      </c>
      <c r="C66" s="44">
        <f t="shared" si="36"/>
        <v>1.1326066807297641</v>
      </c>
      <c r="D66" s="49">
        <f t="shared" si="36"/>
        <v>-0.19037592970110317</v>
      </c>
      <c r="E66" s="49">
        <f t="shared" si="36"/>
        <v>0.85911652968884145</v>
      </c>
      <c r="F66" s="44">
        <f>IF(AND(F$5-D$5 &lt;&gt; 0,F14 &lt;&gt; 0,D14 &lt;&gt; 0),(EXP(LN(F14/D14)/(F$5-D$5))-1)*100,0)</f>
        <v>0.50806525484741183</v>
      </c>
      <c r="H66" s="40">
        <f t="shared" si="37"/>
        <v>23.100622291011</v>
      </c>
      <c r="I66" s="40">
        <f t="shared" si="37"/>
        <v>22.63939888824218</v>
      </c>
      <c r="J66" s="40">
        <f t="shared" si="37"/>
        <v>22.137259434836661</v>
      </c>
      <c r="K66" s="40">
        <f t="shared" si="37"/>
        <v>20.254046937281686</v>
      </c>
      <c r="L66" s="40">
        <f t="shared" si="37"/>
        <v>19.594642418052391</v>
      </c>
    </row>
    <row r="67" spans="1:12" x14ac:dyDescent="0.2">
      <c r="A67" t="str">
        <f>A15</f>
        <v>24 Business, media and public service professionals</v>
      </c>
      <c r="B67" s="49">
        <f t="shared" si="36"/>
        <v>4.4924344663756832</v>
      </c>
      <c r="C67" s="44">
        <f t="shared" si="36"/>
        <v>9.1300629131215736</v>
      </c>
      <c r="D67" s="49">
        <f t="shared" si="36"/>
        <v>1.1457547269020596</v>
      </c>
      <c r="E67" s="49">
        <f t="shared" si="36"/>
        <v>1.1163592364654029</v>
      </c>
      <c r="F67" s="44">
        <f>IF(AND(F$5-D$5 &lt;&gt; 0,F15 &lt;&gt; 0,D15 &lt;&gt; 0),(EXP(LN(F15/D15)/(F$5-D$5))-1)*100,0)</f>
        <v>1.126156783925425</v>
      </c>
      <c r="H67" s="40">
        <f t="shared" si="37"/>
        <v>28.05332205655186</v>
      </c>
      <c r="I67" s="40">
        <f t="shared" si="37"/>
        <v>28.648145277153535</v>
      </c>
      <c r="J67" s="40">
        <f t="shared" si="37"/>
        <v>30.227948800121656</v>
      </c>
      <c r="K67" s="40">
        <f t="shared" si="37"/>
        <v>29.557849456346467</v>
      </c>
      <c r="L67" s="40">
        <f t="shared" si="37"/>
        <v>29.333305689189299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2.6038279361794814</v>
      </c>
      <c r="C69" s="44">
        <f t="shared" si="39"/>
        <v>3.4944798625814011</v>
      </c>
      <c r="D69" s="44">
        <f t="shared" si="39"/>
        <v>1.5365706024724979</v>
      </c>
      <c r="E69" s="44">
        <f t="shared" si="39"/>
        <v>1.0516507932541108</v>
      </c>
      <c r="F69" s="44">
        <f t="shared" ref="F69:F74" si="40">IF(AND(F$5-D$5 &lt;&gt; 0,F17 &lt;&gt; 0,D17 &lt;&gt; 0),(EXP(LN(F17/D17)/(F$5-D$5))-1)*100,0)</f>
        <v>1.2130328611737351</v>
      </c>
      <c r="H69" s="44">
        <f>(B17/B$51)*100</f>
        <v>12.074038346115499</v>
      </c>
      <c r="I69" s="44">
        <f>(C17/C$51)*100</f>
        <v>12.49792972801329</v>
      </c>
      <c r="J69" s="44">
        <f>(D17/D$51)*100</f>
        <v>13.075114895518944</v>
      </c>
      <c r="K69" s="44">
        <f>(E17/E$51)*100</f>
        <v>13.577972081242928</v>
      </c>
      <c r="L69" s="44">
        <f>(F17/F$51)*100</f>
        <v>14.274772935878685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4.6772943433991632</v>
      </c>
      <c r="C70" s="44">
        <f t="shared" si="39"/>
        <v>8.5490187963553446</v>
      </c>
      <c r="D70" s="49">
        <f t="shared" si="39"/>
        <v>-1.1109205709225689</v>
      </c>
      <c r="E70" s="49">
        <f t="shared" si="39"/>
        <v>0.81310139922714519</v>
      </c>
      <c r="F70" s="44">
        <f t="shared" si="40"/>
        <v>0.16763692101184891</v>
      </c>
      <c r="H70" s="40">
        <f t="shared" ref="H70:L74" si="41">(B18/B$17)*100</f>
        <v>12.791212467197171</v>
      </c>
      <c r="I70" s="40">
        <f t="shared" si="41"/>
        <v>13.856942426972768</v>
      </c>
      <c r="J70" s="40">
        <f t="shared" si="41"/>
        <v>14.533697893478775</v>
      </c>
      <c r="K70" s="40">
        <f t="shared" si="41"/>
        <v>12.735187497440167</v>
      </c>
      <c r="L70" s="40">
        <f t="shared" si="41"/>
        <v>12.437725637900041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2.7143153531193898</v>
      </c>
      <c r="C71" s="44">
        <f t="shared" si="39"/>
        <v>-0.10373734923033728</v>
      </c>
      <c r="D71" s="49">
        <f t="shared" si="39"/>
        <v>9.8035394840189518</v>
      </c>
      <c r="E71" s="49">
        <f t="shared" si="39"/>
        <v>1.9559046898953714</v>
      </c>
      <c r="F71" s="44">
        <f t="shared" si="40"/>
        <v>4.507398018224329</v>
      </c>
      <c r="H71" s="40">
        <f t="shared" si="41"/>
        <v>16.494686118793378</v>
      </c>
      <c r="I71" s="40">
        <f t="shared" si="41"/>
        <v>16.565849198733503</v>
      </c>
      <c r="J71" s="40">
        <f t="shared" si="41"/>
        <v>15.9899003771702</v>
      </c>
      <c r="K71" s="40">
        <f t="shared" si="41"/>
        <v>23.649120888636311</v>
      </c>
      <c r="L71" s="40">
        <f t="shared" si="41"/>
        <v>25.852628274879812</v>
      </c>
    </row>
    <row r="72" spans="1:12" x14ac:dyDescent="0.2">
      <c r="A72" t="str">
        <f t="shared" si="38"/>
        <v>33 Protective service occupations</v>
      </c>
      <c r="B72" s="49">
        <f t="shared" si="39"/>
        <v>0.22592462162833726</v>
      </c>
      <c r="C72" s="44">
        <f t="shared" si="39"/>
        <v>5.9157651321464</v>
      </c>
      <c r="D72" s="49">
        <f t="shared" si="39"/>
        <v>-4.0493479409421163</v>
      </c>
      <c r="E72" s="49">
        <f t="shared" si="39"/>
        <v>0.51855266979725645</v>
      </c>
      <c r="F72" s="44">
        <f t="shared" si="40"/>
        <v>-1.0277459388750132</v>
      </c>
      <c r="H72" s="40">
        <f t="shared" si="41"/>
        <v>6.5490979279422934</v>
      </c>
      <c r="I72" s="40">
        <f t="shared" si="41"/>
        <v>5.9627625547062539</v>
      </c>
      <c r="J72" s="40">
        <f t="shared" si="41"/>
        <v>6.1022632233292953</v>
      </c>
      <c r="K72" s="40">
        <f t="shared" si="41"/>
        <v>4.5985205784724901</v>
      </c>
      <c r="L72" s="40">
        <f t="shared" si="41"/>
        <v>4.361604431915076</v>
      </c>
    </row>
    <row r="73" spans="1:12" x14ac:dyDescent="0.2">
      <c r="A73" t="str">
        <f t="shared" si="38"/>
        <v>34 Culture, media and sports occupations</v>
      </c>
      <c r="B73" s="49">
        <f t="shared" si="39"/>
        <v>2.7405518418596619</v>
      </c>
      <c r="C73" s="44">
        <f t="shared" si="39"/>
        <v>-0.20904296442194603</v>
      </c>
      <c r="D73" s="49">
        <f t="shared" si="39"/>
        <v>-0.48700874751209655</v>
      </c>
      <c r="E73" s="49">
        <f t="shared" si="39"/>
        <v>1.3284185943450044</v>
      </c>
      <c r="F73" s="44">
        <f t="shared" si="40"/>
        <v>0.71962577491151425</v>
      </c>
      <c r="H73" s="40">
        <f t="shared" si="41"/>
        <v>16.747751151402486</v>
      </c>
      <c r="I73" s="40">
        <f t="shared" si="41"/>
        <v>16.837198065030471</v>
      </c>
      <c r="J73" s="40">
        <f t="shared" si="41"/>
        <v>16.234683346763237</v>
      </c>
      <c r="K73" s="40">
        <f t="shared" si="41"/>
        <v>14.680142504330608</v>
      </c>
      <c r="L73" s="40">
        <f t="shared" si="41"/>
        <v>15.087205063559979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2.2558431303242088</v>
      </c>
      <c r="C74" s="44">
        <f t="shared" si="39"/>
        <v>4.2958623455493949</v>
      </c>
      <c r="D74" s="49">
        <f t="shared" si="39"/>
        <v>0.29952954413561272</v>
      </c>
      <c r="E74" s="49">
        <f t="shared" si="39"/>
        <v>0.56817365019423693</v>
      </c>
      <c r="F74" s="44">
        <f t="shared" si="40"/>
        <v>0.4785457608295296</v>
      </c>
      <c r="H74" s="40">
        <f t="shared" si="41"/>
        <v>47.417252334664674</v>
      </c>
      <c r="I74" s="40">
        <f t="shared" si="41"/>
        <v>46.77724775455701</v>
      </c>
      <c r="J74" s="40">
        <f t="shared" si="41"/>
        <v>47.139455159258496</v>
      </c>
      <c r="K74" s="40">
        <f t="shared" si="41"/>
        <v>44.337028531120417</v>
      </c>
      <c r="L74" s="40">
        <f t="shared" si="41"/>
        <v>42.260836591745083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-0.28219859890683541</v>
      </c>
      <c r="C76" s="44">
        <f t="shared" si="42"/>
        <v>3.0012178887387275</v>
      </c>
      <c r="D76" s="44">
        <f t="shared" si="42"/>
        <v>-1.4002761000586617E-2</v>
      </c>
      <c r="E76" s="44">
        <f t="shared" si="42"/>
        <v>-0.54869437346098948</v>
      </c>
      <c r="F76" s="44">
        <f>IF(AND(F$5-D$5 &lt;&gt; 0,F24 &lt;&gt; 0,D24 &lt;&gt; 0),(EXP(LN(F24/D24)/(F$5-D$5))-1)*100,0)</f>
        <v>-0.37078229917456573</v>
      </c>
      <c r="H76" s="44">
        <f>(B24/B$51)*100</f>
        <v>10.625454113471756</v>
      </c>
      <c r="I76" s="44">
        <f>(C24/C$51)*100</f>
        <v>9.8122713786390001</v>
      </c>
      <c r="J76" s="44">
        <f>(D24/D$51)*100</f>
        <v>10.216500487100332</v>
      </c>
      <c r="K76" s="44">
        <f>(E24/E$51)*100</f>
        <v>9.8236982744289438</v>
      </c>
      <c r="L76" s="44">
        <f>(F24/F$51)*100</f>
        <v>8.8040008729129191</v>
      </c>
    </row>
    <row r="77" spans="1:12" x14ac:dyDescent="0.2">
      <c r="A77" t="str">
        <f>A25</f>
        <v>41 Administrative occupations</v>
      </c>
      <c r="B77" s="49">
        <f t="shared" si="42"/>
        <v>-1.4220731957326205E-2</v>
      </c>
      <c r="C77" s="44">
        <f t="shared" si="42"/>
        <v>4.3876959478842181</v>
      </c>
      <c r="D77" s="49">
        <f t="shared" si="42"/>
        <v>0.35555289304762816</v>
      </c>
      <c r="E77" s="49">
        <f t="shared" si="42"/>
        <v>-0.31028296047214132</v>
      </c>
      <c r="F77" s="44">
        <f>IF(AND(F$5-D$5 &lt;&gt; 0,F25 &lt;&gt; 0,D25 &lt;&gt; 0),(EXP(LN(F25/D25)/(F$5-D$5))-1)*100,0)</f>
        <v>-8.8829980864602032E-2</v>
      </c>
      <c r="H77" s="40">
        <f t="shared" ref="H77:L78" si="43">(B25/B$24)*100</f>
        <v>79.73850518799982</v>
      </c>
      <c r="I77" s="40">
        <f t="shared" si="43"/>
        <v>80.599111603979594</v>
      </c>
      <c r="J77" s="40">
        <f t="shared" si="43"/>
        <v>81.684039550620454</v>
      </c>
      <c r="K77" s="40">
        <f t="shared" si="43"/>
        <v>83.204791009674096</v>
      </c>
      <c r="L77" s="40">
        <f t="shared" si="43"/>
        <v>85.221088416217867</v>
      </c>
    </row>
    <row r="78" spans="1:12" x14ac:dyDescent="0.2">
      <c r="A78" t="str">
        <f>A26</f>
        <v>42 Secretarial and related occupations</v>
      </c>
      <c r="B78" s="49">
        <f t="shared" si="42"/>
        <v>-1.3583727120394462</v>
      </c>
      <c r="C78" s="44">
        <f t="shared" si="42"/>
        <v>-2.7587709089113455</v>
      </c>
      <c r="D78" s="49">
        <f t="shared" si="42"/>
        <v>-1.7324053815396812</v>
      </c>
      <c r="E78" s="49">
        <f t="shared" si="42"/>
        <v>-1.8125021427864652</v>
      </c>
      <c r="F78" s="44">
        <f>IF(AND(F$5-D$5 &lt;&gt; 0,F26 &lt;&gt; 0,D26 &lt;&gt; 0),(EXP(LN(F26/D26)/(F$5-D$5))-1)*100,0)</f>
        <v>-1.7858104789920226</v>
      </c>
      <c r="H78" s="40">
        <f t="shared" si="43"/>
        <v>20.261494812000176</v>
      </c>
      <c r="I78" s="40">
        <f t="shared" si="43"/>
        <v>19.400888396020399</v>
      </c>
      <c r="J78" s="40">
        <f t="shared" si="43"/>
        <v>18.315960449379542</v>
      </c>
      <c r="K78" s="40">
        <f t="shared" si="43"/>
        <v>16.795208990325914</v>
      </c>
      <c r="L78" s="40">
        <f t="shared" si="43"/>
        <v>14.77891158378214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0.38631882587154553</v>
      </c>
      <c r="C80" s="44">
        <f t="shared" si="44"/>
        <v>-9.7976827320010784</v>
      </c>
      <c r="D80" s="44">
        <f t="shared" si="44"/>
        <v>0.53256098598275514</v>
      </c>
      <c r="E80" s="44">
        <f t="shared" si="44"/>
        <v>1.0904544369072511E-2</v>
      </c>
      <c r="F80" s="44">
        <f>IF(AND(F$5-D$5 &lt;&gt; 0,F28 &lt;&gt; 0,D28 &lt;&gt; 0),(EXP(LN(F28/D28)/(F$5-D$5))-1)*100,0)</f>
        <v>0.18448856931676527</v>
      </c>
      <c r="H80" s="44">
        <f>(B28/B$51)*100</f>
        <v>11.666625323663405</v>
      </c>
      <c r="I80" s="44">
        <f>(C28/C$51)*100</f>
        <v>11.065591638301123</v>
      </c>
      <c r="J80" s="44">
        <f>(D28/D$51)*100</f>
        <v>10.089800583232091</v>
      </c>
      <c r="K80" s="44">
        <f>(E28/E$51)*100</f>
        <v>9.9699563114320338</v>
      </c>
      <c r="L80" s="44">
        <f>(F28/F$51)*100</f>
        <v>9.4507653246278505</v>
      </c>
    </row>
    <row r="81" spans="1:12" x14ac:dyDescent="0.2">
      <c r="A81" t="str">
        <f>A29</f>
        <v>51 Skilled agricultural and related trades</v>
      </c>
      <c r="B81" s="49">
        <f t="shared" si="44"/>
        <v>0.1893700087477912</v>
      </c>
      <c r="C81" s="44">
        <f t="shared" si="44"/>
        <v>10.694304667780674</v>
      </c>
      <c r="D81" s="49">
        <f t="shared" si="44"/>
        <v>-0.48058763763172418</v>
      </c>
      <c r="E81" s="49">
        <f t="shared" si="44"/>
        <v>0.84427240361515388</v>
      </c>
      <c r="F81" s="44">
        <f>IF(AND(F$5-D$5 &lt;&gt; 0,F29 &lt;&gt; 0,D29 &lt;&gt; 0),(EXP(LN(F29/D29)/(F$5-D$5))-1)*100,0)</f>
        <v>0.40070419513467126</v>
      </c>
      <c r="H81" s="40">
        <f t="shared" ref="H81:L84" si="45">(B29/B$28)*100</f>
        <v>11.89848988494921</v>
      </c>
      <c r="I81" s="40">
        <f t="shared" si="45"/>
        <v>11.805389300559201</v>
      </c>
      <c r="J81" s="40">
        <f t="shared" si="45"/>
        <v>14.487314733559156</v>
      </c>
      <c r="K81" s="40">
        <f t="shared" si="45"/>
        <v>13.771878416914255</v>
      </c>
      <c r="L81" s="40">
        <f t="shared" si="45"/>
        <v>14.963458933425668</v>
      </c>
    </row>
    <row r="82" spans="1:12" x14ac:dyDescent="0.2">
      <c r="A82" t="str">
        <f>A30</f>
        <v>52 Skilled metal, electrical and electronic trades</v>
      </c>
      <c r="B82" s="49">
        <f t="shared" si="44"/>
        <v>-0.28449768601461756</v>
      </c>
      <c r="C82" s="44">
        <f t="shared" si="44"/>
        <v>-10.872998078405516</v>
      </c>
      <c r="D82" s="49">
        <f t="shared" si="44"/>
        <v>-0.14349264860531452</v>
      </c>
      <c r="E82" s="49">
        <f t="shared" si="44"/>
        <v>-0.28142425509688485</v>
      </c>
      <c r="F82" s="44">
        <f>IF(AND(F$5-D$5 &lt;&gt; 0,F30 &lt;&gt; 0,D30 &lt;&gt; 0),(EXP(LN(F30/D30)/(F$5-D$5))-1)*100,0)</f>
        <v>-0.23546823534735806</v>
      </c>
      <c r="H82" s="40">
        <f t="shared" si="45"/>
        <v>35.980541555837611</v>
      </c>
      <c r="I82" s="40">
        <f t="shared" si="45"/>
        <v>35.02840041065329</v>
      </c>
      <c r="J82" s="40">
        <f t="shared" si="45"/>
        <v>34.610821598241372</v>
      </c>
      <c r="K82" s="40">
        <f t="shared" si="45"/>
        <v>33.462627413315374</v>
      </c>
      <c r="L82" s="40">
        <f t="shared" si="45"/>
        <v>32.497290665725956</v>
      </c>
    </row>
    <row r="83" spans="1:12" x14ac:dyDescent="0.2">
      <c r="A83" t="str">
        <f>A31</f>
        <v>53 Skilled construction and building trades</v>
      </c>
      <c r="B83" s="49">
        <f t="shared" si="44"/>
        <v>1.9500522392997377</v>
      </c>
      <c r="C83" s="44">
        <f t="shared" si="44"/>
        <v>-19.07030054641956</v>
      </c>
      <c r="D83" s="49">
        <f t="shared" si="44"/>
        <v>1.1891775592075993</v>
      </c>
      <c r="E83" s="49">
        <f t="shared" si="44"/>
        <v>8.4611549230251271E-2</v>
      </c>
      <c r="F83" s="44">
        <f>IF(AND(F$5-D$5 &lt;&gt; 0,F31 &lt;&gt; 0,D31 &lt;&gt; 0),(EXP(LN(F31/D31)/(F$5-D$5))-1)*100,0)</f>
        <v>0.45145398042010232</v>
      </c>
      <c r="H83" s="40">
        <f t="shared" si="45"/>
        <v>33.631230877316199</v>
      </c>
      <c r="I83" s="40">
        <f t="shared" si="45"/>
        <v>35.776220402969223</v>
      </c>
      <c r="J83" s="40">
        <f t="shared" si="45"/>
        <v>32.098496496436887</v>
      </c>
      <c r="K83" s="40">
        <f t="shared" si="45"/>
        <v>33.160516838297788</v>
      </c>
      <c r="L83" s="40">
        <f t="shared" si="45"/>
        <v>33.405718527979296</v>
      </c>
    </row>
    <row r="84" spans="1:12" x14ac:dyDescent="0.2">
      <c r="A84" t="str">
        <f>A32</f>
        <v>54 Textiles, printing and other skilled trades</v>
      </c>
      <c r="B84" s="49">
        <f t="shared" si="44"/>
        <v>-1.1408951198515926</v>
      </c>
      <c r="C84" s="44">
        <f t="shared" si="44"/>
        <v>-2.4664590105830331</v>
      </c>
      <c r="D84" s="49">
        <f t="shared" si="44"/>
        <v>1.3754720700817513</v>
      </c>
      <c r="E84" s="49">
        <f t="shared" si="44"/>
        <v>-0.23223684459668936</v>
      </c>
      <c r="F84" s="44">
        <f>IF(AND(F$5-D$5 &lt;&gt; 0,F32 &lt;&gt; 0,D32 &lt;&gt; 0),(EXP(LN(F32/D32)/(F$5-D$5))-1)*100,0)</f>
        <v>0.3008130189410041</v>
      </c>
      <c r="H84" s="40">
        <f t="shared" si="45"/>
        <v>18.48973768189698</v>
      </c>
      <c r="I84" s="40">
        <f t="shared" si="45"/>
        <v>17.389989885818281</v>
      </c>
      <c r="J84" s="40">
        <f t="shared" si="45"/>
        <v>18.803367171762577</v>
      </c>
      <c r="K84" s="40">
        <f t="shared" si="45"/>
        <v>19.604977331472586</v>
      </c>
      <c r="L84" s="40">
        <f t="shared" si="45"/>
        <v>19.133531872869082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1.3311125723348249</v>
      </c>
      <c r="C86" s="44">
        <f t="shared" si="46"/>
        <v>-6.4768493974532664</v>
      </c>
      <c r="D86" s="44">
        <f t="shared" si="46"/>
        <v>0.70969791967223639</v>
      </c>
      <c r="E86" s="44">
        <f t="shared" si="46"/>
        <v>0.83113999530024518</v>
      </c>
      <c r="F86" s="44">
        <f>IF(AND(F$5-D$5 &lt;&gt; 0,F34 &lt;&gt; 0,D34 &lt;&gt; 0),(EXP(LN(F34/D34)/(F$5-D$5))-1)*100,0)</f>
        <v>0.79064304075213698</v>
      </c>
      <c r="H86" s="44">
        <f>(B34/B$51)*100</f>
        <v>10.313918202109708</v>
      </c>
      <c r="I86" s="44">
        <f>(C34/C$51)*100</f>
        <v>10.156082024891152</v>
      </c>
      <c r="J86" s="44">
        <f>(D34/D$51)*100</f>
        <v>9.6014224354561488</v>
      </c>
      <c r="K86" s="44">
        <f>(E34/E$51)*100</f>
        <v>9.5712571982526313</v>
      </c>
      <c r="L86" s="44">
        <f>(F34/F$51)*100</f>
        <v>9.8450047855520957</v>
      </c>
    </row>
    <row r="87" spans="1:12" x14ac:dyDescent="0.2">
      <c r="A87" t="str">
        <f>A35</f>
        <v>61 Caring personal service occupations</v>
      </c>
      <c r="B87" s="49">
        <f t="shared" si="46"/>
        <v>0.77526424567260221</v>
      </c>
      <c r="C87" s="44">
        <f t="shared" si="46"/>
        <v>-5.3419018808468666</v>
      </c>
      <c r="D87" s="49">
        <f t="shared" si="46"/>
        <v>0.93496524834935091</v>
      </c>
      <c r="E87" s="49">
        <f t="shared" si="46"/>
        <v>0.85733753567904802</v>
      </c>
      <c r="F87" s="44">
        <f>IF(AND(F$5-D$5 &lt;&gt; 0,F35 &lt;&gt; 0,D35 &lt;&gt; 0),(EXP(LN(F35/D35)/(F$5-D$5))-1)*100,0)</f>
        <v>0.88320680403166651</v>
      </c>
      <c r="H87" s="40">
        <f t="shared" ref="H87:L89" si="47">(B35/B$34)*100</f>
        <v>78.200612071100508</v>
      </c>
      <c r="I87" s="40">
        <f t="shared" si="47"/>
        <v>76.498811952803266</v>
      </c>
      <c r="J87" s="40">
        <f t="shared" si="47"/>
        <v>77.427161095125768</v>
      </c>
      <c r="K87" s="40">
        <f t="shared" si="47"/>
        <v>78.296988553331147</v>
      </c>
      <c r="L87" s="40">
        <f t="shared" si="47"/>
        <v>78.500654640364033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3.5321965171909886</v>
      </c>
      <c r="C88" s="44">
        <f t="shared" si="46"/>
        <v>-11.333170829811079</v>
      </c>
      <c r="D88" s="49">
        <f t="shared" si="46"/>
        <v>0.20153918790619674</v>
      </c>
      <c r="E88" s="49">
        <f t="shared" si="46"/>
        <v>0.74512583155994516</v>
      </c>
      <c r="F88" s="44">
        <f>IF(AND(F$5-D$5 &lt;&gt; 0,F36 &lt;&gt; 0,D36 &lt;&gt; 0),(EXP(LN(F36/D36)/(F$5-D$5))-1)*100,0)</f>
        <v>0.56360341328756114</v>
      </c>
      <c r="H88" s="40">
        <f t="shared" si="47"/>
        <v>20.959213317641304</v>
      </c>
      <c r="I88" s="40">
        <f t="shared" si="47"/>
        <v>22.840491526621772</v>
      </c>
      <c r="J88" s="40">
        <f t="shared" si="47"/>
        <v>21.654466806414156</v>
      </c>
      <c r="K88" s="40">
        <f t="shared" si="47"/>
        <v>21.113634146257645</v>
      </c>
      <c r="L88" s="40">
        <f t="shared" si="47"/>
        <v>20.934213779960199</v>
      </c>
    </row>
    <row r="89" spans="1:12" x14ac:dyDescent="0.2">
      <c r="A89" t="str">
        <f>A37</f>
        <v>63 Community and civil enforcement occupations</v>
      </c>
      <c r="B89" s="49">
        <f t="shared" si="46"/>
        <v>-4.577469905342479</v>
      </c>
      <c r="C89" s="44">
        <f t="shared" si="46"/>
        <v>29.9977363263745</v>
      </c>
      <c r="D89" s="49">
        <f t="shared" si="46"/>
        <v>-7.839199531339891</v>
      </c>
      <c r="E89" s="49">
        <f t="shared" si="46"/>
        <v>0.40845728770453338</v>
      </c>
      <c r="F89" s="44">
        <f>IF(AND(F$5-D$5 &lt;&gt; 0,F37 &lt;&gt; 0,D37 &lt;&gt; 0),(EXP(LN(F37/D37)/(F$5-D$5))-1)*100,0)</f>
        <v>-2.4196715232370436</v>
      </c>
      <c r="H89" s="40">
        <f t="shared" si="47"/>
        <v>0.84017461125817439</v>
      </c>
      <c r="I89" s="40">
        <f t="shared" si="47"/>
        <v>0.66069652057496653</v>
      </c>
      <c r="J89" s="40">
        <f t="shared" si="47"/>
        <v>0.9183720984600654</v>
      </c>
      <c r="K89" s="40">
        <f t="shared" si="47"/>
        <v>0.58937730041120728</v>
      </c>
      <c r="L89" s="40">
        <f t="shared" si="47"/>
        <v>0.56513157967576033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-0.42418857597684712</v>
      </c>
      <c r="C91" s="44">
        <f t="shared" si="48"/>
        <v>0.99172764713633121</v>
      </c>
      <c r="D91" s="44">
        <f t="shared" si="48"/>
        <v>0.33841332993127526</v>
      </c>
      <c r="E91" s="44">
        <f t="shared" si="48"/>
        <v>-4.829726310118243E-2</v>
      </c>
      <c r="F91" s="44">
        <f t="shared" ref="F91:F93" si="49">IF(AND(F$5-D$5 &lt;&gt; 0,F39 &lt;&gt; 0,D39 &lt;&gt; 0),(EXP(LN(F39/D39)/(F$5-D$5))-1)*100,0)</f>
        <v>8.0440382821933554E-2</v>
      </c>
      <c r="H91" s="44">
        <f>(B39/B$51)*100</f>
        <v>9.1053768310624914</v>
      </c>
      <c r="I91" s="44">
        <f>(C39/C$51)*100</f>
        <v>8.360737979976431</v>
      </c>
      <c r="J91" s="44">
        <f>(D39/D$51)*100</f>
        <v>8.5353368229421758</v>
      </c>
      <c r="K91" s="44">
        <f>(E39/E$51)*100</f>
        <v>8.3528321089790811</v>
      </c>
      <c r="L91" s="44">
        <f>(F39/F$51)*100</f>
        <v>7.8711083996596152</v>
      </c>
    </row>
    <row r="92" spans="1:12" s="30" customFormat="1" x14ac:dyDescent="0.2">
      <c r="A92" t="str">
        <f>A40</f>
        <v>71 Sales occupations</v>
      </c>
      <c r="B92" s="49">
        <f t="shared" si="48"/>
        <v>-1.061426222883699</v>
      </c>
      <c r="C92" s="44">
        <f t="shared" si="48"/>
        <v>0.4802382083678669</v>
      </c>
      <c r="D92" s="49">
        <f t="shared" si="48"/>
        <v>-9.6532381286751345E-2</v>
      </c>
      <c r="E92" s="49">
        <f t="shared" si="48"/>
        <v>-0.352300567470476</v>
      </c>
      <c r="F92" s="44">
        <f t="shared" si="49"/>
        <v>-0.26711734451287938</v>
      </c>
      <c r="G92"/>
      <c r="H92" s="40">
        <f>(B40/B$34)*100</f>
        <v>73.98449992712365</v>
      </c>
      <c r="I92" s="40">
        <f t="shared" ref="H92:L93" si="50">(C40/C$34)*100</f>
        <v>67.240677552397003</v>
      </c>
      <c r="J92" s="40">
        <f t="shared" si="50"/>
        <v>72.242639969112872</v>
      </c>
      <c r="K92" s="40">
        <f t="shared" si="50"/>
        <v>69.39688153650701</v>
      </c>
      <c r="L92" s="40">
        <f t="shared" si="50"/>
        <v>61.668863893767998</v>
      </c>
    </row>
    <row r="93" spans="1:12" s="30" customFormat="1" x14ac:dyDescent="0.2">
      <c r="A93" t="str">
        <f>A41</f>
        <v>72 Customer service occupations</v>
      </c>
      <c r="B93" s="49">
        <f t="shared" si="48"/>
        <v>2.6922915611397924</v>
      </c>
      <c r="C93" s="44">
        <f t="shared" si="48"/>
        <v>3.2721520409805027</v>
      </c>
      <c r="D93" s="49">
        <f t="shared" si="48"/>
        <v>2.142790899519631</v>
      </c>
      <c r="E93" s="49">
        <f t="shared" si="48"/>
        <v>1.0591679448247238</v>
      </c>
      <c r="F93" s="44">
        <f t="shared" si="49"/>
        <v>1.4190921971398485</v>
      </c>
      <c r="G93"/>
      <c r="H93" s="40">
        <f t="shared" si="50"/>
        <v>14.297922452375056</v>
      </c>
      <c r="I93" s="40">
        <f t="shared" si="50"/>
        <v>15.081796404444031</v>
      </c>
      <c r="J93" s="40">
        <f t="shared" si="50"/>
        <v>16.653946763941079</v>
      </c>
      <c r="K93" s="40">
        <f t="shared" si="50"/>
        <v>17.873076170867215</v>
      </c>
      <c r="L93" s="40">
        <f t="shared" si="50"/>
        <v>18.281411104683535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0.2993270836085582</v>
      </c>
      <c r="C95" s="44">
        <f t="shared" si="51"/>
        <v>-10.61034517916365</v>
      </c>
      <c r="D95" s="44">
        <f t="shared" si="51"/>
        <v>0.70992785772148181</v>
      </c>
      <c r="E95" s="44">
        <f t="shared" si="51"/>
        <v>-8.3666351686473295E-2</v>
      </c>
      <c r="F95" s="44">
        <f>IF(AND(F$5-D$5 &lt;&gt; 0,F43 &lt;&gt; 0,D43 &lt;&gt; 0),(EXP(LN(F43/D43)/(F$5-D$5))-1)*100,0)</f>
        <v>0.18016777093572411</v>
      </c>
      <c r="H95" s="44">
        <f>(B43/B$51)*100</f>
        <v>5.259376384630432</v>
      </c>
      <c r="I95" s="44">
        <f>(C43/C$51)*100</f>
        <v>4.9711584048586968</v>
      </c>
      <c r="J95" s="44">
        <f>(D43/D$51)*100</f>
        <v>4.4919520481374802</v>
      </c>
      <c r="K95" s="44">
        <f>(E43/E$51)*100</f>
        <v>4.4778905913665001</v>
      </c>
      <c r="L95" s="44">
        <f>(F43/F$51)*100</f>
        <v>4.2047341802277272</v>
      </c>
    </row>
    <row r="96" spans="1:12" x14ac:dyDescent="0.2">
      <c r="A96" t="str">
        <f>A44</f>
        <v>81 Process, plant and machine operatives</v>
      </c>
      <c r="B96" s="49">
        <f t="shared" si="51"/>
        <v>-0.87022931446006924</v>
      </c>
      <c r="C96" s="44">
        <f t="shared" si="51"/>
        <v>-11.708148577822275</v>
      </c>
      <c r="D96" s="49">
        <f t="shared" si="51"/>
        <v>1.1813689877293809</v>
      </c>
      <c r="E96" s="49">
        <f t="shared" si="51"/>
        <v>-0.38959915285327051</v>
      </c>
      <c r="F96" s="44">
        <f>IF(AND(F$5-D$5 &lt;&gt; 0,F44 &lt;&gt; 0,D44 &lt;&gt; 0),(EXP(LN(F44/D44)/(F$5-D$5))-1)*100,0)</f>
        <v>0.13132788157139696</v>
      </c>
      <c r="H96" s="40">
        <f>(B44/B$43)*100</f>
        <v>48.495423292862519</v>
      </c>
      <c r="I96" s="40">
        <f t="shared" ref="H96:L97" si="52">(C44/C$43)*100</f>
        <v>46.272725796488587</v>
      </c>
      <c r="J96" s="40">
        <f t="shared" si="52"/>
        <v>45.704445767368895</v>
      </c>
      <c r="K96" s="40">
        <f t="shared" si="52"/>
        <v>46.784261474294077</v>
      </c>
      <c r="L96" s="40">
        <f t="shared" si="52"/>
        <v>45.371356121466157</v>
      </c>
    </row>
    <row r="97" spans="1:12" x14ac:dyDescent="0.2">
      <c r="A97" t="str">
        <f>A45</f>
        <v>82 Transport and mobile machine drivers and operatives</v>
      </c>
      <c r="B97" s="49">
        <f t="shared" si="51"/>
        <v>1.3643560357003759</v>
      </c>
      <c r="C97" s="44">
        <f t="shared" si="51"/>
        <v>-9.6648597362921755</v>
      </c>
      <c r="D97" s="49">
        <f t="shared" si="51"/>
        <v>0.30612414191599768</v>
      </c>
      <c r="E97" s="49">
        <f t="shared" si="51"/>
        <v>0.17849943744370211</v>
      </c>
      <c r="F97" s="44">
        <f>IF(AND(F$5-D$5 &lt;&gt; 0,F45 &lt;&gt; 0,D45 &lt;&gt; 0),(EXP(LN(F45/D45)/(F$5-D$5))-1)*100,0)</f>
        <v>0.22102295277324213</v>
      </c>
      <c r="H97" s="40">
        <f t="shared" si="52"/>
        <v>51.504576707137481</v>
      </c>
      <c r="I97" s="40">
        <f t="shared" si="52"/>
        <v>53.727274203511421</v>
      </c>
      <c r="J97" s="40">
        <f t="shared" si="52"/>
        <v>54.295554232631105</v>
      </c>
      <c r="K97" s="40">
        <f t="shared" si="52"/>
        <v>53.215738525705916</v>
      </c>
      <c r="L97" s="40">
        <f t="shared" si="52"/>
        <v>54.628643878533843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0.23985345642569822</v>
      </c>
      <c r="C99" s="44">
        <f t="shared" si="53"/>
        <v>-6.5912506018368617</v>
      </c>
      <c r="D99" s="44">
        <f t="shared" si="53"/>
        <v>1.120691455451639</v>
      </c>
      <c r="E99" s="44">
        <f t="shared" si="53"/>
        <v>-0.16635081731117829</v>
      </c>
      <c r="F99" s="44">
        <f>IF(AND(F$5-D$5 &lt;&gt; 0,F47 &lt;&gt; 0,D47 &lt;&gt; 0),(EXP(LN(F47/D47)/(F$5-D$5))-1)*100,0)</f>
        <v>0.26083276756811991</v>
      </c>
      <c r="H99" s="44">
        <f>(B47/B$51)*100</f>
        <v>11.061934282659331</v>
      </c>
      <c r="I99" s="44">
        <f>(C47/C$51)*100</f>
        <v>10.430954216128683</v>
      </c>
      <c r="J99" s="44">
        <f>(D47/D$51)*100</f>
        <v>9.8492201734071685</v>
      </c>
      <c r="K99" s="44">
        <f>(E47/E$51)*100</f>
        <v>10.020258868205008</v>
      </c>
      <c r="L99" s="44">
        <f>(F47/F$51)*100</f>
        <v>9.3314379592769097</v>
      </c>
    </row>
    <row r="100" spans="1:12" x14ac:dyDescent="0.2">
      <c r="A100" t="str">
        <f>A48</f>
        <v>91 Elementary trades and related occupations</v>
      </c>
      <c r="B100" s="49">
        <f t="shared" si="53"/>
        <v>-2.601702662136729</v>
      </c>
      <c r="C100" s="44">
        <f t="shared" si="53"/>
        <v>-10.049894120580849</v>
      </c>
      <c r="D100" s="49">
        <f t="shared" si="53"/>
        <v>14.464499504705319</v>
      </c>
      <c r="E100" s="49">
        <f t="shared" si="53"/>
        <v>1.5925418537906522</v>
      </c>
      <c r="F100" s="44">
        <f>IF(AND(F$5-D$5 &lt;&gt; 0,F48 &lt;&gt; 0,D48 &lt;&gt; 0),(EXP(LN(F48/D48)/(F$5-D$5))-1)*100,0)</f>
        <v>5.7137524397435246</v>
      </c>
      <c r="H100" s="40">
        <f t="shared" ref="H100:L101" si="54">(B48/B$47)*100</f>
        <v>15.723739461062788</v>
      </c>
      <c r="I100" s="40">
        <f t="shared" si="54"/>
        <v>14.015209891882282</v>
      </c>
      <c r="J100" s="40">
        <f t="shared" si="54"/>
        <v>13.49626905209251</v>
      </c>
      <c r="K100" s="40">
        <f t="shared" si="54"/>
        <v>25.082316442543924</v>
      </c>
      <c r="L100" s="40">
        <f t="shared" si="54"/>
        <v>29.868708745313466</v>
      </c>
    </row>
    <row r="101" spans="1:12" x14ac:dyDescent="0.2">
      <c r="A101" t="str">
        <f>A49</f>
        <v>92 Elementary administration and service occupations</v>
      </c>
      <c r="B101" s="49">
        <f t="shared" si="53"/>
        <v>0.74407593007919104</v>
      </c>
      <c r="C101" s="44">
        <f t="shared" si="53"/>
        <v>-6.027504213720503</v>
      </c>
      <c r="D101" s="49">
        <f t="shared" si="53"/>
        <v>-1.7460699049110628</v>
      </c>
      <c r="E101" s="49">
        <f t="shared" si="53"/>
        <v>-0.82329041704500838</v>
      </c>
      <c r="F101" s="44">
        <f>IF(AND(F$5-D$5 &lt;&gt; 0,F49 &lt;&gt; 0,D49 &lt;&gt; 0),(EXP(LN(F49/D49)/(F$5-D$5))-1)*100,0)</f>
        <v>-1.1318425313847635</v>
      </c>
      <c r="H101" s="40">
        <f t="shared" si="54"/>
        <v>84.276260538937223</v>
      </c>
      <c r="I101" s="40">
        <f t="shared" si="54"/>
        <v>85.984790108117721</v>
      </c>
      <c r="J101" s="40">
        <f t="shared" si="54"/>
        <v>86.503730947907485</v>
      </c>
      <c r="K101" s="40">
        <f t="shared" si="54"/>
        <v>74.917683557456087</v>
      </c>
      <c r="L101" s="40">
        <f t="shared" si="54"/>
        <v>70.131291254686531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1.7225366915865958</v>
      </c>
      <c r="C103" s="206">
        <f t="shared" ref="C103" si="56">IF(AND(D$5-C$5 &lt;&gt; 0,D51 &lt;&gt; 0,C51 &lt;&gt; 0),(EXP(LN(D51/C51)/(D$5-C$5))-1)*100,0)</f>
        <v>-1.0741590497899911</v>
      </c>
      <c r="D103" s="50">
        <f>IF(AND(E$5-D$5 &lt;&gt; 0,E51 &lt;&gt; 0,D51 &lt;&gt; 0),(EXP(LN(E51/D51)/(E$5-D$5))-1)*100,0)</f>
        <v>0.77309835479735245</v>
      </c>
      <c r="E103" s="50">
        <f>IF(AND(F$5-E$5 &lt;&gt; 0,F51 &lt;&gt; 0,E51 &lt;&gt; 0),(EXP(LN(F51/E51)/(F$5-E$5))-1)*100,0)</f>
        <v>0.54720042213529663</v>
      </c>
      <c r="F103" s="206">
        <f>IF(AND(F$5-D$5 &lt;&gt; 0,F51 &lt;&gt; 0,D51 &lt;&gt; 0),(EXP(LN(F51/D51)/(F$5-D$5))-1)*100,0)</f>
        <v>0.62244341201385112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6.8720608159564485</v>
      </c>
      <c r="C9" s="330">
        <v>17.230535546619773</v>
      </c>
      <c r="D9" s="330">
        <f>SUM(B9:C9)</f>
        <v>24.102596362576222</v>
      </c>
      <c r="E9" s="331"/>
      <c r="F9" s="330">
        <v>10.235605919688652</v>
      </c>
      <c r="G9" s="330">
        <v>20.094477040325906</v>
      </c>
      <c r="H9" s="330">
        <f>SUM(F9:G9)</f>
        <v>30.330082960014558</v>
      </c>
      <c r="I9" s="331"/>
      <c r="J9" s="330">
        <v>11.871715359170345</v>
      </c>
      <c r="K9" s="330">
        <v>18.447707686813384</v>
      </c>
      <c r="L9" s="330">
        <f>SUM(J9:K9)</f>
        <v>30.319423045983729</v>
      </c>
      <c r="M9" s="236"/>
      <c r="N9" s="328">
        <f>IF(B9&gt;0,(EXP(LN(F9/B9)/($F$6-$B$6))-1)*100,0)</f>
        <v>8.2942287072055763</v>
      </c>
      <c r="O9" s="328">
        <f>IF(F9&gt;0,(EXP(LN(J9/F9)/($J$6-$F$6))-1)*100,0)</f>
        <v>0.99347782866980872</v>
      </c>
      <c r="P9" s="328"/>
      <c r="Q9" s="328">
        <f>IF(C9&gt;0,(EXP(LN(G9/C9)/($F$6-$B$6))-1)*100,0)</f>
        <v>3.1230113068824839</v>
      </c>
      <c r="R9" s="328">
        <f>IF(G9&gt;0,(EXP(LN(K9/G9)/($J$6-$F$6))-1)*100,0)</f>
        <v>-0.56841096400906954</v>
      </c>
      <c r="S9" s="327"/>
      <c r="T9" s="328">
        <f>IF(D9&gt;0,(EXP(LN(H9/D9)/($F$6-$B$6))-1)*100,0)</f>
        <v>4.7036819432648924</v>
      </c>
      <c r="U9" s="328">
        <f>IF(H9&gt;0,(EXP(LN(L9/H9)/($J$6-$F$6))-1)*100,0)</f>
        <v>-2.343473714450095E-3</v>
      </c>
    </row>
    <row r="10" spans="1:21" x14ac:dyDescent="0.2">
      <c r="A10" s="329" t="str">
        <f>name!D5</f>
        <v>12 Other managers and proprietors</v>
      </c>
      <c r="B10" s="330">
        <v>5.5226640092457098</v>
      </c>
      <c r="C10" s="330">
        <v>8.6606363548666589</v>
      </c>
      <c r="D10" s="330">
        <f t="shared" ref="D10:D33" si="0">SUM(B10:C10)</f>
        <v>14.18330036411237</v>
      </c>
      <c r="E10" s="331"/>
      <c r="F10" s="330">
        <v>6.8129095995370639</v>
      </c>
      <c r="G10" s="330">
        <v>9.3408572225150941</v>
      </c>
      <c r="H10" s="330">
        <f t="shared" ref="H10:H33" si="1">SUM(F10:G10)</f>
        <v>16.153766822052159</v>
      </c>
      <c r="I10" s="331"/>
      <c r="J10" s="330">
        <v>6.868362529150561</v>
      </c>
      <c r="K10" s="330">
        <v>12.017255197128735</v>
      </c>
      <c r="L10" s="330">
        <f t="shared" ref="L10:L33" si="2">SUM(J10:K10)</f>
        <v>18.885617726279296</v>
      </c>
      <c r="M10" s="236"/>
      <c r="N10" s="328">
        <f t="shared" ref="N10:N36" si="3">IF(B10&gt;0,(EXP(LN(F10/B10)/($F$6-$B$6))-1)*100,0)</f>
        <v>4.2885912167857532</v>
      </c>
      <c r="O10" s="328">
        <f t="shared" ref="O10:O34" si="4">IF(F10&gt;0,(EXP(LN(J10/F10)/($J$6-$F$6))-1)*100,0)</f>
        <v>5.4057565940723862E-2</v>
      </c>
      <c r="P10" s="328"/>
      <c r="Q10" s="328">
        <f t="shared" ref="Q10:Q34" si="5">IF(C10&gt;0,(EXP(LN(G10/C10)/($F$6-$B$6))-1)*100,0)</f>
        <v>1.5236880589649227</v>
      </c>
      <c r="R10" s="328">
        <f t="shared" ref="R10:R34" si="6">IF(G10&gt;0,(EXP(LN(K10/G10)/($J$6-$F$6))-1)*100,0)</f>
        <v>1.6938220232236345</v>
      </c>
      <c r="S10" s="327"/>
      <c r="T10" s="328">
        <f t="shared" ref="T10:T34" si="7">IF(D10&gt;0,(EXP(LN(H10/D10)/($F$6-$B$6))-1)*100,0)</f>
        <v>2.635901641733529</v>
      </c>
      <c r="U10" s="328">
        <f t="shared" ref="U10:U34" si="8">IF(H10&gt;0,(EXP(LN(L10/H10)/($J$6-$F$6))-1)*100,0)</f>
        <v>1.0470934084036099</v>
      </c>
    </row>
    <row r="11" spans="1:21" x14ac:dyDescent="0.2">
      <c r="A11" s="329" t="str">
        <f>name!D6</f>
        <v>21 Science, research, engineering and technology professionals</v>
      </c>
      <c r="B11" s="330">
        <v>3.5670838851460998</v>
      </c>
      <c r="C11" s="330">
        <v>15.85426240098816</v>
      </c>
      <c r="D11" s="330">
        <f t="shared" si="0"/>
        <v>19.421346286134259</v>
      </c>
      <c r="E11" s="331"/>
      <c r="F11" s="330">
        <v>5.0826128035585292</v>
      </c>
      <c r="G11" s="330">
        <v>18.294963163257705</v>
      </c>
      <c r="H11" s="330">
        <f t="shared" si="1"/>
        <v>23.377575966816234</v>
      </c>
      <c r="I11" s="331"/>
      <c r="J11" s="330">
        <v>8.6390122422475599</v>
      </c>
      <c r="K11" s="330">
        <v>25.021516742802611</v>
      </c>
      <c r="L11" s="330">
        <f t="shared" si="2"/>
        <v>33.660528985050171</v>
      </c>
      <c r="M11" s="236"/>
      <c r="N11" s="328">
        <f t="shared" si="3"/>
        <v>7.3383069153019065</v>
      </c>
      <c r="O11" s="328">
        <f t="shared" si="4"/>
        <v>3.5996935801825503</v>
      </c>
      <c r="P11" s="328"/>
      <c r="Q11" s="328">
        <f t="shared" si="5"/>
        <v>2.9051475027364049</v>
      </c>
      <c r="R11" s="328">
        <f t="shared" si="6"/>
        <v>2.1093408871412755</v>
      </c>
      <c r="S11" s="327"/>
      <c r="T11" s="328">
        <f t="shared" si="7"/>
        <v>3.7776970632979356</v>
      </c>
      <c r="U11" s="328">
        <f t="shared" si="8"/>
        <v>2.4600973059121012</v>
      </c>
    </row>
    <row r="12" spans="1:21" x14ac:dyDescent="0.2">
      <c r="A12" s="329" t="str">
        <f>name!D7</f>
        <v>22 Health professionals</v>
      </c>
      <c r="B12" s="330">
        <v>12.430172352892747</v>
      </c>
      <c r="C12" s="330">
        <v>4.5478170022956865</v>
      </c>
      <c r="D12" s="330">
        <f t="shared" si="0"/>
        <v>16.977989355188434</v>
      </c>
      <c r="E12" s="331"/>
      <c r="F12" s="330">
        <v>13.861037948174475</v>
      </c>
      <c r="G12" s="330">
        <v>5.6209396715191726</v>
      </c>
      <c r="H12" s="330">
        <f t="shared" si="1"/>
        <v>19.481977619693648</v>
      </c>
      <c r="I12" s="331"/>
      <c r="J12" s="330">
        <v>15.717186785949794</v>
      </c>
      <c r="K12" s="330">
        <v>6.6376126828296282</v>
      </c>
      <c r="L12" s="330">
        <f t="shared" si="2"/>
        <v>22.354799468779422</v>
      </c>
      <c r="M12" s="236"/>
      <c r="N12" s="328">
        <f t="shared" si="3"/>
        <v>2.2030179856040055</v>
      </c>
      <c r="O12" s="328">
        <f t="shared" si="4"/>
        <v>0.84133909270691642</v>
      </c>
      <c r="P12" s="328"/>
      <c r="Q12" s="328">
        <f t="shared" si="5"/>
        <v>4.328073683092537</v>
      </c>
      <c r="R12" s="328">
        <f t="shared" si="6"/>
        <v>1.1145217748613101</v>
      </c>
      <c r="S12" s="327"/>
      <c r="T12" s="328">
        <f t="shared" si="7"/>
        <v>2.7896427448722783</v>
      </c>
      <c r="U12" s="328">
        <f t="shared" si="8"/>
        <v>0.92122557310752029</v>
      </c>
    </row>
    <row r="13" spans="1:21" x14ac:dyDescent="0.2">
      <c r="A13" s="329" t="str">
        <f>name!D8</f>
        <v>23 Teaching and other educational professionals</v>
      </c>
      <c r="B13" s="330">
        <v>11.117209780140257</v>
      </c>
      <c r="C13" s="330">
        <v>6.0970216058483642</v>
      </c>
      <c r="D13" s="330">
        <f t="shared" si="0"/>
        <v>17.214231385988622</v>
      </c>
      <c r="E13" s="331"/>
      <c r="F13" s="330">
        <v>13.677273299550553</v>
      </c>
      <c r="G13" s="330">
        <v>6.240795444945495</v>
      </c>
      <c r="H13" s="330">
        <f t="shared" si="1"/>
        <v>19.918068744496047</v>
      </c>
      <c r="I13" s="331"/>
      <c r="J13" s="330">
        <v>14.501094785302669</v>
      </c>
      <c r="K13" s="330">
        <v>6.990117928987706</v>
      </c>
      <c r="L13" s="330">
        <f t="shared" si="2"/>
        <v>21.491212714290377</v>
      </c>
      <c r="M13" s="236"/>
      <c r="N13" s="328">
        <f t="shared" si="3"/>
        <v>4.2319217066140169</v>
      </c>
      <c r="O13" s="328">
        <f t="shared" si="4"/>
        <v>0.3906850380086313</v>
      </c>
      <c r="P13" s="328"/>
      <c r="Q13" s="328">
        <f t="shared" si="5"/>
        <v>0.46723332283091779</v>
      </c>
      <c r="R13" s="328">
        <f t="shared" si="6"/>
        <v>0.75879622982082395</v>
      </c>
      <c r="S13" s="327"/>
      <c r="T13" s="328">
        <f t="shared" si="7"/>
        <v>2.9608023191376898</v>
      </c>
      <c r="U13" s="328">
        <f t="shared" si="8"/>
        <v>0.50806525484738962</v>
      </c>
    </row>
    <row r="14" spans="1:21" x14ac:dyDescent="0.2">
      <c r="A14" s="329" t="str">
        <f>name!D9</f>
        <v>24 Business, media and public service professionals</v>
      </c>
      <c r="B14" s="330">
        <v>8.1190985508892375</v>
      </c>
      <c r="C14" s="330">
        <v>12.785809158677388</v>
      </c>
      <c r="D14" s="330">
        <f t="shared" si="0"/>
        <v>20.904907709566626</v>
      </c>
      <c r="E14" s="331"/>
      <c r="F14" s="330">
        <v>11.894126237284858</v>
      </c>
      <c r="G14" s="330">
        <v>15.303565689225833</v>
      </c>
      <c r="H14" s="330">
        <f t="shared" si="1"/>
        <v>27.197691926510693</v>
      </c>
      <c r="I14" s="331"/>
      <c r="J14" s="330">
        <v>14.405769480812426</v>
      </c>
      <c r="K14" s="330">
        <v>17.766714136387005</v>
      </c>
      <c r="L14" s="330">
        <f t="shared" si="2"/>
        <v>32.172483617199433</v>
      </c>
      <c r="M14" s="236"/>
      <c r="N14" s="328">
        <f t="shared" si="3"/>
        <v>7.9356586677996388</v>
      </c>
      <c r="O14" s="328">
        <f t="shared" si="4"/>
        <v>1.2854187185232568</v>
      </c>
      <c r="P14" s="328"/>
      <c r="Q14" s="328">
        <f t="shared" si="5"/>
        <v>3.6604005955160224</v>
      </c>
      <c r="R14" s="328">
        <f t="shared" si="6"/>
        <v>0.99990505139089247</v>
      </c>
      <c r="S14" s="327"/>
      <c r="T14" s="328">
        <f t="shared" si="7"/>
        <v>5.4039191277113652</v>
      </c>
      <c r="U14" s="328">
        <f t="shared" si="8"/>
        <v>1.126156783925425</v>
      </c>
    </row>
    <row r="15" spans="1:21" x14ac:dyDescent="0.2">
      <c r="A15" s="329" t="str">
        <f>name!D10</f>
        <v>31 Science, engineering and technology associate professionals</v>
      </c>
      <c r="B15" s="330">
        <v>1.569009207066413</v>
      </c>
      <c r="C15" s="330">
        <v>4.2589522939890339</v>
      </c>
      <c r="D15" s="330">
        <f t="shared" si="0"/>
        <v>5.8279615010554471</v>
      </c>
      <c r="E15" s="331"/>
      <c r="F15" s="330">
        <v>2.1563286057714124</v>
      </c>
      <c r="G15" s="330">
        <v>5.439104284763089</v>
      </c>
      <c r="H15" s="330">
        <f t="shared" si="1"/>
        <v>7.5954328905345019</v>
      </c>
      <c r="I15" s="331"/>
      <c r="J15" s="330">
        <v>2.712516226741815</v>
      </c>
      <c r="K15" s="330">
        <v>5.0761654771238813</v>
      </c>
      <c r="L15" s="330">
        <f t="shared" si="2"/>
        <v>7.7886817038656968</v>
      </c>
      <c r="M15" s="236"/>
      <c r="N15" s="328">
        <f t="shared" si="3"/>
        <v>6.5658100252376617</v>
      </c>
      <c r="O15" s="328">
        <f t="shared" si="4"/>
        <v>1.5415589360013637</v>
      </c>
      <c r="P15" s="328"/>
      <c r="Q15" s="328">
        <f t="shared" si="5"/>
        <v>5.0134489099558976</v>
      </c>
      <c r="R15" s="328">
        <f t="shared" si="6"/>
        <v>-0.45933013457342131</v>
      </c>
      <c r="S15" s="327"/>
      <c r="T15" s="328">
        <f t="shared" si="7"/>
        <v>5.4404307215770498</v>
      </c>
      <c r="U15" s="328">
        <f t="shared" si="8"/>
        <v>0.16763692101184891</v>
      </c>
    </row>
    <row r="16" spans="1:21" x14ac:dyDescent="0.2">
      <c r="A16" s="329" t="str">
        <f>name!D11</f>
        <v>32 Health and social care associate professionals</v>
      </c>
      <c r="B16" s="330">
        <v>5.7375485447774155</v>
      </c>
      <c r="C16" s="330">
        <v>1.7777980979936467</v>
      </c>
      <c r="D16" s="330">
        <f t="shared" si="0"/>
        <v>7.5153466427710622</v>
      </c>
      <c r="E16" s="331"/>
      <c r="F16" s="330">
        <v>6.4470218451420855</v>
      </c>
      <c r="G16" s="330">
        <v>1.9094347243606284</v>
      </c>
      <c r="H16" s="330">
        <f t="shared" si="1"/>
        <v>8.3564565695027149</v>
      </c>
      <c r="I16" s="331"/>
      <c r="J16" s="330">
        <v>13.130263227932934</v>
      </c>
      <c r="K16" s="330">
        <v>3.0590223941765298</v>
      </c>
      <c r="L16" s="330">
        <f t="shared" si="2"/>
        <v>16.189285622109463</v>
      </c>
      <c r="M16" s="236"/>
      <c r="N16" s="328">
        <f t="shared" si="3"/>
        <v>2.3591224082389228</v>
      </c>
      <c r="O16" s="328">
        <f t="shared" si="4"/>
        <v>4.8562413526334947</v>
      </c>
      <c r="P16" s="328"/>
      <c r="Q16" s="328">
        <f t="shared" si="5"/>
        <v>1.4388870867462211</v>
      </c>
      <c r="R16" s="328">
        <f t="shared" si="6"/>
        <v>3.1918003123133198</v>
      </c>
      <c r="S16" s="327"/>
      <c r="T16" s="328">
        <f t="shared" si="7"/>
        <v>2.1444157474001635</v>
      </c>
      <c r="U16" s="328">
        <f t="shared" si="8"/>
        <v>4.507398018224329</v>
      </c>
    </row>
    <row r="17" spans="1:21" x14ac:dyDescent="0.2">
      <c r="A17" s="329" t="str">
        <f>name!D12</f>
        <v>33 Protective service occupations</v>
      </c>
      <c r="B17" s="330">
        <v>0.71805961941487317</v>
      </c>
      <c r="C17" s="330">
        <v>2.2658553682042122</v>
      </c>
      <c r="D17" s="330">
        <f t="shared" si="0"/>
        <v>2.9839149876190856</v>
      </c>
      <c r="E17" s="331"/>
      <c r="F17" s="330">
        <v>0.8686840582224713</v>
      </c>
      <c r="G17" s="330">
        <v>2.3204100823658829</v>
      </c>
      <c r="H17" s="330">
        <f t="shared" si="1"/>
        <v>3.1890941405883542</v>
      </c>
      <c r="I17" s="331"/>
      <c r="J17" s="330">
        <v>0.9051513544595956</v>
      </c>
      <c r="K17" s="330">
        <v>1.8261477292603518</v>
      </c>
      <c r="L17" s="330">
        <f t="shared" si="2"/>
        <v>2.7312990837199473</v>
      </c>
      <c r="M17" s="236"/>
      <c r="N17" s="328">
        <f t="shared" si="3"/>
        <v>3.8819921209533259</v>
      </c>
      <c r="O17" s="328">
        <f t="shared" si="4"/>
        <v>0.27452735422681673</v>
      </c>
      <c r="P17" s="328"/>
      <c r="Q17" s="328">
        <f t="shared" si="5"/>
        <v>0.47696579877396506</v>
      </c>
      <c r="R17" s="328">
        <f t="shared" si="6"/>
        <v>-1.5842187769349203</v>
      </c>
      <c r="S17" s="327"/>
      <c r="T17" s="328">
        <f t="shared" si="7"/>
        <v>1.3388983423386014</v>
      </c>
      <c r="U17" s="328">
        <f t="shared" si="8"/>
        <v>-1.0277459388750243</v>
      </c>
    </row>
    <row r="18" spans="1:21" x14ac:dyDescent="0.2">
      <c r="A18" s="329" t="str">
        <f>name!D13</f>
        <v>34 Culture, media and sports occupations</v>
      </c>
      <c r="B18" s="330">
        <v>3.8435293037255049</v>
      </c>
      <c r="C18" s="330">
        <v>3.7871194084225914</v>
      </c>
      <c r="D18" s="330">
        <f t="shared" si="0"/>
        <v>7.6306487121480959</v>
      </c>
      <c r="E18" s="331"/>
      <c r="F18" s="330">
        <v>4.8385026313011759</v>
      </c>
      <c r="G18" s="330">
        <v>3.6458795791441543</v>
      </c>
      <c r="H18" s="330">
        <f t="shared" si="1"/>
        <v>8.4843822104453306</v>
      </c>
      <c r="I18" s="331"/>
      <c r="J18" s="330">
        <v>5.4694289222051919</v>
      </c>
      <c r="K18" s="330">
        <v>3.9783946962019119</v>
      </c>
      <c r="L18" s="330">
        <f t="shared" si="2"/>
        <v>9.4478236184071029</v>
      </c>
      <c r="M18" s="236"/>
      <c r="N18" s="328">
        <f t="shared" si="3"/>
        <v>4.7119282231015358</v>
      </c>
      <c r="O18" s="328">
        <f t="shared" si="4"/>
        <v>0.82047365369160019</v>
      </c>
      <c r="P18" s="327"/>
      <c r="Q18" s="328">
        <f t="shared" si="5"/>
        <v>-0.75727872723158063</v>
      </c>
      <c r="R18" s="328">
        <f t="shared" si="6"/>
        <v>0.58356781311759143</v>
      </c>
      <c r="S18" s="327"/>
      <c r="T18" s="328">
        <f t="shared" si="7"/>
        <v>2.1437393593686904</v>
      </c>
      <c r="U18" s="328">
        <f t="shared" si="8"/>
        <v>0.71962577491153645</v>
      </c>
    </row>
    <row r="19" spans="1:21" x14ac:dyDescent="0.2">
      <c r="A19" s="329" t="str">
        <f>name!D14</f>
        <v>35 Business and public service associate professionals</v>
      </c>
      <c r="B19" s="330">
        <v>9.7366589649326123</v>
      </c>
      <c r="C19" s="330">
        <v>11.867698073224719</v>
      </c>
      <c r="D19" s="330">
        <f t="shared" si="0"/>
        <v>21.604357038157332</v>
      </c>
      <c r="E19" s="331"/>
      <c r="F19" s="330">
        <v>11.708540608476827</v>
      </c>
      <c r="G19" s="330">
        <v>12.926935564394599</v>
      </c>
      <c r="H19" s="330">
        <f t="shared" si="1"/>
        <v>24.635476172871428</v>
      </c>
      <c r="I19" s="331"/>
      <c r="J19" s="330">
        <v>13.308795007568639</v>
      </c>
      <c r="K19" s="330">
        <v>13.15554536581787</v>
      </c>
      <c r="L19" s="330">
        <f t="shared" si="2"/>
        <v>26.464340373386509</v>
      </c>
      <c r="M19" s="236"/>
      <c r="N19" s="328">
        <f t="shared" si="3"/>
        <v>3.7572760289513729</v>
      </c>
      <c r="O19" s="328">
        <f t="shared" si="4"/>
        <v>0.85770104684312898</v>
      </c>
      <c r="P19" s="327"/>
      <c r="Q19" s="328">
        <f t="shared" si="5"/>
        <v>1.7245597660745959</v>
      </c>
      <c r="R19" s="328">
        <f t="shared" si="6"/>
        <v>0.11693636959648757</v>
      </c>
      <c r="S19" s="327"/>
      <c r="T19" s="328">
        <f t="shared" si="7"/>
        <v>2.6606295157368676</v>
      </c>
      <c r="U19" s="328">
        <f t="shared" si="8"/>
        <v>0.4785457608295296</v>
      </c>
    </row>
    <row r="20" spans="1:21" x14ac:dyDescent="0.2">
      <c r="A20" s="329" t="str">
        <f>name!D15</f>
        <v>41 Administrative occupations</v>
      </c>
      <c r="B20" s="330">
        <v>23.600547786561851</v>
      </c>
      <c r="C20" s="330">
        <v>8.3713194316834549</v>
      </c>
      <c r="D20" s="330">
        <f t="shared" si="0"/>
        <v>31.971867218245308</v>
      </c>
      <c r="E20" s="331"/>
      <c r="F20" s="330">
        <v>24.285166709080961</v>
      </c>
      <c r="G20" s="330">
        <v>9.0705483768038153</v>
      </c>
      <c r="H20" s="330">
        <f t="shared" si="1"/>
        <v>33.355715085884775</v>
      </c>
      <c r="I20" s="331"/>
      <c r="J20" s="330">
        <v>22.742224390052595</v>
      </c>
      <c r="K20" s="330">
        <v>10.171795578517711</v>
      </c>
      <c r="L20" s="330">
        <f t="shared" si="2"/>
        <v>32.914019968570308</v>
      </c>
      <c r="M20" s="236"/>
      <c r="N20" s="328">
        <f t="shared" si="3"/>
        <v>0.57355491200423714</v>
      </c>
      <c r="O20" s="328">
        <f t="shared" si="4"/>
        <v>-0.4366601122823055</v>
      </c>
      <c r="P20" s="327"/>
      <c r="Q20" s="328">
        <f t="shared" si="5"/>
        <v>1.6173642481115857</v>
      </c>
      <c r="R20" s="328">
        <f t="shared" si="6"/>
        <v>0.76683206604324372</v>
      </c>
      <c r="S20" s="327"/>
      <c r="T20" s="328">
        <f t="shared" si="7"/>
        <v>0.85105622414196613</v>
      </c>
      <c r="U20" s="328">
        <f t="shared" si="8"/>
        <v>-8.8829980864590929E-2</v>
      </c>
    </row>
    <row r="21" spans="1:21" x14ac:dyDescent="0.2">
      <c r="A21" s="329" t="str">
        <f>name!D16</f>
        <v>42 Secretarial and related occupations</v>
      </c>
      <c r="B21" s="330">
        <v>7.267821731704454</v>
      </c>
      <c r="C21" s="330">
        <v>0.85620592902382608</v>
      </c>
      <c r="D21" s="330">
        <f t="shared" si="0"/>
        <v>8.1240276607282809</v>
      </c>
      <c r="E21" s="331"/>
      <c r="F21" s="330">
        <v>6.8620725336641186</v>
      </c>
      <c r="G21" s="330">
        <v>0.61725833237649974</v>
      </c>
      <c r="H21" s="330">
        <f t="shared" si="1"/>
        <v>7.4793308660406179</v>
      </c>
      <c r="I21" s="331"/>
      <c r="J21" s="330">
        <v>4.9793935375757012</v>
      </c>
      <c r="K21" s="330">
        <v>0.72850576320077187</v>
      </c>
      <c r="L21" s="330">
        <f t="shared" si="2"/>
        <v>5.7078993007764733</v>
      </c>
      <c r="M21" s="236"/>
      <c r="N21" s="328">
        <f t="shared" si="3"/>
        <v>-1.1423670188342006</v>
      </c>
      <c r="O21" s="328">
        <f t="shared" si="4"/>
        <v>-2.1153160003808957</v>
      </c>
      <c r="P21" s="327"/>
      <c r="Q21" s="328">
        <f t="shared" si="5"/>
        <v>-6.3349118761184879</v>
      </c>
      <c r="R21" s="328">
        <f t="shared" si="6"/>
        <v>1.1108439525167491</v>
      </c>
      <c r="S21" s="327"/>
      <c r="T21" s="328">
        <f t="shared" si="7"/>
        <v>-1.6400565324918182</v>
      </c>
      <c r="U21" s="328">
        <f t="shared" si="8"/>
        <v>-1.7858104789920226</v>
      </c>
    </row>
    <row r="22" spans="1:21" x14ac:dyDescent="0.2">
      <c r="A22" s="329" t="str">
        <f>name!D17</f>
        <v>51 Skilled agricultural and related trades</v>
      </c>
      <c r="B22" s="330">
        <v>0.5300397082251036</v>
      </c>
      <c r="C22" s="330">
        <v>4.708249917622771</v>
      </c>
      <c r="D22" s="330">
        <f t="shared" si="0"/>
        <v>5.2382896258478748</v>
      </c>
      <c r="E22" s="331"/>
      <c r="F22" s="330">
        <v>0.7414500344989452</v>
      </c>
      <c r="G22" s="330">
        <v>5.1010855556918893</v>
      </c>
      <c r="H22" s="330">
        <f t="shared" si="1"/>
        <v>5.8425355901908347</v>
      </c>
      <c r="I22" s="331"/>
      <c r="J22" s="330">
        <v>0.88498616235244887</v>
      </c>
      <c r="K22" s="330">
        <v>5.3187418652845366</v>
      </c>
      <c r="L22" s="330">
        <f t="shared" si="2"/>
        <v>6.2037280276369859</v>
      </c>
      <c r="M22" s="236"/>
      <c r="N22" s="328">
        <f t="shared" si="3"/>
        <v>6.9435746868411696</v>
      </c>
      <c r="O22" s="328">
        <f t="shared" si="4"/>
        <v>1.1867481960549098</v>
      </c>
      <c r="P22" s="327"/>
      <c r="Q22" s="328">
        <f t="shared" si="5"/>
        <v>1.6156547943348532</v>
      </c>
      <c r="R22" s="328">
        <f t="shared" si="6"/>
        <v>0.27894441301503647</v>
      </c>
      <c r="S22" s="327"/>
      <c r="T22" s="328">
        <f t="shared" si="7"/>
        <v>2.2074073634203994</v>
      </c>
      <c r="U22" s="328">
        <f t="shared" si="8"/>
        <v>0.40070419513467126</v>
      </c>
    </row>
    <row r="23" spans="1:21" x14ac:dyDescent="0.2">
      <c r="A23" s="329" t="str">
        <f>name!D18</f>
        <v>52 Skilled metal, electrical and electronic trades</v>
      </c>
      <c r="B23" s="330">
        <v>0.28817691084425323</v>
      </c>
      <c r="C23" s="330">
        <v>15.552194378855534</v>
      </c>
      <c r="D23" s="330">
        <f t="shared" si="0"/>
        <v>15.840371289699787</v>
      </c>
      <c r="E23" s="331"/>
      <c r="F23" s="330">
        <v>0.37975011625274735</v>
      </c>
      <c r="G23" s="330">
        <v>13.578320148145526</v>
      </c>
      <c r="H23" s="330">
        <f t="shared" si="1"/>
        <v>13.958070264398273</v>
      </c>
      <c r="I23" s="331"/>
      <c r="J23" s="330">
        <v>0.91574370052341247</v>
      </c>
      <c r="K23" s="330">
        <v>12.557367952483675</v>
      </c>
      <c r="L23" s="330">
        <f t="shared" si="2"/>
        <v>13.473111653007088</v>
      </c>
      <c r="M23" s="236"/>
      <c r="N23" s="328">
        <f t="shared" si="3"/>
        <v>5.6739026758610756</v>
      </c>
      <c r="O23" s="328">
        <f t="shared" si="4"/>
        <v>6.0437478273694056</v>
      </c>
      <c r="P23" s="327"/>
      <c r="Q23" s="328">
        <f t="shared" si="5"/>
        <v>-2.6780339578722612</v>
      </c>
      <c r="R23" s="328">
        <f t="shared" si="6"/>
        <v>-0.51975678501762212</v>
      </c>
      <c r="S23" s="327"/>
      <c r="T23" s="328">
        <f t="shared" si="7"/>
        <v>-2.4983411526066979</v>
      </c>
      <c r="U23" s="328">
        <f t="shared" si="8"/>
        <v>-0.23546823534735806</v>
      </c>
    </row>
    <row r="24" spans="1:21" x14ac:dyDescent="0.2">
      <c r="A24" s="329" t="str">
        <f>name!D19</f>
        <v>53 Skilled construction and building trades</v>
      </c>
      <c r="B24" s="330">
        <v>0.19999066577481306</v>
      </c>
      <c r="C24" s="330">
        <v>14.606100654434115</v>
      </c>
      <c r="D24" s="330">
        <f t="shared" si="0"/>
        <v>14.806091320208928</v>
      </c>
      <c r="E24" s="331"/>
      <c r="F24" s="330">
        <v>0.31348596796098999</v>
      </c>
      <c r="G24" s="330">
        <v>12.631397995775187</v>
      </c>
      <c r="H24" s="330">
        <f t="shared" si="1"/>
        <v>12.944883963736176</v>
      </c>
      <c r="I24" s="331"/>
      <c r="J24" s="330">
        <v>0.22063207635162671</v>
      </c>
      <c r="K24" s="330">
        <v>13.629106358953644</v>
      </c>
      <c r="L24" s="330">
        <f t="shared" si="2"/>
        <v>13.849738435305271</v>
      </c>
      <c r="M24" s="236"/>
      <c r="N24" s="328">
        <f t="shared" si="3"/>
        <v>9.4061350055350434</v>
      </c>
      <c r="O24" s="328">
        <f t="shared" si="4"/>
        <v>-2.3145151511552942</v>
      </c>
      <c r="P24" s="327"/>
      <c r="Q24" s="328">
        <f t="shared" si="5"/>
        <v>-2.8632819241848684</v>
      </c>
      <c r="R24" s="328">
        <f t="shared" si="6"/>
        <v>0.50810021022371643</v>
      </c>
      <c r="S24" s="327"/>
      <c r="T24" s="328">
        <f t="shared" si="7"/>
        <v>-2.6509881279216829</v>
      </c>
      <c r="U24" s="328">
        <f t="shared" si="8"/>
        <v>0.45145398042010232</v>
      </c>
    </row>
    <row r="25" spans="1:21" x14ac:dyDescent="0.2">
      <c r="A25" s="329" t="str">
        <f>name!D20</f>
        <v>54 Textiles, printing and other skilled trades</v>
      </c>
      <c r="B25" s="330">
        <v>3.2931216452196805</v>
      </c>
      <c r="C25" s="330">
        <v>4.8469534416402267</v>
      </c>
      <c r="D25" s="330">
        <f t="shared" si="0"/>
        <v>8.1400750868599072</v>
      </c>
      <c r="E25" s="331"/>
      <c r="F25" s="330">
        <v>3.4924046883398181</v>
      </c>
      <c r="G25" s="330">
        <v>4.0907357304960588</v>
      </c>
      <c r="H25" s="330">
        <f t="shared" si="1"/>
        <v>7.5831404188358764</v>
      </c>
      <c r="I25" s="331"/>
      <c r="J25" s="330">
        <v>3.6756205429806732</v>
      </c>
      <c r="K25" s="330">
        <v>4.2569857130669151</v>
      </c>
      <c r="L25" s="330">
        <f t="shared" si="2"/>
        <v>7.9326062560475883</v>
      </c>
      <c r="M25" s="236"/>
      <c r="N25" s="328">
        <f t="shared" si="3"/>
        <v>1.1820228868149707</v>
      </c>
      <c r="O25" s="328">
        <f t="shared" si="4"/>
        <v>0.34145799245826058</v>
      </c>
      <c r="P25" s="327"/>
      <c r="Q25" s="328">
        <f t="shared" si="5"/>
        <v>-3.3356098790475408</v>
      </c>
      <c r="R25" s="328">
        <f t="shared" si="6"/>
        <v>0.26592957809579154</v>
      </c>
      <c r="S25" s="327"/>
      <c r="T25" s="328">
        <f t="shared" si="7"/>
        <v>-1.4074413643502481</v>
      </c>
      <c r="U25" s="328">
        <f t="shared" si="8"/>
        <v>0.3008130189410041</v>
      </c>
    </row>
    <row r="26" spans="1:21" x14ac:dyDescent="0.2">
      <c r="A26" s="329" t="str">
        <f>name!D21</f>
        <v>61 Caring personal service occupations</v>
      </c>
      <c r="B26" s="330">
        <v>27.363268902827631</v>
      </c>
      <c r="C26" s="330">
        <v>3.0726379034030882</v>
      </c>
      <c r="D26" s="330">
        <f t="shared" si="0"/>
        <v>30.435906806230719</v>
      </c>
      <c r="E26" s="331"/>
      <c r="F26" s="330">
        <v>26.759219305890692</v>
      </c>
      <c r="G26" s="330">
        <v>2.9546906104919537</v>
      </c>
      <c r="H26" s="330">
        <f t="shared" si="1"/>
        <v>29.713909916382647</v>
      </c>
      <c r="I26" s="331"/>
      <c r="J26" s="330">
        <v>29.533560270880745</v>
      </c>
      <c r="K26" s="330">
        <v>4.3698187489396245</v>
      </c>
      <c r="L26" s="330">
        <f t="shared" si="2"/>
        <v>33.90337901982037</v>
      </c>
      <c r="M26" s="236"/>
      <c r="N26" s="328">
        <f t="shared" si="3"/>
        <v>-0.445454936150258</v>
      </c>
      <c r="O26" s="328">
        <f t="shared" si="4"/>
        <v>0.65982191056013217</v>
      </c>
      <c r="P26" s="327"/>
      <c r="Q26" s="328">
        <f t="shared" si="5"/>
        <v>-0.77979370086547206</v>
      </c>
      <c r="R26" s="328">
        <f t="shared" si="6"/>
        <v>2.6431789619857371</v>
      </c>
      <c r="S26" s="327"/>
      <c r="T26" s="328">
        <f t="shared" si="7"/>
        <v>-0.47900455306357781</v>
      </c>
      <c r="U26" s="328">
        <f t="shared" si="8"/>
        <v>0.88320680403166651</v>
      </c>
    </row>
    <row r="27" spans="1:21" x14ac:dyDescent="0.2">
      <c r="A27" s="329" t="str">
        <f>name!D22</f>
        <v>62 Leisure, travel and related personal service occupations</v>
      </c>
      <c r="B27" s="330">
        <v>6.0416051965814423</v>
      </c>
      <c r="C27" s="330">
        <v>2.1157818925074054</v>
      </c>
      <c r="D27" s="330">
        <f t="shared" si="0"/>
        <v>8.1573870890888482</v>
      </c>
      <c r="E27" s="331"/>
      <c r="F27" s="330">
        <v>5.7800556951208746</v>
      </c>
      <c r="G27" s="330">
        <v>2.5301918571892146</v>
      </c>
      <c r="H27" s="330">
        <f t="shared" si="1"/>
        <v>8.3102475523100896</v>
      </c>
      <c r="I27" s="331"/>
      <c r="J27" s="330">
        <v>6.1216417546953901</v>
      </c>
      <c r="K27" s="330">
        <v>2.919564175566975</v>
      </c>
      <c r="L27" s="330">
        <f t="shared" si="2"/>
        <v>9.0412059302623646</v>
      </c>
      <c r="M27" s="236"/>
      <c r="N27" s="328">
        <f t="shared" si="3"/>
        <v>-0.88122265458867588</v>
      </c>
      <c r="O27" s="328">
        <f t="shared" si="4"/>
        <v>0.38351355601049519</v>
      </c>
      <c r="P27" s="327"/>
      <c r="Q27" s="328">
        <f t="shared" si="5"/>
        <v>3.6421733723972505</v>
      </c>
      <c r="R27" s="328">
        <f t="shared" si="6"/>
        <v>0.95882904161623816</v>
      </c>
      <c r="S27" s="327"/>
      <c r="T27" s="328">
        <f t="shared" si="7"/>
        <v>0.37200001054125131</v>
      </c>
      <c r="U27" s="328">
        <f t="shared" si="8"/>
        <v>0.56360341328756114</v>
      </c>
    </row>
    <row r="28" spans="1:21" x14ac:dyDescent="0.2">
      <c r="A28" s="329" t="str">
        <f>name!D23</f>
        <v>63 Community and civil enforcement occupations</v>
      </c>
      <c r="B28" s="330">
        <v>7.4866906700157887E-2</v>
      </c>
      <c r="C28" s="330">
        <v>0.25213150791538508</v>
      </c>
      <c r="D28" s="330">
        <f t="shared" si="0"/>
        <v>0.32699841461554296</v>
      </c>
      <c r="E28" s="331"/>
      <c r="F28" s="330">
        <v>7.5662669925595241E-2</v>
      </c>
      <c r="G28" s="330">
        <v>0.27677729322681316</v>
      </c>
      <c r="H28" s="330">
        <f t="shared" si="1"/>
        <v>0.35243996315240839</v>
      </c>
      <c r="I28" s="331"/>
      <c r="J28" s="330">
        <v>9.1150708102908221E-2</v>
      </c>
      <c r="K28" s="330">
        <v>0.15292203536139087</v>
      </c>
      <c r="L28" s="330">
        <f>SUM(J28:K28)</f>
        <v>0.24407274346429908</v>
      </c>
      <c r="M28" s="236"/>
      <c r="N28" s="328">
        <f t="shared" si="3"/>
        <v>0.21168267758497894</v>
      </c>
      <c r="O28" s="328">
        <f t="shared" si="4"/>
        <v>1.2492680502619757</v>
      </c>
      <c r="P28" s="327"/>
      <c r="Q28" s="328">
        <f t="shared" si="5"/>
        <v>1.8827519876164711</v>
      </c>
      <c r="R28" s="328">
        <f t="shared" si="6"/>
        <v>-3.8780349136959269</v>
      </c>
      <c r="S28" s="327"/>
      <c r="T28" s="328">
        <f t="shared" si="7"/>
        <v>1.5097831503533277</v>
      </c>
      <c r="U28" s="328">
        <f t="shared" si="8"/>
        <v>-2.4196715232370547</v>
      </c>
    </row>
    <row r="29" spans="1:21" x14ac:dyDescent="0.2">
      <c r="A29" s="329" t="str">
        <f>name!D24</f>
        <v>71 Sales occupations</v>
      </c>
      <c r="B29" s="330">
        <v>18.062514596729077</v>
      </c>
      <c r="C29" s="330">
        <v>10.732469038951184</v>
      </c>
      <c r="D29" s="330">
        <f t="shared" si="0"/>
        <v>28.794983635680261</v>
      </c>
      <c r="E29" s="331"/>
      <c r="F29" s="330">
        <v>17.032630578761506</v>
      </c>
      <c r="G29" s="330">
        <v>10.691636536322205</v>
      </c>
      <c r="H29" s="330">
        <f t="shared" si="1"/>
        <v>27.724267115083713</v>
      </c>
      <c r="I29" s="331"/>
      <c r="J29" s="330">
        <v>15.908002069701059</v>
      </c>
      <c r="K29" s="330">
        <v>10.725952460877872</v>
      </c>
      <c r="L29" s="330">
        <f t="shared" si="2"/>
        <v>26.633954530578933</v>
      </c>
      <c r="M29" s="236"/>
      <c r="N29" s="328">
        <f t="shared" si="3"/>
        <v>-1.1672901611117115</v>
      </c>
      <c r="O29" s="328">
        <f t="shared" si="4"/>
        <v>-0.45435595031843024</v>
      </c>
      <c r="P29" s="327"/>
      <c r="Q29" s="328">
        <f t="shared" si="5"/>
        <v>-7.6207599325706088E-2</v>
      </c>
      <c r="R29" s="328">
        <f t="shared" si="6"/>
        <v>2.1365380053617322E-2</v>
      </c>
      <c r="S29" s="327"/>
      <c r="T29" s="328">
        <f t="shared" si="7"/>
        <v>-0.75499734482323833</v>
      </c>
      <c r="U29" s="328">
        <f t="shared" si="8"/>
        <v>-0.26711734451286828</v>
      </c>
    </row>
    <row r="30" spans="1:21" x14ac:dyDescent="0.2">
      <c r="A30" s="329" t="str">
        <f>name!D25</f>
        <v>72 Customer service occupations</v>
      </c>
      <c r="B30" s="330">
        <v>3.4198545930379201</v>
      </c>
      <c r="C30" s="330">
        <v>2.1449386196743001</v>
      </c>
      <c r="D30" s="330">
        <f t="shared" si="0"/>
        <v>5.5647932127122202</v>
      </c>
      <c r="E30" s="331"/>
      <c r="F30" s="330">
        <v>4.0852933232079929</v>
      </c>
      <c r="G30" s="330">
        <v>2.3059247829034817</v>
      </c>
      <c r="H30" s="330">
        <f t="shared" si="1"/>
        <v>6.3912181061114746</v>
      </c>
      <c r="I30" s="331"/>
      <c r="J30" s="330">
        <v>4.5300000148695831</v>
      </c>
      <c r="K30" s="330">
        <v>3.365496048682282</v>
      </c>
      <c r="L30" s="330">
        <f t="shared" si="2"/>
        <v>7.8954960635518656</v>
      </c>
      <c r="M30" s="236"/>
      <c r="N30" s="328">
        <f t="shared" si="3"/>
        <v>3.6198885085285681</v>
      </c>
      <c r="O30" s="328">
        <f t="shared" si="4"/>
        <v>0.69123415150120771</v>
      </c>
      <c r="P30" s="327"/>
      <c r="Q30" s="328">
        <f t="shared" si="5"/>
        <v>1.4579431452704128</v>
      </c>
      <c r="R30" s="328">
        <f t="shared" si="6"/>
        <v>2.5526600798249754</v>
      </c>
      <c r="S30" s="327"/>
      <c r="T30" s="328">
        <f t="shared" si="7"/>
        <v>2.8080026026537253</v>
      </c>
      <c r="U30" s="328">
        <f t="shared" si="8"/>
        <v>1.4190921971398485</v>
      </c>
    </row>
    <row r="31" spans="1:21" x14ac:dyDescent="0.2">
      <c r="A31" s="329" t="str">
        <f>name!D26</f>
        <v>81 Process, plant and machine operatives</v>
      </c>
      <c r="B31" s="330">
        <v>1.9766690874383972</v>
      </c>
      <c r="C31" s="330">
        <v>7.6480356883799434</v>
      </c>
      <c r="D31" s="330">
        <f t="shared" si="0"/>
        <v>9.6247047758183406</v>
      </c>
      <c r="E31" s="331"/>
      <c r="F31" s="330">
        <v>1.838341635890304</v>
      </c>
      <c r="G31" s="330">
        <v>6.3675248590416915</v>
      </c>
      <c r="H31" s="330">
        <f t="shared" si="1"/>
        <v>8.2058664949319962</v>
      </c>
      <c r="I31" s="331"/>
      <c r="J31" s="330">
        <v>2.4376596987125594</v>
      </c>
      <c r="K31" s="330">
        <v>5.9313501760908451</v>
      </c>
      <c r="L31" s="330">
        <f t="shared" si="2"/>
        <v>8.369009874803405</v>
      </c>
      <c r="M31" s="236"/>
      <c r="N31" s="328">
        <f t="shared" si="3"/>
        <v>-1.4405093099049693</v>
      </c>
      <c r="O31" s="328">
        <f t="shared" si="4"/>
        <v>1.8989690841250351</v>
      </c>
      <c r="P31" s="327"/>
      <c r="Q31" s="328">
        <f t="shared" si="5"/>
        <v>-3.5984207301348325</v>
      </c>
      <c r="R31" s="328">
        <f t="shared" si="6"/>
        <v>-0.47194256238288768</v>
      </c>
      <c r="S31" s="327"/>
      <c r="T31" s="328">
        <f t="shared" si="7"/>
        <v>-3.1393440097489678</v>
      </c>
      <c r="U31" s="328">
        <f t="shared" si="8"/>
        <v>0.13132788157139696</v>
      </c>
    </row>
    <row r="32" spans="1:21" x14ac:dyDescent="0.2">
      <c r="A32" s="329" t="str">
        <f>name!D27</f>
        <v>82 Transport and mobile machine drivers and operatives</v>
      </c>
      <c r="B32" s="330">
        <v>0.82860307556065893</v>
      </c>
      <c r="C32" s="330">
        <v>9.3933170923708698</v>
      </c>
      <c r="D32" s="330">
        <f t="shared" si="0"/>
        <v>10.221920167931529</v>
      </c>
      <c r="E32" s="331"/>
      <c r="F32" s="330">
        <v>0.87014127559614285</v>
      </c>
      <c r="G32" s="330">
        <v>8.8781898073159145</v>
      </c>
      <c r="H32" s="330">
        <f t="shared" si="1"/>
        <v>9.748331082912058</v>
      </c>
      <c r="I32" s="331"/>
      <c r="J32" s="330">
        <v>1.168127563216057</v>
      </c>
      <c r="K32" s="330">
        <v>8.9084427478543464</v>
      </c>
      <c r="L32" s="330">
        <f t="shared" si="2"/>
        <v>10.076570311070403</v>
      </c>
      <c r="M32" s="236"/>
      <c r="N32" s="328">
        <f t="shared" si="3"/>
        <v>0.98308772484114737</v>
      </c>
      <c r="O32" s="328">
        <f t="shared" si="4"/>
        <v>1.9827456357632611</v>
      </c>
      <c r="P32" s="327"/>
      <c r="Q32" s="328">
        <f t="shared" si="5"/>
        <v>-1.1216778156777574</v>
      </c>
      <c r="R32" s="328">
        <f t="shared" si="6"/>
        <v>2.2681003333913097E-2</v>
      </c>
      <c r="S32" s="327"/>
      <c r="T32" s="328">
        <f t="shared" si="7"/>
        <v>-0.94428042824674652</v>
      </c>
      <c r="U32" s="328">
        <f t="shared" si="8"/>
        <v>0.22102295277324213</v>
      </c>
    </row>
    <row r="33" spans="1:21" x14ac:dyDescent="0.2">
      <c r="A33" s="329" t="str">
        <f>name!D28</f>
        <v>91 Elementary trades and related occupations</v>
      </c>
      <c r="B33" s="330">
        <v>1.6508292778852243</v>
      </c>
      <c r="C33" s="330">
        <v>4.9127286675031554</v>
      </c>
      <c r="D33" s="330">
        <f t="shared" si="0"/>
        <v>6.5635579453883794</v>
      </c>
      <c r="E33" s="331"/>
      <c r="F33" s="330">
        <v>1.3026956484801953</v>
      </c>
      <c r="G33" s="330">
        <v>4.0103856579837931</v>
      </c>
      <c r="H33" s="330">
        <f t="shared" si="1"/>
        <v>5.3130813064639888</v>
      </c>
      <c r="I33" s="331"/>
      <c r="J33" s="330">
        <v>6.0558617482230641</v>
      </c>
      <c r="K33" s="330">
        <v>6.1711068197844288</v>
      </c>
      <c r="L33" s="330">
        <f t="shared" si="2"/>
        <v>12.226968568007493</v>
      </c>
      <c r="M33" s="236"/>
      <c r="N33" s="328">
        <f t="shared" si="3"/>
        <v>-4.6264035103353418</v>
      </c>
      <c r="O33" s="328">
        <f t="shared" si="4"/>
        <v>10.787016247470183</v>
      </c>
      <c r="P33" s="327"/>
      <c r="Q33" s="328">
        <f t="shared" si="5"/>
        <v>-3.9775744854026684</v>
      </c>
      <c r="R33" s="328">
        <f t="shared" si="6"/>
        <v>2.9149486526636181</v>
      </c>
      <c r="S33" s="327"/>
      <c r="T33" s="328">
        <f t="shared" si="7"/>
        <v>-4.1391164295749956</v>
      </c>
      <c r="U33" s="328">
        <f t="shared" si="8"/>
        <v>5.7137524397435246</v>
      </c>
    </row>
    <row r="34" spans="1:21" x14ac:dyDescent="0.2">
      <c r="A34" s="329" t="str">
        <f>name!D29</f>
        <v>92 Elementary administration and service occupations</v>
      </c>
      <c r="B34" s="330">
        <v>17.972122741782705</v>
      </c>
      <c r="C34" s="330">
        <v>17.207302663843645</v>
      </c>
      <c r="D34" s="330">
        <f t="shared" ref="D34" si="9">SUM(B34:C34)</f>
        <v>35.179425405626347</v>
      </c>
      <c r="E34" s="331"/>
      <c r="F34" s="330">
        <v>17.84419885915969</v>
      </c>
      <c r="G34" s="330">
        <v>16.209757390879545</v>
      </c>
      <c r="H34" s="330">
        <f t="shared" ref="H34" si="10">SUM(F34:G34)</f>
        <v>34.053956250039235</v>
      </c>
      <c r="I34" s="331"/>
      <c r="J34" s="330">
        <v>14.057343913438034</v>
      </c>
      <c r="K34" s="330">
        <v>14.651399444587945</v>
      </c>
      <c r="L34" s="330">
        <f t="shared" ref="L34" si="11">SUM(J34:K34)</f>
        <v>28.708743358025977</v>
      </c>
      <c r="M34" s="236"/>
      <c r="N34" s="328">
        <f t="shared" si="3"/>
        <v>-0.1427651789658535</v>
      </c>
      <c r="O34" s="328">
        <f t="shared" si="4"/>
        <v>-1.5776460645119617</v>
      </c>
      <c r="P34" s="327"/>
      <c r="Q34" s="328">
        <f t="shared" si="5"/>
        <v>-1.1873052027872921</v>
      </c>
      <c r="R34" s="328">
        <f t="shared" si="6"/>
        <v>-0.67158480718536584</v>
      </c>
      <c r="S34" s="327"/>
      <c r="T34" s="328">
        <f t="shared" si="7"/>
        <v>-0.64819391913385482</v>
      </c>
      <c r="U34" s="328">
        <f t="shared" si="8"/>
        <v>-1.1318425313847635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181.80312786106069</v>
      </c>
      <c r="C36" s="333">
        <f t="shared" ref="C36:D36" si="12">SUM(C9:C34)</f>
        <v>195.55387213893917</v>
      </c>
      <c r="D36" s="333">
        <f t="shared" si="12"/>
        <v>377.35699999999974</v>
      </c>
      <c r="E36" s="333"/>
      <c r="F36" s="333">
        <f>SUM(F9:F34)</f>
        <v>199.2452125985387</v>
      </c>
      <c r="G36" s="333">
        <f t="shared" ref="G36:H36" si="13">SUM(G9:G34)</f>
        <v>200.4517874014611</v>
      </c>
      <c r="H36" s="333">
        <f t="shared" si="13"/>
        <v>399.69699999999978</v>
      </c>
      <c r="I36" s="333"/>
      <c r="J36" s="333">
        <f>SUM(J9:J34)</f>
        <v>220.8512440732174</v>
      </c>
      <c r="K36" s="333">
        <f t="shared" ref="K36:L36" si="14">SUM(K9:K34)</f>
        <v>217.83475592678255</v>
      </c>
      <c r="L36" s="333">
        <f t="shared" si="14"/>
        <v>438.68599999999998</v>
      </c>
      <c r="M36" s="258"/>
      <c r="N36" s="334">
        <f t="shared" si="3"/>
        <v>1.8491265442030391</v>
      </c>
      <c r="O36" s="334">
        <f>IF(F36&gt;0,(EXP(LN(J36/F36)/($J$6-$F$6))-1)*100,0)</f>
        <v>0.68871467871503</v>
      </c>
      <c r="P36" s="335"/>
      <c r="Q36" s="334">
        <f t="shared" ref="Q36" si="15">IF(C36&gt;0,(EXP(LN(G36/C36)/($F$6-$B$6))-1)*100,0)</f>
        <v>0.49598301808229106</v>
      </c>
      <c r="R36" s="334">
        <f t="shared" ref="R36" si="16">IF(G36&gt;0,(EXP(LN(K36/G36)/($J$6-$F$6))-1)*100,0)</f>
        <v>0.55595987952163917</v>
      </c>
      <c r="S36" s="335"/>
      <c r="T36" s="334">
        <f t="shared" ref="T36" si="17">IF(D36&gt;0,(EXP(LN(H36/D36)/($F$6-$B$6))-1)*100,0)</f>
        <v>1.1569428294504469</v>
      </c>
      <c r="U36" s="334">
        <f t="shared" ref="U36" si="18">IF(H36&gt;0,(EXP(LN(L36/H36)/($J$6-$F$6))-1)*100,0)</f>
        <v>0.62244341201385112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Dorset</v>
      </c>
      <c r="Q1" s="19" t="str">
        <f>CONCATENATE("Occupation Table 5.1  Males: Employment Change by Status (SOC 2020), ",B$5,"-",L$5,", ",Info!B5)</f>
        <v>Occupation Table 5.1  Males: Employment Change by Status (SOC 2020), 2015-2035, Dorset</v>
      </c>
      <c r="AG1" s="19" t="str">
        <f>CONCATENATE("Occupation Table 5.2  Females: Employment Change by Status (SOC 2020), ",R$5,"-",AB$5,", ",Info!B5)</f>
        <v>Occupation Table 5.2  Females: Employment Change by Status (SOC 2020), 2015-2035, Dorset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25.534377693454086</v>
      </c>
      <c r="C8" s="11">
        <v>3.6729376697951857</v>
      </c>
      <c r="D8" s="11">
        <v>9.0785813634393371</v>
      </c>
      <c r="E8" s="11">
        <f>SUM(B8:D8)</f>
        <v>38.285896726688605</v>
      </c>
      <c r="F8" s="11"/>
      <c r="G8" s="11">
        <v>30.014261987747638</v>
      </c>
      <c r="H8" s="11">
        <v>5.7775491066129794</v>
      </c>
      <c r="I8" s="11">
        <v>10.692038687706122</v>
      </c>
      <c r="J8" s="11">
        <f>SUM(G8:I8)</f>
        <v>46.483849782066741</v>
      </c>
      <c r="K8" s="11"/>
      <c r="L8" s="11">
        <v>30.039576893843289</v>
      </c>
      <c r="M8" s="11">
        <v>7.0721779704702126</v>
      </c>
      <c r="N8" s="11">
        <v>12.093285907949532</v>
      </c>
      <c r="O8" s="11">
        <f>SUM(L8:N8)</f>
        <v>49.205040772263033</v>
      </c>
      <c r="Q8" s="10" t="str">
        <f>name!E4</f>
        <v>Managers, directors and senior officials</v>
      </c>
      <c r="R8" s="11">
        <v>19.171036213483319</v>
      </c>
      <c r="S8" s="11">
        <v>1.2793941455639408</v>
      </c>
      <c r="T8" s="11">
        <v>5.4407415424391701</v>
      </c>
      <c r="U8" s="11">
        <f>SUM(R8:T8)</f>
        <v>25.89117190148643</v>
      </c>
      <c r="V8" s="11"/>
      <c r="W8" s="11">
        <v>21.859899039308221</v>
      </c>
      <c r="X8" s="11">
        <v>2.0357282401439685</v>
      </c>
      <c r="Y8" s="11">
        <v>5.5397069833888093</v>
      </c>
      <c r="Z8" s="11">
        <f>SUM(W8:Y8)</f>
        <v>29.435334262840996</v>
      </c>
      <c r="AA8" s="11"/>
      <c r="AB8" s="11">
        <v>21.498033666893921</v>
      </c>
      <c r="AC8" s="11">
        <v>2.3417134232792263</v>
      </c>
      <c r="AD8" s="11">
        <v>6.6252157937689971</v>
      </c>
      <c r="AE8" s="11">
        <f>SUM(AB8:AD8)</f>
        <v>30.464962883942146</v>
      </c>
      <c r="AG8" s="10" t="str">
        <f>name!E4</f>
        <v>Managers, directors and senior officials</v>
      </c>
      <c r="AH8" s="11">
        <v>6.3633414799707495</v>
      </c>
      <c r="AI8" s="11">
        <v>2.3935435242312466</v>
      </c>
      <c r="AJ8" s="11">
        <v>3.637839821000163</v>
      </c>
      <c r="AK8" s="11">
        <f>SUM(AH8:AJ8)</f>
        <v>12.394724825202159</v>
      </c>
      <c r="AL8" s="11"/>
      <c r="AM8" s="11">
        <v>8.1543629484394025</v>
      </c>
      <c r="AN8" s="11">
        <v>3.7418208664690118</v>
      </c>
      <c r="AO8" s="11">
        <v>5.1523317043173043</v>
      </c>
      <c r="AP8" s="11">
        <f>SUM(AM8:AO8)</f>
        <v>17.04851551922572</v>
      </c>
      <c r="AQ8" s="11"/>
      <c r="AR8" s="11">
        <v>8.5415432269493845</v>
      </c>
      <c r="AS8" s="11">
        <v>4.730464547190989</v>
      </c>
      <c r="AT8" s="11">
        <v>5.4680701141805423</v>
      </c>
      <c r="AU8" s="11">
        <f>SUM(AR8:AT8)</f>
        <v>18.740077888320915</v>
      </c>
    </row>
    <row r="9" spans="1:47" x14ac:dyDescent="0.2">
      <c r="A9" t="str">
        <f>name!E5</f>
        <v>Professional occupations</v>
      </c>
      <c r="B9" s="11">
        <v>47.68696426935999</v>
      </c>
      <c r="C9" s="11">
        <v>15.869689191859688</v>
      </c>
      <c r="D9" s="11">
        <v>10.96182127565829</v>
      </c>
      <c r="E9" s="11">
        <f t="shared" ref="E9:E18" si="0">SUM(B9:D9)</f>
        <v>74.518474736877977</v>
      </c>
      <c r="F9" s="11"/>
      <c r="G9" s="11">
        <v>59.485530692606382</v>
      </c>
      <c r="H9" s="11">
        <v>19.750254306456323</v>
      </c>
      <c r="I9" s="11">
        <v>10.739529258453913</v>
      </c>
      <c r="J9" s="11">
        <f t="shared" ref="J9:J16" si="1">SUM(G9:I9)</f>
        <v>89.975314257516615</v>
      </c>
      <c r="K9" s="11"/>
      <c r="L9" s="11">
        <v>73.635788134770849</v>
      </c>
      <c r="M9" s="11">
        <v>24.719961346558666</v>
      </c>
      <c r="N9" s="11">
        <v>11.323275303989911</v>
      </c>
      <c r="O9" s="11">
        <f t="shared" ref="O9:O16" si="2">SUM(L9:N9)</f>
        <v>109.67902478531943</v>
      </c>
      <c r="Q9" s="10" t="str">
        <f>name!E5</f>
        <v>Professional occupations</v>
      </c>
      <c r="R9" s="11">
        <v>29.585397671022896</v>
      </c>
      <c r="S9" s="11">
        <v>2.8176185383903118</v>
      </c>
      <c r="T9" s="11">
        <v>6.8818939583963896</v>
      </c>
      <c r="U9" s="11">
        <f t="shared" ref="U9:U16" si="3">SUM(R9:T9)</f>
        <v>39.284910167809599</v>
      </c>
      <c r="V9" s="11"/>
      <c r="W9" s="11">
        <v>35.90249430930843</v>
      </c>
      <c r="X9" s="11">
        <v>4.1353820123020144</v>
      </c>
      <c r="Y9" s="11">
        <v>5.422387647337759</v>
      </c>
      <c r="Z9" s="11">
        <f t="shared" ref="Z9:Z16" si="4">SUM(W9:Y9)</f>
        <v>45.460263968948205</v>
      </c>
      <c r="AA9" s="11"/>
      <c r="AB9" s="11">
        <v>45.39533770565032</v>
      </c>
      <c r="AC9" s="11">
        <v>6.0110499844902883</v>
      </c>
      <c r="AD9" s="11">
        <v>5.0095738008663639</v>
      </c>
      <c r="AE9" s="11">
        <f t="shared" ref="AE9:AE16" si="5">SUM(AB9:AD9)</f>
        <v>56.415961491006968</v>
      </c>
      <c r="AG9" s="10" t="str">
        <f>name!E5</f>
        <v>Professional occupations</v>
      </c>
      <c r="AH9" s="11">
        <v>18.101566598337062</v>
      </c>
      <c r="AI9" s="11">
        <v>13.052070653469375</v>
      </c>
      <c r="AJ9" s="11">
        <v>4.0799273172619026</v>
      </c>
      <c r="AK9" s="11">
        <f t="shared" ref="AK9:AK18" si="6">SUM(AH9:AJ9)</f>
        <v>35.233564569068342</v>
      </c>
      <c r="AL9" s="11"/>
      <c r="AM9" s="11">
        <v>23.583036383297944</v>
      </c>
      <c r="AN9" s="11">
        <v>15.614872294154308</v>
      </c>
      <c r="AO9" s="11">
        <v>5.3171416111161518</v>
      </c>
      <c r="AP9" s="11">
        <f t="shared" ref="AP9:AP18" si="7">SUM(AM9:AO9)</f>
        <v>44.515050288568403</v>
      </c>
      <c r="AQ9" s="11"/>
      <c r="AR9" s="11">
        <v>28.240450429120532</v>
      </c>
      <c r="AS9" s="11">
        <v>18.708911362068374</v>
      </c>
      <c r="AT9" s="11">
        <v>6.3137015031235446</v>
      </c>
      <c r="AU9" s="11">
        <f t="shared" ref="AU9:AU18" si="8">SUM(AR9:AT9)</f>
        <v>53.263063294312452</v>
      </c>
    </row>
    <row r="10" spans="1:47" x14ac:dyDescent="0.2">
      <c r="A10" t="str">
        <f>name!E6</f>
        <v>Associate professional occupations</v>
      </c>
      <c r="B10" s="11">
        <v>27.503594112247242</v>
      </c>
      <c r="C10" s="11">
        <v>9.3442445871137743</v>
      </c>
      <c r="D10" s="11">
        <v>8.7143901823899821</v>
      </c>
      <c r="E10" s="11">
        <f t="shared" si="0"/>
        <v>45.562228881751004</v>
      </c>
      <c r="F10" s="11"/>
      <c r="G10" s="11">
        <v>32.659212134212588</v>
      </c>
      <c r="H10" s="11">
        <v>11.128826210299106</v>
      </c>
      <c r="I10" s="11">
        <v>8.4728036394306425</v>
      </c>
      <c r="J10" s="11">
        <f t="shared" si="1"/>
        <v>52.260841983942335</v>
      </c>
      <c r="K10" s="11"/>
      <c r="L10" s="11">
        <v>37.648717157992785</v>
      </c>
      <c r="M10" s="11">
        <v>15.017004107502169</v>
      </c>
      <c r="N10" s="11">
        <v>9.9557091359937555</v>
      </c>
      <c r="O10" s="11">
        <f t="shared" si="2"/>
        <v>62.621430401488709</v>
      </c>
      <c r="Q10" s="10" t="str">
        <f>name!E6</f>
        <v>Associate professional occupations</v>
      </c>
      <c r="R10" s="11">
        <v>17.474005206872615</v>
      </c>
      <c r="S10" s="11">
        <v>1.9614338995861731</v>
      </c>
      <c r="T10" s="11">
        <v>4.5219841353753978</v>
      </c>
      <c r="U10" s="11">
        <f t="shared" si="3"/>
        <v>23.957423241834185</v>
      </c>
      <c r="V10" s="11"/>
      <c r="W10" s="11">
        <v>19.86129172540991</v>
      </c>
      <c r="X10" s="11">
        <v>2.741688552979737</v>
      </c>
      <c r="Y10" s="11">
        <v>3.6387839566387061</v>
      </c>
      <c r="Z10" s="11">
        <f t="shared" si="4"/>
        <v>26.241764235028356</v>
      </c>
      <c r="AA10" s="11"/>
      <c r="AB10" s="11">
        <v>19.643123742497242</v>
      </c>
      <c r="AC10" s="11">
        <v>3.138802973123382</v>
      </c>
      <c r="AD10" s="11">
        <v>4.3133489469599082</v>
      </c>
      <c r="AE10" s="11">
        <f t="shared" si="5"/>
        <v>27.095275662580534</v>
      </c>
      <c r="AG10" s="10" t="str">
        <f>name!E6</f>
        <v>Associate professional occupations</v>
      </c>
      <c r="AH10" s="11">
        <v>10.029588905374625</v>
      </c>
      <c r="AI10" s="11">
        <v>7.3828106875276003</v>
      </c>
      <c r="AJ10" s="11">
        <v>4.1924060470145887</v>
      </c>
      <c r="AK10" s="11">
        <f t="shared" si="6"/>
        <v>21.604805639916815</v>
      </c>
      <c r="AL10" s="11"/>
      <c r="AM10" s="11">
        <v>12.797920408802675</v>
      </c>
      <c r="AN10" s="11">
        <v>8.3871376573193714</v>
      </c>
      <c r="AO10" s="11">
        <v>4.8340196827919382</v>
      </c>
      <c r="AP10" s="11">
        <f t="shared" si="7"/>
        <v>26.019077748913986</v>
      </c>
      <c r="AQ10" s="11"/>
      <c r="AR10" s="11">
        <v>18.005593415495547</v>
      </c>
      <c r="AS10" s="11">
        <v>11.878201134378788</v>
      </c>
      <c r="AT10" s="11">
        <v>5.6423601890338508</v>
      </c>
      <c r="AU10" s="11">
        <f t="shared" si="8"/>
        <v>35.526154738908183</v>
      </c>
    </row>
    <row r="11" spans="1:47" x14ac:dyDescent="0.2">
      <c r="A11" t="str">
        <f>name!E7</f>
        <v>Administrative and secretarial occupations</v>
      </c>
      <c r="B11" s="11">
        <v>21.066638782220011</v>
      </c>
      <c r="C11" s="11">
        <v>16.744802389645834</v>
      </c>
      <c r="D11" s="11">
        <v>2.2844537071077489</v>
      </c>
      <c r="E11" s="11">
        <f t="shared" si="0"/>
        <v>40.095894878973596</v>
      </c>
      <c r="F11" s="11"/>
      <c r="G11" s="11">
        <v>21.853460743299951</v>
      </c>
      <c r="H11" s="11">
        <v>16.352615389821665</v>
      </c>
      <c r="I11" s="11">
        <v>2.6289698188037778</v>
      </c>
      <c r="J11" s="11">
        <f t="shared" si="1"/>
        <v>40.835045951925387</v>
      </c>
      <c r="K11" s="11"/>
      <c r="L11" s="11">
        <v>21.244686572008817</v>
      </c>
      <c r="M11" s="11">
        <v>14.524683252429096</v>
      </c>
      <c r="N11" s="11">
        <v>2.8525494449088677</v>
      </c>
      <c r="O11" s="11">
        <f t="shared" si="2"/>
        <v>38.621919269346783</v>
      </c>
      <c r="Q11" s="10" t="str">
        <f>name!E7</f>
        <v>Administrative and secretarial occupations</v>
      </c>
      <c r="R11" s="11">
        <v>6.9903121509422395</v>
      </c>
      <c r="S11" s="11">
        <v>1.6708011265136764</v>
      </c>
      <c r="T11" s="11">
        <v>0.56641208325137549</v>
      </c>
      <c r="U11" s="11">
        <f t="shared" si="3"/>
        <v>9.2275253607072916</v>
      </c>
      <c r="V11" s="11"/>
      <c r="W11" s="11">
        <v>7.5229669525752243</v>
      </c>
      <c r="X11" s="11">
        <v>1.7616929710171685</v>
      </c>
      <c r="Y11" s="11">
        <v>0.40314678558791128</v>
      </c>
      <c r="Z11" s="11">
        <f t="shared" si="4"/>
        <v>9.687806709180304</v>
      </c>
      <c r="AA11" s="11"/>
      <c r="AB11" s="11">
        <v>8.8775314216337033</v>
      </c>
      <c r="AC11" s="11">
        <v>1.464435661376893</v>
      </c>
      <c r="AD11" s="11">
        <v>0.55833425870789388</v>
      </c>
      <c r="AE11" s="11">
        <f t="shared" si="5"/>
        <v>10.900301341718491</v>
      </c>
      <c r="AG11" s="10" t="str">
        <f>name!E7</f>
        <v>Administrative and secretarial occupations</v>
      </c>
      <c r="AH11" s="11">
        <v>14.076326631277771</v>
      </c>
      <c r="AI11" s="11">
        <v>15.074001263132157</v>
      </c>
      <c r="AJ11" s="11">
        <v>1.7180416238563738</v>
      </c>
      <c r="AK11" s="11">
        <f t="shared" si="6"/>
        <v>30.868369518266299</v>
      </c>
      <c r="AL11" s="11"/>
      <c r="AM11" s="11">
        <v>14.330493790724722</v>
      </c>
      <c r="AN11" s="11">
        <v>14.590922418804498</v>
      </c>
      <c r="AO11" s="11">
        <v>2.2258230332158666</v>
      </c>
      <c r="AP11" s="11">
        <f t="shared" si="7"/>
        <v>31.147239242745087</v>
      </c>
      <c r="AQ11" s="11"/>
      <c r="AR11" s="11">
        <v>12.367155150375101</v>
      </c>
      <c r="AS11" s="11">
        <v>13.060247591052205</v>
      </c>
      <c r="AT11" s="11">
        <v>2.2942151862009741</v>
      </c>
      <c r="AU11" s="11">
        <f t="shared" si="8"/>
        <v>27.72161792762828</v>
      </c>
    </row>
    <row r="12" spans="1:47" x14ac:dyDescent="0.2">
      <c r="A12" t="str">
        <f>name!E8</f>
        <v>Skilled trades occupations</v>
      </c>
      <c r="B12" s="11">
        <v>24.254458253335429</v>
      </c>
      <c r="C12" s="11">
        <v>3.7610070028612235</v>
      </c>
      <c r="D12" s="11">
        <v>16.009362066419857</v>
      </c>
      <c r="E12" s="11">
        <f t="shared" si="0"/>
        <v>44.02482732261651</v>
      </c>
      <c r="F12" s="11"/>
      <c r="G12" s="11">
        <v>21.094438065457833</v>
      </c>
      <c r="H12" s="11">
        <v>3.5667276485918444</v>
      </c>
      <c r="I12" s="11">
        <v>15.667464523111493</v>
      </c>
      <c r="J12" s="11">
        <f t="shared" si="1"/>
        <v>40.328630237161171</v>
      </c>
      <c r="K12" s="11"/>
      <c r="L12" s="11">
        <v>18.755083214533407</v>
      </c>
      <c r="M12" s="11">
        <v>4.3891265983631964</v>
      </c>
      <c r="N12" s="11">
        <v>18.314974559100332</v>
      </c>
      <c r="O12" s="11">
        <f t="shared" si="2"/>
        <v>41.45918437199694</v>
      </c>
      <c r="Q12" s="10" t="str">
        <f>name!E8</f>
        <v>Skilled trades occupations</v>
      </c>
      <c r="R12" s="11">
        <v>22.431476491899556</v>
      </c>
      <c r="S12" s="11">
        <v>2.428109380940481</v>
      </c>
      <c r="T12" s="11">
        <v>14.853912519712626</v>
      </c>
      <c r="U12" s="11">
        <f t="shared" si="3"/>
        <v>39.713498392552665</v>
      </c>
      <c r="V12" s="11"/>
      <c r="W12" s="11">
        <v>19.242847844333259</v>
      </c>
      <c r="X12" s="11">
        <v>2.2332960220986151</v>
      </c>
      <c r="Y12" s="11">
        <v>13.925395563676791</v>
      </c>
      <c r="Z12" s="11">
        <f t="shared" si="4"/>
        <v>35.401539430108663</v>
      </c>
      <c r="AA12" s="11"/>
      <c r="AB12" s="11">
        <v>16.535908004093994</v>
      </c>
      <c r="AC12" s="11">
        <v>2.8589346377769811</v>
      </c>
      <c r="AD12" s="11">
        <v>16.367359247917808</v>
      </c>
      <c r="AE12" s="11">
        <f t="shared" si="5"/>
        <v>35.762201889788784</v>
      </c>
      <c r="AG12" s="10" t="str">
        <f>name!E8</f>
        <v>Skilled trades occupations</v>
      </c>
      <c r="AH12" s="11">
        <v>1.8229817614358759</v>
      </c>
      <c r="AI12" s="11">
        <v>1.3328976219207422</v>
      </c>
      <c r="AJ12" s="11">
        <v>1.1554495467072297</v>
      </c>
      <c r="AK12" s="11">
        <f t="shared" si="6"/>
        <v>4.3113289300638478</v>
      </c>
      <c r="AL12" s="11"/>
      <c r="AM12" s="11">
        <v>1.8515902211245743</v>
      </c>
      <c r="AN12" s="11">
        <v>1.3334316264932322</v>
      </c>
      <c r="AO12" s="11">
        <v>1.7420689594346954</v>
      </c>
      <c r="AP12" s="11">
        <f t="shared" si="7"/>
        <v>4.9270908070525019</v>
      </c>
      <c r="AQ12" s="11"/>
      <c r="AR12" s="11">
        <v>2.2191752104394231</v>
      </c>
      <c r="AS12" s="11">
        <v>1.5301919605862162</v>
      </c>
      <c r="AT12" s="11">
        <v>1.9476153111825225</v>
      </c>
      <c r="AU12" s="11">
        <f t="shared" si="8"/>
        <v>5.6969824822081616</v>
      </c>
    </row>
    <row r="13" spans="1:47" x14ac:dyDescent="0.2">
      <c r="A13" t="str">
        <f>name!E9</f>
        <v>Caring, leisure and other service occupations</v>
      </c>
      <c r="B13" s="11">
        <v>15.50774959521036</v>
      </c>
      <c r="C13" s="11">
        <v>18.861395011964653</v>
      </c>
      <c r="D13" s="11">
        <v>4.5511477027600842</v>
      </c>
      <c r="E13" s="11">
        <f t="shared" si="0"/>
        <v>38.9202923099351</v>
      </c>
      <c r="F13" s="11"/>
      <c r="G13" s="11">
        <v>15.399523551595269</v>
      </c>
      <c r="H13" s="11">
        <v>17.992637695828172</v>
      </c>
      <c r="I13" s="11">
        <v>4.9844361844216998</v>
      </c>
      <c r="J13" s="11">
        <f t="shared" si="1"/>
        <v>38.376597431845141</v>
      </c>
      <c r="K13" s="11"/>
      <c r="L13" s="11">
        <v>18.230158259409098</v>
      </c>
      <c r="M13" s="11">
        <v>18.511402744309319</v>
      </c>
      <c r="N13" s="11">
        <v>6.4470966898286077</v>
      </c>
      <c r="O13" s="11">
        <f t="shared" si="2"/>
        <v>43.188657693547022</v>
      </c>
      <c r="Q13" s="10" t="str">
        <f>name!E9</f>
        <v>Caring, leisure and other service occupations</v>
      </c>
      <c r="R13" s="11">
        <v>3.1083888787257727</v>
      </c>
      <c r="S13" s="11">
        <v>1.5924286244243173</v>
      </c>
      <c r="T13" s="11">
        <v>0.73973380067578764</v>
      </c>
      <c r="U13" s="11">
        <f t="shared" si="3"/>
        <v>5.4405513038258775</v>
      </c>
      <c r="V13" s="11"/>
      <c r="W13" s="11">
        <v>3.1680711553847996</v>
      </c>
      <c r="X13" s="11">
        <v>1.8033732930813515</v>
      </c>
      <c r="Y13" s="11">
        <v>0.79021531244183008</v>
      </c>
      <c r="Z13" s="11">
        <f t="shared" si="4"/>
        <v>5.7616597609079818</v>
      </c>
      <c r="AA13" s="11"/>
      <c r="AB13" s="11">
        <v>3.5973549889567806</v>
      </c>
      <c r="AC13" s="11">
        <v>2.5959678466100713</v>
      </c>
      <c r="AD13" s="11">
        <v>1.2489821243011388</v>
      </c>
      <c r="AE13" s="11">
        <f t="shared" si="5"/>
        <v>7.4423049598679905</v>
      </c>
      <c r="AG13" s="10" t="str">
        <f>name!E9</f>
        <v>Caring, leisure and other service occupations</v>
      </c>
      <c r="AH13" s="11">
        <v>12.399360716484587</v>
      </c>
      <c r="AI13" s="11">
        <v>17.268966387540335</v>
      </c>
      <c r="AJ13" s="11">
        <v>3.8114139020842952</v>
      </c>
      <c r="AK13" s="11">
        <f t="shared" si="6"/>
        <v>33.479741006109215</v>
      </c>
      <c r="AL13" s="11"/>
      <c r="AM13" s="11">
        <v>12.231452396210468</v>
      </c>
      <c r="AN13" s="11">
        <v>16.189264402746819</v>
      </c>
      <c r="AO13" s="11">
        <v>4.1942208719798693</v>
      </c>
      <c r="AP13" s="11">
        <f t="shared" si="7"/>
        <v>32.614937670937152</v>
      </c>
      <c r="AQ13" s="11"/>
      <c r="AR13" s="11">
        <v>14.632803270452321</v>
      </c>
      <c r="AS13" s="11">
        <v>15.915434897699249</v>
      </c>
      <c r="AT13" s="11">
        <v>5.1981145655274688</v>
      </c>
      <c r="AU13" s="11">
        <f t="shared" si="8"/>
        <v>35.746352733679039</v>
      </c>
    </row>
    <row r="14" spans="1:47" x14ac:dyDescent="0.2">
      <c r="A14" t="str">
        <f>name!E10</f>
        <v>Sales and customer service occupations</v>
      </c>
      <c r="B14" s="11">
        <v>11.707085071435342</v>
      </c>
      <c r="C14" s="11">
        <v>19.931445760351618</v>
      </c>
      <c r="D14" s="11">
        <v>2.7212460166055457</v>
      </c>
      <c r="E14" s="11">
        <f t="shared" si="0"/>
        <v>34.359776848392507</v>
      </c>
      <c r="F14" s="11"/>
      <c r="G14" s="11">
        <v>11.935863490076521</v>
      </c>
      <c r="H14" s="11">
        <v>19.896020165392606</v>
      </c>
      <c r="I14" s="11">
        <v>2.2836015657260442</v>
      </c>
      <c r="J14" s="11">
        <f t="shared" si="1"/>
        <v>34.115485221195172</v>
      </c>
      <c r="K14" s="11"/>
      <c r="L14" s="11">
        <v>11.668453990292088</v>
      </c>
      <c r="M14" s="11">
        <v>20.997320203608492</v>
      </c>
      <c r="N14" s="11">
        <v>1.8636764002302004</v>
      </c>
      <c r="O14" s="11">
        <f t="shared" si="2"/>
        <v>34.529450594130779</v>
      </c>
      <c r="Q14" s="10" t="str">
        <f>name!E10</f>
        <v>Sales and customer service occupations</v>
      </c>
      <c r="R14" s="11">
        <v>5.5199159585911604</v>
      </c>
      <c r="S14" s="11">
        <v>5.8717015470262783</v>
      </c>
      <c r="T14" s="11">
        <v>1.4857901530080364</v>
      </c>
      <c r="U14" s="11">
        <f t="shared" si="3"/>
        <v>12.877407658625476</v>
      </c>
      <c r="V14" s="11"/>
      <c r="W14" s="11">
        <v>5.5025025707177742</v>
      </c>
      <c r="X14" s="11">
        <v>6.2534747387047958</v>
      </c>
      <c r="Y14" s="11">
        <v>1.2415840098031254</v>
      </c>
      <c r="Z14" s="11">
        <f t="shared" si="4"/>
        <v>12.997561319225694</v>
      </c>
      <c r="AA14" s="11"/>
      <c r="AB14" s="11">
        <v>5.8593258066873455</v>
      </c>
      <c r="AC14" s="11">
        <v>7.1236910499241111</v>
      </c>
      <c r="AD14" s="11">
        <v>1.1084316529486968</v>
      </c>
      <c r="AE14" s="11">
        <f t="shared" si="5"/>
        <v>14.091448509560154</v>
      </c>
      <c r="AG14" s="10" t="str">
        <f>name!E10</f>
        <v>Sales and customer service occupations</v>
      </c>
      <c r="AH14" s="11">
        <v>6.1871691128441784</v>
      </c>
      <c r="AI14" s="11">
        <v>14.059744213325329</v>
      </c>
      <c r="AJ14" s="11">
        <v>1.2354558635975061</v>
      </c>
      <c r="AK14" s="11">
        <f t="shared" si="6"/>
        <v>21.482369189767013</v>
      </c>
      <c r="AL14" s="11"/>
      <c r="AM14" s="11">
        <v>6.4333609193587478</v>
      </c>
      <c r="AN14" s="11">
        <v>13.64254542668783</v>
      </c>
      <c r="AO14" s="11">
        <v>1.0420175559229181</v>
      </c>
      <c r="AP14" s="11">
        <f t="shared" si="7"/>
        <v>21.117923901969498</v>
      </c>
      <c r="AQ14" s="11"/>
      <c r="AR14" s="11">
        <v>5.8091281836047397</v>
      </c>
      <c r="AS14" s="11">
        <v>13.873629153684391</v>
      </c>
      <c r="AT14" s="11">
        <v>0.75524474728150415</v>
      </c>
      <c r="AU14" s="11">
        <f t="shared" si="8"/>
        <v>20.438002084570638</v>
      </c>
    </row>
    <row r="15" spans="1:47" x14ac:dyDescent="0.2">
      <c r="A15" t="str">
        <f>name!E11</f>
        <v>Process, plant and machine operatives</v>
      </c>
      <c r="B15" s="11">
        <v>14.601996654719091</v>
      </c>
      <c r="C15" s="11">
        <v>2.8993351642123044</v>
      </c>
      <c r="D15" s="11">
        <v>2.3452931248184652</v>
      </c>
      <c r="E15" s="11">
        <f t="shared" si="0"/>
        <v>19.846624943749859</v>
      </c>
      <c r="F15" s="11"/>
      <c r="G15" s="11">
        <v>12.262730498040151</v>
      </c>
      <c r="H15" s="11">
        <v>3.0676530010281837</v>
      </c>
      <c r="I15" s="11">
        <v>2.6238140787757049</v>
      </c>
      <c r="J15" s="11">
        <f t="shared" si="1"/>
        <v>17.954197577844038</v>
      </c>
      <c r="K15" s="11"/>
      <c r="L15" s="11">
        <v>10.923088321600931</v>
      </c>
      <c r="M15" s="11">
        <v>4.2723042280696681</v>
      </c>
      <c r="N15" s="11">
        <v>3.2501876362032172</v>
      </c>
      <c r="O15" s="11">
        <f t="shared" si="2"/>
        <v>18.445580185873816</v>
      </c>
      <c r="Q15" s="10" t="str">
        <f>name!E11</f>
        <v>Process, plant and machine operatives</v>
      </c>
      <c r="R15" s="11">
        <v>12.953017687426913</v>
      </c>
      <c r="S15" s="11">
        <v>2.079036475780776</v>
      </c>
      <c r="T15" s="11">
        <v>2.0092986175431213</v>
      </c>
      <c r="U15" s="11">
        <f t="shared" si="3"/>
        <v>17.04135278075081</v>
      </c>
      <c r="V15" s="11"/>
      <c r="W15" s="11">
        <v>10.927586232249151</v>
      </c>
      <c r="X15" s="11">
        <v>2.3696634863779158</v>
      </c>
      <c r="Y15" s="11">
        <v>1.9484649477305218</v>
      </c>
      <c r="Z15" s="11">
        <f t="shared" si="4"/>
        <v>15.245714666357589</v>
      </c>
      <c r="AA15" s="11"/>
      <c r="AB15" s="11">
        <v>9.4328782374909093</v>
      </c>
      <c r="AC15" s="11">
        <v>2.9601404192183232</v>
      </c>
      <c r="AD15" s="11">
        <v>2.4467742672359662</v>
      </c>
      <c r="AE15" s="11">
        <f t="shared" si="5"/>
        <v>14.839792923945199</v>
      </c>
      <c r="AG15" s="10" t="str">
        <f>name!E11</f>
        <v>Process, plant and machine operatives</v>
      </c>
      <c r="AH15" s="11">
        <v>1.6489789672921824</v>
      </c>
      <c r="AI15" s="11">
        <v>0.82029868843152831</v>
      </c>
      <c r="AJ15" s="11">
        <v>0.33599450727534463</v>
      </c>
      <c r="AK15" s="11">
        <f t="shared" si="6"/>
        <v>2.8052721629990556</v>
      </c>
      <c r="AL15" s="11"/>
      <c r="AM15" s="11">
        <v>1.3351442657909978</v>
      </c>
      <c r="AN15" s="11">
        <v>0.69798951465026682</v>
      </c>
      <c r="AO15" s="11">
        <v>0.6753491310451829</v>
      </c>
      <c r="AP15" s="11">
        <f t="shared" si="7"/>
        <v>2.7084829114864477</v>
      </c>
      <c r="AQ15" s="11"/>
      <c r="AR15" s="11">
        <v>1.4902100841100168</v>
      </c>
      <c r="AS15" s="11">
        <v>1.312163808851345</v>
      </c>
      <c r="AT15" s="11">
        <v>0.80341336896725168</v>
      </c>
      <c r="AU15" s="11">
        <f t="shared" si="8"/>
        <v>3.6057872619286138</v>
      </c>
    </row>
    <row r="16" spans="1:47" x14ac:dyDescent="0.2">
      <c r="A16" t="str">
        <f>name!E12</f>
        <v>Elementary occupations</v>
      </c>
      <c r="B16" s="11">
        <v>16.557198187934944</v>
      </c>
      <c r="C16" s="11">
        <v>21.875726024144754</v>
      </c>
      <c r="D16" s="11">
        <v>3.3100591389350664</v>
      </c>
      <c r="E16" s="11">
        <f t="shared" si="0"/>
        <v>41.742983351014765</v>
      </c>
      <c r="F16" s="11"/>
      <c r="G16" s="11">
        <v>13.978613303175704</v>
      </c>
      <c r="H16" s="11">
        <v>21.903906934195177</v>
      </c>
      <c r="I16" s="11">
        <v>3.4845173191323444</v>
      </c>
      <c r="J16" s="11">
        <f t="shared" si="1"/>
        <v>39.367037556503227</v>
      </c>
      <c r="K16" s="11"/>
      <c r="L16" s="11">
        <v>15.892036970294471</v>
      </c>
      <c r="M16" s="11">
        <v>19.57040177303616</v>
      </c>
      <c r="N16" s="11">
        <v>5.4732731827028545</v>
      </c>
      <c r="O16" s="11">
        <f t="shared" si="2"/>
        <v>40.935711926033484</v>
      </c>
      <c r="Q16" s="10" t="str">
        <f>name!E12</f>
        <v>Elementary occupations</v>
      </c>
      <c r="R16" s="11">
        <v>11.532508636490457</v>
      </c>
      <c r="S16" s="11">
        <v>8.9280759962496585</v>
      </c>
      <c r="T16" s="11">
        <v>1.6594466986067151</v>
      </c>
      <c r="U16" s="11">
        <f t="shared" si="3"/>
        <v>22.12003133134683</v>
      </c>
      <c r="V16" s="11"/>
      <c r="W16" s="11">
        <v>9.557242287535427</v>
      </c>
      <c r="X16" s="11">
        <v>8.9672200641847173</v>
      </c>
      <c r="Y16" s="11">
        <v>1.6956806971431979</v>
      </c>
      <c r="Z16" s="11">
        <f t="shared" si="4"/>
        <v>20.220143048863346</v>
      </c>
      <c r="AA16" s="11"/>
      <c r="AB16" s="11">
        <v>10.196529386506539</v>
      </c>
      <c r="AC16" s="11">
        <v>8.2584167018069916</v>
      </c>
      <c r="AD16" s="11">
        <v>2.3675601760588414</v>
      </c>
      <c r="AE16" s="11">
        <f t="shared" si="5"/>
        <v>20.822506264372372</v>
      </c>
      <c r="AG16" s="10" t="str">
        <f>name!E12</f>
        <v>Elementary occupations</v>
      </c>
      <c r="AH16" s="11">
        <v>5.0246895514445002</v>
      </c>
      <c r="AI16" s="11">
        <v>12.94765002789509</v>
      </c>
      <c r="AJ16" s="11">
        <v>1.6506124403283513</v>
      </c>
      <c r="AK16" s="11">
        <f t="shared" si="6"/>
        <v>19.622952019667942</v>
      </c>
      <c r="AL16" s="11"/>
      <c r="AM16" s="11">
        <v>4.4213710156402888</v>
      </c>
      <c r="AN16" s="11">
        <v>12.936686870010465</v>
      </c>
      <c r="AO16" s="11">
        <v>1.7888366219891463</v>
      </c>
      <c r="AP16" s="11">
        <f t="shared" si="7"/>
        <v>19.1468945076399</v>
      </c>
      <c r="AQ16" s="11"/>
      <c r="AR16" s="11">
        <v>5.695507583787923</v>
      </c>
      <c r="AS16" s="11">
        <v>11.31198507122917</v>
      </c>
      <c r="AT16" s="11">
        <v>3.1057130066440122</v>
      </c>
      <c r="AU16" s="11">
        <f t="shared" si="8"/>
        <v>20.113205661661105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204.42006261991648</v>
      </c>
      <c r="C18" s="34">
        <f t="shared" ref="C18:D18" si="9">SUM(C8:C16)</f>
        <v>112.96058280194903</v>
      </c>
      <c r="D18" s="34">
        <f t="shared" si="9"/>
        <v>59.976354578134384</v>
      </c>
      <c r="E18" s="34">
        <f t="shared" si="0"/>
        <v>377.35699999999986</v>
      </c>
      <c r="F18" s="34"/>
      <c r="G18" s="34">
        <f>SUM(G8:G16)</f>
        <v>218.68363446621206</v>
      </c>
      <c r="H18" s="34">
        <f t="shared" ref="H18:I18" si="10">SUM(H8:H16)</f>
        <v>119.43619045822605</v>
      </c>
      <c r="I18" s="34">
        <f t="shared" si="10"/>
        <v>61.57717507556174</v>
      </c>
      <c r="J18" s="34">
        <f t="shared" ref="J18" si="11">SUM(G18:I18)</f>
        <v>399.69699999999983</v>
      </c>
      <c r="K18" s="34"/>
      <c r="L18" s="34">
        <f>SUM(L8:L16)</f>
        <v>238.03758951474575</v>
      </c>
      <c r="M18" s="34">
        <f t="shared" ref="M18:N18" si="12">SUM(M8:M16)</f>
        <v>129.07438222434698</v>
      </c>
      <c r="N18" s="34">
        <f t="shared" si="12"/>
        <v>71.574028260907284</v>
      </c>
      <c r="O18" s="34">
        <f>SUM(L18:N18)</f>
        <v>438.68600000000004</v>
      </c>
      <c r="Q18" s="231" t="str">
        <f>name!E3</f>
        <v>All occupations</v>
      </c>
      <c r="R18" s="34">
        <f>SUM(R8:R16)</f>
        <v>128.76605889545493</v>
      </c>
      <c r="S18" s="34">
        <f t="shared" ref="S18:T18" si="13">SUM(S8:S16)</f>
        <v>28.628599734475614</v>
      </c>
      <c r="T18" s="34">
        <f t="shared" si="13"/>
        <v>38.159213509008623</v>
      </c>
      <c r="U18" s="34">
        <f t="shared" ref="U18" si="14">SUM(R18:T18)</f>
        <v>195.55387213893917</v>
      </c>
      <c r="V18" s="34"/>
      <c r="W18" s="34">
        <f>SUM(W8:W16)</f>
        <v>133.54490211682221</v>
      </c>
      <c r="X18" s="34">
        <f t="shared" ref="X18:Y18" si="15">SUM(X8:X16)</f>
        <v>32.301519380890284</v>
      </c>
      <c r="Y18" s="34">
        <f t="shared" si="15"/>
        <v>34.605365903748648</v>
      </c>
      <c r="Z18" s="34">
        <f t="shared" ref="Z18" si="16">SUM(W18:Y18)</f>
        <v>200.45178740146116</v>
      </c>
      <c r="AA18" s="34"/>
      <c r="AB18" s="34">
        <f>SUM(AB8:AB16)</f>
        <v>141.03602296041075</v>
      </c>
      <c r="AC18" s="34">
        <f t="shared" ref="AC18:AD18" si="17">SUM(AC8:AC16)</f>
        <v>36.753152697606268</v>
      </c>
      <c r="AD18" s="34">
        <f t="shared" si="17"/>
        <v>40.045580268765619</v>
      </c>
      <c r="AE18" s="34">
        <f t="shared" ref="AE18" si="18">SUM(AB18:AD18)</f>
        <v>217.83475592678263</v>
      </c>
      <c r="AG18" s="231" t="str">
        <f>name!E3</f>
        <v>All occupations</v>
      </c>
      <c r="AH18" s="34">
        <f>SUM(AH8:AH16)</f>
        <v>75.654003724461532</v>
      </c>
      <c r="AI18" s="34">
        <f t="shared" ref="AI18:AJ18" si="19">SUM(AI8:AI16)</f>
        <v>84.331983067473416</v>
      </c>
      <c r="AJ18" s="34">
        <f t="shared" si="19"/>
        <v>21.817141069125757</v>
      </c>
      <c r="AK18" s="34">
        <f t="shared" si="6"/>
        <v>181.80312786106072</v>
      </c>
      <c r="AL18" s="34"/>
      <c r="AM18" s="34">
        <f>SUM(AM8:AM16)</f>
        <v>85.138732349389826</v>
      </c>
      <c r="AN18" s="34">
        <f t="shared" ref="AN18:AO18" si="20">SUM(AN8:AN16)</f>
        <v>87.134671077335796</v>
      </c>
      <c r="AO18" s="34">
        <f t="shared" si="20"/>
        <v>26.971809171813078</v>
      </c>
      <c r="AP18" s="34">
        <f t="shared" si="7"/>
        <v>199.2452125985387</v>
      </c>
      <c r="AQ18" s="34"/>
      <c r="AR18" s="34">
        <f>SUM(AR8:AR16)</f>
        <v>97.001566554334985</v>
      </c>
      <c r="AS18" s="34">
        <f t="shared" ref="AS18:AT18" si="21">SUM(AS8:AS16)</f>
        <v>92.321229526740723</v>
      </c>
      <c r="AT18" s="34">
        <f t="shared" si="21"/>
        <v>31.528447992141675</v>
      </c>
      <c r="AU18" s="34">
        <f t="shared" si="8"/>
        <v>220.85124407321737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12.491130941942238</v>
      </c>
      <c r="C26" s="18">
        <f t="shared" ref="C26:O26" si="22">C8/C$18*100</f>
        <v>3.2515215296249447</v>
      </c>
      <c r="D26" s="18">
        <f t="shared" si="22"/>
        <v>15.136934259004001</v>
      </c>
      <c r="E26" s="18">
        <f t="shared" si="22"/>
        <v>10.145802708493184</v>
      </c>
      <c r="F26" s="18"/>
      <c r="G26" s="18">
        <f t="shared" si="22"/>
        <v>13.724969434045612</v>
      </c>
      <c r="H26" s="18">
        <f t="shared" si="22"/>
        <v>4.8373521329230043</v>
      </c>
      <c r="I26" s="18">
        <f t="shared" si="22"/>
        <v>17.36363948912215</v>
      </c>
      <c r="J26" s="18">
        <f t="shared" si="22"/>
        <v>11.629771997805028</v>
      </c>
      <c r="K26" s="18"/>
      <c r="L26" s="18">
        <f t="shared" si="22"/>
        <v>12.619677822767745</v>
      </c>
      <c r="M26" s="18">
        <f t="shared" si="22"/>
        <v>5.4791491918031472</v>
      </c>
      <c r="N26" s="18">
        <f t="shared" si="22"/>
        <v>16.896192937284646</v>
      </c>
      <c r="O26" s="18">
        <f t="shared" si="22"/>
        <v>11.216460240870013</v>
      </c>
      <c r="Q26" t="str">
        <f>$A$8</f>
        <v>Managers, directors and senior officials</v>
      </c>
      <c r="R26" s="18">
        <f>R8/R$18*100</f>
        <v>14.8882682113058</v>
      </c>
      <c r="S26" s="18">
        <f t="shared" ref="S26:U26" si="23">S8/S$18*100</f>
        <v>4.4689372076526928</v>
      </c>
      <c r="T26" s="18">
        <f t="shared" si="23"/>
        <v>14.258002306978156</v>
      </c>
      <c r="U26" s="18">
        <f t="shared" si="23"/>
        <v>13.239917787509214</v>
      </c>
      <c r="V26" s="18"/>
      <c r="W26" s="18">
        <f t="shared" ref="W26:Z26" si="24">W8/W$18*100</f>
        <v>16.368950587260645</v>
      </c>
      <c r="X26" s="18">
        <f t="shared" si="24"/>
        <v>6.3022677544645589</v>
      </c>
      <c r="Y26" s="18">
        <f t="shared" si="24"/>
        <v>16.008231205521561</v>
      </c>
      <c r="Z26" s="18">
        <f t="shared" si="24"/>
        <v>14.684495780468373</v>
      </c>
      <c r="AA26" s="18"/>
      <c r="AB26" s="18">
        <f t="shared" ref="AB26:AE26" si="25">AB8/AB$18*100</f>
        <v>15.242938091730284</v>
      </c>
      <c r="AC26" s="18">
        <f t="shared" si="25"/>
        <v>6.3714627219768882</v>
      </c>
      <c r="AD26" s="18">
        <f t="shared" si="25"/>
        <v>16.544187271863485</v>
      </c>
      <c r="AE26" s="18">
        <f t="shared" si="25"/>
        <v>13.985354519910429</v>
      </c>
      <c r="AG26" t="str">
        <f>$A$8</f>
        <v>Managers, directors and senior officials</v>
      </c>
      <c r="AH26" s="18">
        <f>AH8/AH$18*100</f>
        <v>8.4111100096520914</v>
      </c>
      <c r="AI26" s="18">
        <f t="shared" ref="AI26:AK26" si="26">AI8/AI$18*100</f>
        <v>2.8382393454642107</v>
      </c>
      <c r="AJ26" s="18">
        <f t="shared" si="26"/>
        <v>16.674227890235375</v>
      </c>
      <c r="AK26" s="18">
        <f t="shared" si="26"/>
        <v>6.8176631343078835</v>
      </c>
      <c r="AL26" s="18"/>
      <c r="AM26" s="18">
        <f t="shared" ref="AM26:AP26" si="27">AM8/AM$18*100</f>
        <v>9.5777359180963231</v>
      </c>
      <c r="AN26" s="18">
        <f t="shared" si="27"/>
        <v>4.2942961971452025</v>
      </c>
      <c r="AO26" s="18">
        <f t="shared" si="27"/>
        <v>19.102655188965802</v>
      </c>
      <c r="AP26" s="18">
        <f t="shared" si="27"/>
        <v>8.5565496389501483</v>
      </c>
      <c r="AQ26" s="18"/>
      <c r="AR26" s="18">
        <f t="shared" ref="AR26:AU26" si="28">AR8/AR$18*100</f>
        <v>8.8055724565694291</v>
      </c>
      <c r="AS26" s="18">
        <f t="shared" si="28"/>
        <v>5.1239184870483294</v>
      </c>
      <c r="AT26" s="18">
        <f t="shared" si="28"/>
        <v>17.343289830008235</v>
      </c>
      <c r="AU26" s="18">
        <f t="shared" si="28"/>
        <v>8.4853847968853362</v>
      </c>
    </row>
    <row r="27" spans="1:47" x14ac:dyDescent="0.2">
      <c r="A27" t="str">
        <f>$A$9</f>
        <v>Professional occupations</v>
      </c>
      <c r="B27" s="18">
        <f t="shared" ref="B27:B34" si="29">B9/B$18*100</f>
        <v>23.327927630090596</v>
      </c>
      <c r="C27" s="18">
        <f t="shared" ref="C27:O27" si="30">C9/C$18*100</f>
        <v>14.048873331048245</v>
      </c>
      <c r="D27" s="18">
        <f t="shared" si="30"/>
        <v>18.276904878201197</v>
      </c>
      <c r="E27" s="18">
        <f t="shared" si="30"/>
        <v>19.747473807794211</v>
      </c>
      <c r="F27" s="18"/>
      <c r="G27" s="18">
        <f t="shared" si="30"/>
        <v>27.201638036520404</v>
      </c>
      <c r="H27" s="18">
        <f t="shared" si="30"/>
        <v>16.536239334730091</v>
      </c>
      <c r="I27" s="18">
        <f t="shared" si="30"/>
        <v>17.440763148480539</v>
      </c>
      <c r="J27" s="18">
        <f t="shared" si="30"/>
        <v>22.510880556400636</v>
      </c>
      <c r="K27" s="18"/>
      <c r="L27" s="18">
        <f t="shared" si="30"/>
        <v>30.934521007745847</v>
      </c>
      <c r="M27" s="18">
        <f t="shared" si="30"/>
        <v>19.151717730937783</v>
      </c>
      <c r="N27" s="18">
        <f t="shared" si="30"/>
        <v>15.820368895143663</v>
      </c>
      <c r="O27" s="18">
        <f t="shared" si="30"/>
        <v>25.001715300994199</v>
      </c>
      <c r="Q27" t="str">
        <f>$A$9</f>
        <v>Professional occupations</v>
      </c>
      <c r="R27" s="18">
        <f t="shared" ref="R27:U27" si="31">R9/R$18*100</f>
        <v>22.976083856882859</v>
      </c>
      <c r="S27" s="18">
        <f t="shared" si="31"/>
        <v>9.8419711914768637</v>
      </c>
      <c r="T27" s="18">
        <f t="shared" si="31"/>
        <v>18.034685009353542</v>
      </c>
      <c r="U27" s="18">
        <f t="shared" si="31"/>
        <v>20.089047451792744</v>
      </c>
      <c r="V27" s="18"/>
      <c r="W27" s="18">
        <f t="shared" ref="W27:Z27" si="32">W9/W$18*100</f>
        <v>26.884211782117823</v>
      </c>
      <c r="X27" s="18">
        <f t="shared" si="32"/>
        <v>12.802438063481695</v>
      </c>
      <c r="Y27" s="18">
        <f t="shared" si="32"/>
        <v>15.66921055659283</v>
      </c>
      <c r="Z27" s="18">
        <f t="shared" si="32"/>
        <v>22.678901773971823</v>
      </c>
      <c r="AA27" s="18"/>
      <c r="AB27" s="18">
        <f t="shared" ref="AB27:AE27" si="33">AB9/AB$18*100</f>
        <v>32.18705175655225</v>
      </c>
      <c r="AC27" s="18">
        <f t="shared" si="33"/>
        <v>16.35519552280963</v>
      </c>
      <c r="AD27" s="18">
        <f t="shared" si="33"/>
        <v>12.509679638163929</v>
      </c>
      <c r="AE27" s="18">
        <f t="shared" si="33"/>
        <v>25.898512499065657</v>
      </c>
      <c r="AG27" t="str">
        <f>$A$9</f>
        <v>Professional occupations</v>
      </c>
      <c r="AH27" s="18">
        <f t="shared" ref="AH27:AK27" si="34">AH9/AH$18*100</f>
        <v>23.926779426326917</v>
      </c>
      <c r="AI27" s="18">
        <f>AI9/AI$18*100</f>
        <v>15.477011424036485</v>
      </c>
      <c r="AJ27" s="18">
        <f t="shared" si="34"/>
        <v>18.700558906114232</v>
      </c>
      <c r="AK27" s="18">
        <f t="shared" si="34"/>
        <v>19.380065119668824</v>
      </c>
      <c r="AL27" s="18"/>
      <c r="AM27" s="18">
        <f t="shared" ref="AM27:AP27" si="35">AM9/AM$18*100</f>
        <v>27.699539014180495</v>
      </c>
      <c r="AN27" s="18">
        <f t="shared" si="35"/>
        <v>17.920389325043107</v>
      </c>
      <c r="AO27" s="18">
        <f t="shared" si="35"/>
        <v>19.713700246229077</v>
      </c>
      <c r="AP27" s="18">
        <f t="shared" si="35"/>
        <v>22.341841848045931</v>
      </c>
      <c r="AQ27" s="18"/>
      <c r="AR27" s="18">
        <f t="shared" ref="AR27:AU27" si="36">AR9/AR$18*100</f>
        <v>29.113396239123389</v>
      </c>
      <c r="AS27" s="18">
        <f t="shared" si="36"/>
        <v>20.265015379425122</v>
      </c>
      <c r="AT27" s="18">
        <f t="shared" si="36"/>
        <v>20.025411668526171</v>
      </c>
      <c r="AU27" s="18">
        <f t="shared" si="36"/>
        <v>24.117166972649922</v>
      </c>
    </row>
    <row r="28" spans="1:47" x14ac:dyDescent="0.2">
      <c r="A28" t="str">
        <f>$A$10</f>
        <v>Associate professional occupations</v>
      </c>
      <c r="B28" s="18">
        <f t="shared" si="29"/>
        <v>13.454449509383718</v>
      </c>
      <c r="C28" s="18">
        <f t="shared" ref="C28:O28" si="37">C10/C$18*100</f>
        <v>8.272128520704257</v>
      </c>
      <c r="D28" s="18">
        <f t="shared" si="37"/>
        <v>14.529709655889944</v>
      </c>
      <c r="E28" s="18">
        <f t="shared" si="37"/>
        <v>12.074038346115486</v>
      </c>
      <c r="F28" s="18"/>
      <c r="G28" s="18">
        <f t="shared" si="37"/>
        <v>14.934456441576396</v>
      </c>
      <c r="H28" s="18">
        <f t="shared" si="37"/>
        <v>9.3178007165185992</v>
      </c>
      <c r="I28" s="18">
        <f t="shared" si="37"/>
        <v>13.759649787496118</v>
      </c>
      <c r="J28" s="18">
        <f t="shared" si="37"/>
        <v>13.075114895518944</v>
      </c>
      <c r="K28" s="18"/>
      <c r="L28" s="18">
        <f t="shared" si="37"/>
        <v>15.816290710531058</v>
      </c>
      <c r="M28" s="18">
        <f t="shared" si="37"/>
        <v>11.634379997574413</v>
      </c>
      <c r="N28" s="18">
        <f t="shared" si="37"/>
        <v>13.909667204565348</v>
      </c>
      <c r="O28" s="18">
        <f t="shared" si="37"/>
        <v>14.274772935878671</v>
      </c>
      <c r="Q28" t="str">
        <f>$A$10</f>
        <v>Associate professional occupations</v>
      </c>
      <c r="R28" s="18">
        <f t="shared" ref="R28:U28" si="38">R10/R$18*100</f>
        <v>13.570350259038172</v>
      </c>
      <c r="S28" s="18">
        <f t="shared" si="38"/>
        <v>6.8513092424291431</v>
      </c>
      <c r="T28" s="18">
        <f t="shared" si="38"/>
        <v>11.850307486834991</v>
      </c>
      <c r="U28" s="18">
        <f t="shared" si="38"/>
        <v>12.251060528636664</v>
      </c>
      <c r="V28" s="18"/>
      <c r="W28" s="18">
        <f t="shared" ref="W28:Z28" si="39">W10/W$18*100</f>
        <v>14.872369825121201</v>
      </c>
      <c r="X28" s="18">
        <f t="shared" si="39"/>
        <v>8.4878005912060335</v>
      </c>
      <c r="Y28" s="18">
        <f t="shared" si="39"/>
        <v>10.515085916905541</v>
      </c>
      <c r="Z28" s="18">
        <f t="shared" si="39"/>
        <v>13.091309673618341</v>
      </c>
      <c r="AA28" s="18"/>
      <c r="AB28" s="18">
        <f t="shared" ref="AB28:AE28" si="40">AB10/AB$18*100</f>
        <v>13.927735148920876</v>
      </c>
      <c r="AC28" s="18">
        <f t="shared" si="40"/>
        <v>8.5402278246671663</v>
      </c>
      <c r="AD28" s="18">
        <f t="shared" si="40"/>
        <v>10.77109862814048</v>
      </c>
      <c r="AE28" s="18">
        <f t="shared" si="40"/>
        <v>12.438453885516616</v>
      </c>
      <c r="AG28" t="str">
        <f>$A$10</f>
        <v>Associate professional occupations</v>
      </c>
      <c r="AH28" s="18">
        <f t="shared" ref="AH28:AK28" si="41">AH10/AH$18*100</f>
        <v>13.257181922457484</v>
      </c>
      <c r="AI28" s="18">
        <f t="shared" si="41"/>
        <v>8.7544611415347209</v>
      </c>
      <c r="AJ28" s="18">
        <f t="shared" si="41"/>
        <v>19.216111009830787</v>
      </c>
      <c r="AK28" s="18">
        <f t="shared" si="41"/>
        <v>11.883627027818708</v>
      </c>
      <c r="AL28" s="18"/>
      <c r="AM28" s="18">
        <f t="shared" ref="AM28:AP28" si="42">AM10/AM$18*100</f>
        <v>15.031842800152281</v>
      </c>
      <c r="AN28" s="18">
        <f t="shared" si="42"/>
        <v>9.6254884004501751</v>
      </c>
      <c r="AO28" s="18">
        <f t="shared" si="42"/>
        <v>17.922489559372</v>
      </c>
      <c r="AP28" s="18">
        <f t="shared" si="42"/>
        <v>13.058822046249164</v>
      </c>
      <c r="AQ28" s="18"/>
      <c r="AR28" s="18">
        <f t="shared" ref="AR28:AU28" si="43">AR10/AR$18*100</f>
        <v>18.562167658817959</v>
      </c>
      <c r="AS28" s="18">
        <f t="shared" si="43"/>
        <v>12.866164364652748</v>
      </c>
      <c r="AT28" s="18">
        <f t="shared" si="43"/>
        <v>17.8960924129224</v>
      </c>
      <c r="AU28" s="18">
        <f t="shared" si="43"/>
        <v>16.086010693754766</v>
      </c>
    </row>
    <row r="29" spans="1:47" x14ac:dyDescent="0.2">
      <c r="A29" t="str">
        <f>$A$11</f>
        <v>Administrative and secretarial occupations</v>
      </c>
      <c r="B29" s="18">
        <f t="shared" si="29"/>
        <v>10.305563217339268</v>
      </c>
      <c r="C29" s="18">
        <f t="shared" ref="C29:O29" si="44">C11/C$18*100</f>
        <v>14.823580026144235</v>
      </c>
      <c r="D29" s="18">
        <f t="shared" si="44"/>
        <v>3.808923905389531</v>
      </c>
      <c r="E29" s="18">
        <f t="shared" si="44"/>
        <v>10.625454113471754</v>
      </c>
      <c r="F29" s="18"/>
      <c r="G29" s="18">
        <f t="shared" si="44"/>
        <v>9.9931852681351163</v>
      </c>
      <c r="H29" s="18">
        <f t="shared" si="44"/>
        <v>13.691507847900716</v>
      </c>
      <c r="I29" s="18">
        <f t="shared" si="44"/>
        <v>4.2693901036833086</v>
      </c>
      <c r="J29" s="18">
        <f t="shared" si="44"/>
        <v>10.21650048710033</v>
      </c>
      <c r="K29" s="18"/>
      <c r="L29" s="18">
        <f t="shared" si="44"/>
        <v>8.9249293001653296</v>
      </c>
      <c r="M29" s="18">
        <f t="shared" si="44"/>
        <v>11.252955855472102</v>
      </c>
      <c r="N29" s="18">
        <f t="shared" si="44"/>
        <v>3.985453263173242</v>
      </c>
      <c r="O29" s="18">
        <f t="shared" si="44"/>
        <v>8.8040008729129227</v>
      </c>
      <c r="Q29" t="str">
        <f>$A$11</f>
        <v>Administrative and secretarial occupations</v>
      </c>
      <c r="R29" s="18">
        <f t="shared" ref="R29:U29" si="45">R11/R$18*100</f>
        <v>5.4286915441107571</v>
      </c>
      <c r="S29" s="18">
        <f t="shared" si="45"/>
        <v>5.8361259090909581</v>
      </c>
      <c r="T29" s="18">
        <f t="shared" si="45"/>
        <v>1.4843389870120278</v>
      </c>
      <c r="U29" s="18">
        <f t="shared" si="45"/>
        <v>4.7186615431226144</v>
      </c>
      <c r="V29" s="18"/>
      <c r="W29" s="18">
        <f t="shared" ref="W29:Z29" si="46">W11/W$18*100</f>
        <v>5.6332865076304399</v>
      </c>
      <c r="X29" s="18">
        <f t="shared" si="46"/>
        <v>5.453901255367553</v>
      </c>
      <c r="Y29" s="18">
        <f t="shared" si="46"/>
        <v>1.1649834499921878</v>
      </c>
      <c r="Z29" s="18">
        <f t="shared" si="46"/>
        <v>4.8329859437859453</v>
      </c>
      <c r="AA29" s="18"/>
      <c r="AB29" s="18">
        <f t="shared" ref="AB29:AE29" si="47">AB11/AB$18*100</f>
        <v>6.2945134408148018</v>
      </c>
      <c r="AC29" s="18">
        <f t="shared" si="47"/>
        <v>3.9845171200028009</v>
      </c>
      <c r="AD29" s="18">
        <f t="shared" si="47"/>
        <v>1.3942468930669443</v>
      </c>
      <c r="AE29" s="18">
        <f t="shared" si="47"/>
        <v>5.0039312116851722</v>
      </c>
      <c r="AG29" t="str">
        <f>$A$11</f>
        <v>Administrative and secretarial occupations</v>
      </c>
      <c r="AH29" s="18">
        <f t="shared" ref="AH29:AK29" si="48">AH11/AH$18*100</f>
        <v>18.606188619633375</v>
      </c>
      <c r="AI29" s="18">
        <f t="shared" si="48"/>
        <v>17.874595989366878</v>
      </c>
      <c r="AJ29" s="18">
        <f t="shared" si="48"/>
        <v>7.8747330753048947</v>
      </c>
      <c r="AK29" s="18">
        <f t="shared" si="48"/>
        <v>16.979009042053892</v>
      </c>
      <c r="AL29" s="18"/>
      <c r="AM29" s="18">
        <f t="shared" ref="AM29:AP29" si="49">AM11/AM$18*100</f>
        <v>16.831932300701475</v>
      </c>
      <c r="AN29" s="18">
        <f t="shared" si="49"/>
        <v>16.745254487567209</v>
      </c>
      <c r="AO29" s="18">
        <f t="shared" si="49"/>
        <v>8.2524053875554095</v>
      </c>
      <c r="AP29" s="18">
        <f t="shared" si="49"/>
        <v>15.632616129906213</v>
      </c>
      <c r="AQ29" s="18"/>
      <c r="AR29" s="18">
        <f t="shared" ref="AR29:AU29" si="50">AR11/AR$18*100</f>
        <v>12.749438580919922</v>
      </c>
      <c r="AS29" s="18">
        <f t="shared" si="50"/>
        <v>14.146526923441073</v>
      </c>
      <c r="AT29" s="18">
        <f t="shared" si="50"/>
        <v>7.2766511906098161</v>
      </c>
      <c r="AU29" s="18">
        <f t="shared" si="50"/>
        <v>12.55216743014493</v>
      </c>
    </row>
    <row r="30" spans="1:47" x14ac:dyDescent="0.2">
      <c r="A30" t="str">
        <f>$A$12</f>
        <v>Skilled trades occupations</v>
      </c>
      <c r="B30" s="18">
        <f t="shared" si="29"/>
        <v>11.86500871904749</v>
      </c>
      <c r="C30" s="18">
        <f t="shared" ref="C30:O30" si="51">C12/C$18*100</f>
        <v>3.3294861885187892</v>
      </c>
      <c r="D30" s="18">
        <f t="shared" si="51"/>
        <v>26.692789481834229</v>
      </c>
      <c r="E30" s="18">
        <f t="shared" si="51"/>
        <v>11.666625323663409</v>
      </c>
      <c r="F30" s="18"/>
      <c r="G30" s="18">
        <f t="shared" si="51"/>
        <v>9.6460981714281182</v>
      </c>
      <c r="H30" s="18">
        <f t="shared" si="51"/>
        <v>2.9863039292427378</v>
      </c>
      <c r="I30" s="18">
        <f t="shared" si="51"/>
        <v>25.443623394359761</v>
      </c>
      <c r="J30" s="18">
        <f t="shared" si="51"/>
        <v>10.089800583232094</v>
      </c>
      <c r="K30" s="18"/>
      <c r="L30" s="18">
        <f t="shared" si="51"/>
        <v>7.879042655727944</v>
      </c>
      <c r="M30" s="18">
        <f t="shared" si="51"/>
        <v>3.4004629909708659</v>
      </c>
      <c r="N30" s="18">
        <f t="shared" si="51"/>
        <v>25.58885534895024</v>
      </c>
      <c r="O30" s="18">
        <f t="shared" si="51"/>
        <v>9.4507653246278522</v>
      </c>
      <c r="Q30" t="str">
        <f>$A$12</f>
        <v>Skilled trades occupations</v>
      </c>
      <c r="R30" s="18">
        <f t="shared" ref="R30:U30" si="52">R12/R$18*100</f>
        <v>17.420333187421427</v>
      </c>
      <c r="S30" s="18">
        <f t="shared" si="52"/>
        <v>8.4814116074858603</v>
      </c>
      <c r="T30" s="18">
        <f t="shared" si="52"/>
        <v>38.926149555482624</v>
      </c>
      <c r="U30" s="18">
        <f t="shared" si="52"/>
        <v>20.308213771567051</v>
      </c>
      <c r="V30" s="18"/>
      <c r="W30" s="18">
        <f t="shared" ref="W30:Z30" si="53">W12/W$18*100</f>
        <v>14.409271742548457</v>
      </c>
      <c r="X30" s="18">
        <f t="shared" si="53"/>
        <v>6.9139039429205376</v>
      </c>
      <c r="Y30" s="18">
        <f t="shared" si="53"/>
        <v>40.240567322446118</v>
      </c>
      <c r="Z30" s="18">
        <f t="shared" si="53"/>
        <v>17.660874911136169</v>
      </c>
      <c r="AA30" s="18"/>
      <c r="AB30" s="18">
        <f t="shared" ref="AB30:AE30" si="54">AB12/AB$18*100</f>
        <v>11.724598905299304</v>
      </c>
      <c r="AC30" s="18">
        <f t="shared" si="54"/>
        <v>7.7787466596387622</v>
      </c>
      <c r="AD30" s="18">
        <f t="shared" si="54"/>
        <v>40.871824401265748</v>
      </c>
      <c r="AE30" s="18">
        <f t="shared" si="54"/>
        <v>16.417123951427186</v>
      </c>
      <c r="AG30" t="str">
        <f>$A$12</f>
        <v>Skilled trades occupations</v>
      </c>
      <c r="AH30" s="18">
        <f t="shared" ref="AH30:AK30" si="55">AH12/AH$18*100</f>
        <v>2.4096302531130198</v>
      </c>
      <c r="AI30" s="18">
        <f t="shared" si="55"/>
        <v>1.5805363201933722</v>
      </c>
      <c r="AJ30" s="18">
        <f t="shared" si="55"/>
        <v>5.2960630499032204</v>
      </c>
      <c r="AK30" s="18">
        <f t="shared" si="55"/>
        <v>2.3714272580385369</v>
      </c>
      <c r="AL30" s="18"/>
      <c r="AM30" s="18">
        <f t="shared" ref="AM30:AP30" si="56">AM12/AM$18*100</f>
        <v>2.1747918603322312</v>
      </c>
      <c r="AN30" s="18">
        <f t="shared" si="56"/>
        <v>1.5303111953102502</v>
      </c>
      <c r="AO30" s="18">
        <f t="shared" si="56"/>
        <v>6.4588509741320825</v>
      </c>
      <c r="AP30" s="18">
        <f t="shared" si="56"/>
        <v>2.4728778889057423</v>
      </c>
      <c r="AQ30" s="18"/>
      <c r="AR30" s="18">
        <f t="shared" ref="AR30:AU30" si="57">AR12/AR$18*100</f>
        <v>2.2877725476694875</v>
      </c>
      <c r="AS30" s="18">
        <f t="shared" si="57"/>
        <v>1.6574648847619584</v>
      </c>
      <c r="AT30" s="18">
        <f t="shared" si="57"/>
        <v>6.1773269387315128</v>
      </c>
      <c r="AU30" s="18">
        <f t="shared" si="57"/>
        <v>2.5795564367839732</v>
      </c>
    </row>
    <row r="31" spans="1:47" x14ac:dyDescent="0.2">
      <c r="A31" t="str">
        <f>$A$13</f>
        <v>Caring, leisure and other service occupations</v>
      </c>
      <c r="B31" s="18">
        <f t="shared" si="29"/>
        <v>7.5862170260872679</v>
      </c>
      <c r="C31" s="18">
        <f t="shared" ref="C31:O31" si="58">C13/C$18*100</f>
        <v>16.697324450807645</v>
      </c>
      <c r="D31" s="18">
        <f t="shared" si="58"/>
        <v>7.5882366222026087</v>
      </c>
      <c r="E31" s="18">
        <f t="shared" si="58"/>
        <v>10.313918202109704</v>
      </c>
      <c r="F31" s="18"/>
      <c r="G31" s="18">
        <f t="shared" si="58"/>
        <v>7.0419186095860269</v>
      </c>
      <c r="H31" s="18">
        <f t="shared" si="58"/>
        <v>15.064644666577228</v>
      </c>
      <c r="I31" s="18">
        <f t="shared" si="58"/>
        <v>8.0946165170865125</v>
      </c>
      <c r="J31" s="18">
        <f t="shared" si="58"/>
        <v>9.601422435456147</v>
      </c>
      <c r="K31" s="18"/>
      <c r="L31" s="18">
        <f t="shared" si="58"/>
        <v>7.6585207809289262</v>
      </c>
      <c r="M31" s="18">
        <f t="shared" si="58"/>
        <v>14.341655118003391</v>
      </c>
      <c r="N31" s="18">
        <f t="shared" si="58"/>
        <v>9.0075923438696837</v>
      </c>
      <c r="O31" s="18">
        <f t="shared" si="58"/>
        <v>9.845004785552085</v>
      </c>
      <c r="Q31" t="str">
        <f>$A$13</f>
        <v>Caring, leisure and other service occupations</v>
      </c>
      <c r="R31" s="18">
        <f t="shared" ref="R31:U31" si="59">R13/R$18*100</f>
        <v>2.4139815300625695</v>
      </c>
      <c r="S31" s="18">
        <f t="shared" si="59"/>
        <v>5.5623699349383697</v>
      </c>
      <c r="T31" s="18">
        <f t="shared" si="59"/>
        <v>1.9385457210776929</v>
      </c>
      <c r="U31" s="18">
        <f t="shared" si="59"/>
        <v>2.7821240481295186</v>
      </c>
      <c r="V31" s="18"/>
      <c r="W31" s="18">
        <f t="shared" ref="W31:Z31" si="60">W13/W$18*100</f>
        <v>2.3722890991476704</v>
      </c>
      <c r="X31" s="18">
        <f t="shared" si="60"/>
        <v>5.5829364303780551</v>
      </c>
      <c r="Y31" s="18">
        <f t="shared" si="60"/>
        <v>2.283505149576325</v>
      </c>
      <c r="Z31" s="18">
        <f t="shared" si="60"/>
        <v>2.8743369343814504</v>
      </c>
      <c r="AA31" s="18"/>
      <c r="AB31" s="18">
        <f t="shared" ref="AB31:AE31" si="61">AB13/AB$18*100</f>
        <v>2.5506639463072278</v>
      </c>
      <c r="AC31" s="18">
        <f t="shared" si="61"/>
        <v>7.0632521459285487</v>
      </c>
      <c r="AD31" s="18">
        <f t="shared" si="61"/>
        <v>3.1189013017631519</v>
      </c>
      <c r="AE31" s="18">
        <f t="shared" si="61"/>
        <v>3.4164910591078748</v>
      </c>
      <c r="AG31" t="str">
        <f>$A$13</f>
        <v>Caring, leisure and other service occupations</v>
      </c>
      <c r="AH31" s="18">
        <f t="shared" ref="AH31:AK31" si="62">AH13/AH$18*100</f>
        <v>16.389563150741022</v>
      </c>
      <c r="AI31" s="18">
        <f t="shared" si="62"/>
        <v>20.477363106383446</v>
      </c>
      <c r="AJ31" s="18">
        <f t="shared" si="62"/>
        <v>17.469813712108998</v>
      </c>
      <c r="AK31" s="18">
        <f t="shared" si="62"/>
        <v>18.415382287424347</v>
      </c>
      <c r="AL31" s="18"/>
      <c r="AM31" s="18">
        <f t="shared" ref="AM31:AP31" si="63">AM13/AM$18*100</f>
        <v>14.366495787152894</v>
      </c>
      <c r="AN31" s="18">
        <f t="shared" si="63"/>
        <v>18.579589734582395</v>
      </c>
      <c r="AO31" s="18">
        <f t="shared" si="63"/>
        <v>15.550387611236124</v>
      </c>
      <c r="AP31" s="18">
        <f t="shared" si="63"/>
        <v>16.369245336224633</v>
      </c>
      <c r="AQ31" s="18"/>
      <c r="AR31" s="18">
        <f t="shared" ref="AR31:AU31" si="64">AR13/AR$18*100</f>
        <v>15.085120570971213</v>
      </c>
      <c r="AS31" s="18">
        <f t="shared" si="64"/>
        <v>17.239192956252129</v>
      </c>
      <c r="AT31" s="18">
        <f t="shared" si="64"/>
        <v>16.487061357486024</v>
      </c>
      <c r="AU31" s="18">
        <f t="shared" si="64"/>
        <v>16.185714906739797</v>
      </c>
    </row>
    <row r="32" spans="1:47" x14ac:dyDescent="0.2">
      <c r="A32" t="str">
        <f>$A$14</f>
        <v>Sales and customer service occupations</v>
      </c>
      <c r="B32" s="18">
        <f t="shared" si="29"/>
        <v>5.7269746038590297</v>
      </c>
      <c r="C32" s="18">
        <f t="shared" ref="C32:O32" si="65">C14/C$18*100</f>
        <v>17.644602449773938</v>
      </c>
      <c r="D32" s="18">
        <f t="shared" si="65"/>
        <v>4.5371980937261434</v>
      </c>
      <c r="E32" s="18">
        <f t="shared" si="65"/>
        <v>9.1053768310625003</v>
      </c>
      <c r="F32" s="18"/>
      <c r="G32" s="18">
        <f t="shared" si="65"/>
        <v>5.4580506306340375</v>
      </c>
      <c r="H32" s="18">
        <f t="shared" si="65"/>
        <v>16.658284301483501</v>
      </c>
      <c r="I32" s="18">
        <f t="shared" si="65"/>
        <v>3.708519533291065</v>
      </c>
      <c r="J32" s="18">
        <f t="shared" si="65"/>
        <v>8.5353368229421758</v>
      </c>
      <c r="K32" s="18"/>
      <c r="L32" s="18">
        <f t="shared" si="65"/>
        <v>4.9019375528373264</v>
      </c>
      <c r="M32" s="18">
        <f t="shared" si="65"/>
        <v>16.26761239663545</v>
      </c>
      <c r="N32" s="18">
        <f t="shared" si="65"/>
        <v>2.6038445026966772</v>
      </c>
      <c r="O32" s="18">
        <f t="shared" si="65"/>
        <v>7.8711083996596143</v>
      </c>
      <c r="Q32" t="str">
        <f>$A$14</f>
        <v>Sales and customer service occupations</v>
      </c>
      <c r="R32" s="18">
        <f t="shared" ref="R32:U32" si="66">R14/R$18*100</f>
        <v>4.2867786790560825</v>
      </c>
      <c r="S32" s="18">
        <f t="shared" si="66"/>
        <v>20.509915264753094</v>
      </c>
      <c r="T32" s="18">
        <f t="shared" si="66"/>
        <v>3.8936603152401745</v>
      </c>
      <c r="U32" s="18">
        <f t="shared" si="66"/>
        <v>6.5850946942519251</v>
      </c>
      <c r="V32" s="18"/>
      <c r="W32" s="18">
        <f t="shared" ref="W32:Z32" si="67">W14/W$18*100</f>
        <v>4.1203389148500049</v>
      </c>
      <c r="X32" s="18">
        <f t="shared" si="67"/>
        <v>19.359692232943004</v>
      </c>
      <c r="Y32" s="18">
        <f t="shared" si="67"/>
        <v>3.5878366761283984</v>
      </c>
      <c r="Z32" s="18">
        <f t="shared" si="67"/>
        <v>6.484133410691129</v>
      </c>
      <c r="AA32" s="18"/>
      <c r="AB32" s="18">
        <f>AB14/AB$18*100</f>
        <v>4.1544888204427579</v>
      </c>
      <c r="AC32" s="18">
        <f t="shared" ref="AC32:AE32" si="68">AC14/AC$18*100</f>
        <v>19.382530550605193</v>
      </c>
      <c r="AD32" s="18">
        <f t="shared" si="68"/>
        <v>2.767925063164189</v>
      </c>
      <c r="AE32" s="18">
        <f t="shared" si="68"/>
        <v>6.4688706123170219</v>
      </c>
      <c r="AG32" t="str">
        <f>$A$14</f>
        <v>Sales and customer service occupations</v>
      </c>
      <c r="AH32" s="18">
        <f t="shared" ref="AH32:AK32" si="69">AH14/AH$18*100</f>
        <v>8.1782441222521243</v>
      </c>
      <c r="AI32" s="18">
        <f t="shared" si="69"/>
        <v>16.671900389293857</v>
      </c>
      <c r="AJ32" s="18">
        <f t="shared" si="69"/>
        <v>5.6627761615652084</v>
      </c>
      <c r="AK32" s="18">
        <f t="shared" si="69"/>
        <v>11.816281404236603</v>
      </c>
      <c r="AL32" s="18"/>
      <c r="AM32" s="18">
        <f t="shared" ref="AM32:AP32" si="70">AM14/AM$18*100</f>
        <v>7.556326881821203</v>
      </c>
      <c r="AN32" s="18">
        <f t="shared" si="70"/>
        <v>15.656850778238987</v>
      </c>
      <c r="AO32" s="18">
        <f t="shared" si="70"/>
        <v>3.8633580316587728</v>
      </c>
      <c r="AP32" s="18">
        <f t="shared" si="70"/>
        <v>10.598961765028818</v>
      </c>
      <c r="AQ32" s="18"/>
      <c r="AR32" s="18">
        <f t="shared" ref="AR32:AU32" si="71">AR14/AR$18*100</f>
        <v>5.9886952241650482</v>
      </c>
      <c r="AS32" s="18">
        <f t="shared" si="71"/>
        <v>15.02756107647582</v>
      </c>
      <c r="AT32" s="18">
        <f t="shared" si="71"/>
        <v>2.3954390253200715</v>
      </c>
      <c r="AU32" s="18">
        <f t="shared" si="71"/>
        <v>9.2541937766014861</v>
      </c>
    </row>
    <row r="33" spans="1:47" x14ac:dyDescent="0.2">
      <c r="A33" t="str">
        <f>$A$15</f>
        <v>Process, plant and machine operatives</v>
      </c>
      <c r="B33" s="18">
        <f t="shared" si="29"/>
        <v>7.1431328547574919</v>
      </c>
      <c r="C33" s="18">
        <f t="shared" ref="C33:O33" si="72">C15/C$18*100</f>
        <v>2.5666786522300757</v>
      </c>
      <c r="D33" s="18">
        <f t="shared" si="72"/>
        <v>3.9103629110420965</v>
      </c>
      <c r="E33" s="18">
        <f t="shared" si="72"/>
        <v>5.2593763846304338</v>
      </c>
      <c r="F33" s="18"/>
      <c r="G33" s="18">
        <f t="shared" si="72"/>
        <v>5.6075208956410574</v>
      </c>
      <c r="H33" s="18">
        <f t="shared" si="72"/>
        <v>2.5684451163913544</v>
      </c>
      <c r="I33" s="18">
        <f t="shared" si="72"/>
        <v>4.2610172934305712</v>
      </c>
      <c r="J33" s="18">
        <f t="shared" si="72"/>
        <v>4.4919520481374757</v>
      </c>
      <c r="K33" s="18"/>
      <c r="L33" s="18">
        <f t="shared" si="72"/>
        <v>4.5888081558330001</v>
      </c>
      <c r="M33" s="18">
        <f t="shared" si="72"/>
        <v>3.3099552013689935</v>
      </c>
      <c r="N33" s="18">
        <f t="shared" si="72"/>
        <v>4.541015386692191</v>
      </c>
      <c r="O33" s="18">
        <f t="shared" si="72"/>
        <v>4.2047341802277289</v>
      </c>
      <c r="Q33" t="str">
        <f>$A$15</f>
        <v>Process, plant and machine operatives</v>
      </c>
      <c r="R33" s="18">
        <f t="shared" ref="R33:U33" si="73">R15/R$18*100</f>
        <v>10.059341567596984</v>
      </c>
      <c r="S33" s="18">
        <f t="shared" si="73"/>
        <v>7.2620962780695271</v>
      </c>
      <c r="T33" s="18">
        <f t="shared" si="73"/>
        <v>5.2655661183078797</v>
      </c>
      <c r="U33" s="18">
        <f t="shared" si="73"/>
        <v>8.7144031434177336</v>
      </c>
      <c r="V33" s="18"/>
      <c r="W33" s="18">
        <f t="shared" ref="W33:Z33" si="74">W15/W$18*100</f>
        <v>8.1827056361087696</v>
      </c>
      <c r="X33" s="18">
        <f t="shared" si="74"/>
        <v>7.3360743760549507</v>
      </c>
      <c r="Y33" s="18">
        <f t="shared" si="74"/>
        <v>5.6305283786045823</v>
      </c>
      <c r="Z33" s="18">
        <f t="shared" si="74"/>
        <v>7.6056765888666042</v>
      </c>
      <c r="AA33" s="18"/>
      <c r="AB33" s="18">
        <f t="shared" ref="AB33:AE33" si="75">AB15/AB$18*100</f>
        <v>6.68827583158577</v>
      </c>
      <c r="AC33" s="18">
        <f t="shared" si="75"/>
        <v>8.054112918076596</v>
      </c>
      <c r="AD33" s="18">
        <f t="shared" si="75"/>
        <v>6.1099733124466136</v>
      </c>
      <c r="AE33" s="18">
        <f t="shared" si="75"/>
        <v>6.8124082682806897</v>
      </c>
      <c r="AG33" t="str">
        <f>$A$15</f>
        <v>Process, plant and machine operatives</v>
      </c>
      <c r="AH33" s="18">
        <f t="shared" ref="AH33:AK33" si="76">AH15/AH$18*100</f>
        <v>2.1796321227068263</v>
      </c>
      <c r="AI33" s="18">
        <f t="shared" si="76"/>
        <v>0.97270176580006806</v>
      </c>
      <c r="AJ33" s="18">
        <f t="shared" si="76"/>
        <v>1.5400482868528675</v>
      </c>
      <c r="AK33" s="18">
        <f t="shared" si="76"/>
        <v>1.5430274473291388</v>
      </c>
      <c r="AL33" s="18"/>
      <c r="AM33" s="18">
        <f t="shared" ref="AM33:AP33" si="77">AM15/AM$18*100</f>
        <v>1.5681984320742197</v>
      </c>
      <c r="AN33" s="18">
        <f t="shared" si="77"/>
        <v>0.80104682329123711</v>
      </c>
      <c r="AO33" s="18">
        <f t="shared" si="77"/>
        <v>2.5039074195696052</v>
      </c>
      <c r="AP33" s="18">
        <f t="shared" si="77"/>
        <v>1.3593716386771104</v>
      </c>
      <c r="AQ33" s="18"/>
      <c r="AR33" s="18">
        <f t="shared" ref="AR33:AU33" si="78">AR15/AR$18*100</f>
        <v>1.5362742448858107</v>
      </c>
      <c r="AS33" s="18">
        <f t="shared" si="78"/>
        <v>1.4213023543748173</v>
      </c>
      <c r="AT33" s="18">
        <f t="shared" si="78"/>
        <v>2.5482173089125695</v>
      </c>
      <c r="AU33" s="18">
        <f t="shared" si="78"/>
        <v>1.6326769075084815</v>
      </c>
    </row>
    <row r="34" spans="1:47" x14ac:dyDescent="0.2">
      <c r="A34" t="str">
        <f>$A$16</f>
        <v>Elementary occupations</v>
      </c>
      <c r="B34" s="18">
        <f t="shared" si="29"/>
        <v>8.0995954974929099</v>
      </c>
      <c r="C34" s="18">
        <f t="shared" ref="C34:O34" si="79">C16/C$18*100</f>
        <v>19.365804851147871</v>
      </c>
      <c r="D34" s="18">
        <f t="shared" si="79"/>
        <v>5.5189401927102395</v>
      </c>
      <c r="E34" s="18">
        <f t="shared" si="79"/>
        <v>11.061934282659333</v>
      </c>
      <c r="F34" s="18"/>
      <c r="G34" s="18">
        <f t="shared" si="79"/>
        <v>6.392162512433222</v>
      </c>
      <c r="H34" s="18">
        <f t="shared" si="79"/>
        <v>18.339421954232773</v>
      </c>
      <c r="I34" s="18">
        <f t="shared" si="79"/>
        <v>5.6587807330499835</v>
      </c>
      <c r="J34" s="18">
        <f t="shared" si="79"/>
        <v>9.8492201734071667</v>
      </c>
      <c r="K34" s="18"/>
      <c r="L34" s="18">
        <f t="shared" si="79"/>
        <v>6.6762720134628166</v>
      </c>
      <c r="M34" s="18">
        <f t="shared" si="79"/>
        <v>15.162111517233853</v>
      </c>
      <c r="N34" s="18">
        <f t="shared" si="79"/>
        <v>7.6470101176242977</v>
      </c>
      <c r="O34" s="18">
        <f t="shared" si="79"/>
        <v>9.3314379592769043</v>
      </c>
      <c r="Q34" t="str">
        <f>$A$16</f>
        <v>Elementary occupations</v>
      </c>
      <c r="R34" s="18">
        <f t="shared" ref="R34:U34" si="80">R16/R$18*100</f>
        <v>8.9561711645253457</v>
      </c>
      <c r="S34" s="18">
        <f t="shared" si="80"/>
        <v>31.18586336410349</v>
      </c>
      <c r="T34" s="18">
        <f t="shared" si="80"/>
        <v>4.3487444997129021</v>
      </c>
      <c r="U34" s="18">
        <f t="shared" si="80"/>
        <v>11.311477031572537</v>
      </c>
      <c r="V34" s="18"/>
      <c r="W34" s="18">
        <f t="shared" ref="W34:Z34" si="81">W16/W$18*100</f>
        <v>7.1565759052149787</v>
      </c>
      <c r="X34" s="18">
        <f t="shared" si="81"/>
        <v>27.76098535318361</v>
      </c>
      <c r="Y34" s="18">
        <f t="shared" si="81"/>
        <v>4.9000513442324625</v>
      </c>
      <c r="Z34" s="18">
        <f t="shared" si="81"/>
        <v>10.087284983080153</v>
      </c>
      <c r="AA34" s="18"/>
      <c r="AB34" s="18">
        <f t="shared" ref="AB34:AE34" si="82">AB16/AB$18*100</f>
        <v>7.229734058346736</v>
      </c>
      <c r="AC34" s="18">
        <f t="shared" si="82"/>
        <v>22.469954536294413</v>
      </c>
      <c r="AD34" s="18">
        <f t="shared" si="82"/>
        <v>5.9121634901254483</v>
      </c>
      <c r="AE34" s="18">
        <f t="shared" si="82"/>
        <v>9.5588539926893556</v>
      </c>
      <c r="AG34" t="str">
        <f>$A$16</f>
        <v>Elementary occupations</v>
      </c>
      <c r="AH34" s="18">
        <f t="shared" ref="AH34:AK34" si="83">AH16/AH$18*100</f>
        <v>6.6416703731171411</v>
      </c>
      <c r="AI34" s="18">
        <f t="shared" si="83"/>
        <v>15.353190517926951</v>
      </c>
      <c r="AJ34" s="18">
        <f t="shared" si="83"/>
        <v>7.5656679080844098</v>
      </c>
      <c r="AK34" s="18">
        <f t="shared" si="83"/>
        <v>10.79351727912205</v>
      </c>
      <c r="AL34" s="18"/>
      <c r="AM34" s="18">
        <f t="shared" ref="AM34:AP34" si="84">AM16/AM$18*100</f>
        <v>5.1931370054888726</v>
      </c>
      <c r="AN34" s="18">
        <f t="shared" si="84"/>
        <v>14.846773058371443</v>
      </c>
      <c r="AO34" s="18">
        <f t="shared" si="84"/>
        <v>6.6322455812811114</v>
      </c>
      <c r="AP34" s="18">
        <f t="shared" si="84"/>
        <v>9.6097137080122383</v>
      </c>
      <c r="AQ34" s="18"/>
      <c r="AR34" s="18">
        <f t="shared" ref="AR34:AU34" si="85">AR16/AR$18*100</f>
        <v>5.8715624768777426</v>
      </c>
      <c r="AS34" s="18">
        <f t="shared" si="85"/>
        <v>12.252853573568004</v>
      </c>
      <c r="AT34" s="18">
        <f t="shared" si="85"/>
        <v>9.8505102674831875</v>
      </c>
      <c r="AU34" s="18">
        <f t="shared" si="85"/>
        <v>9.1071280789313125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4.4798842942935515</v>
      </c>
      <c r="C44" s="27">
        <f t="shared" ref="C44:E44" si="93">H8-C8</f>
        <v>2.1046114368177937</v>
      </c>
      <c r="D44" s="27">
        <f t="shared" si="93"/>
        <v>1.6134573242667845</v>
      </c>
      <c r="E44" s="27">
        <f t="shared" si="93"/>
        <v>8.1979530553781359</v>
      </c>
      <c r="F44" s="27"/>
      <c r="G44" s="27">
        <f>L8-G8</f>
        <v>2.5314906095651679E-2</v>
      </c>
      <c r="H44" s="27">
        <f t="shared" ref="H44:J44" si="94">M8-H8</f>
        <v>1.2946288638572332</v>
      </c>
      <c r="I44" s="27">
        <f t="shared" si="94"/>
        <v>1.4012472202434108</v>
      </c>
      <c r="J44" s="27">
        <f t="shared" si="94"/>
        <v>2.7211909901962912</v>
      </c>
      <c r="K44" s="27"/>
      <c r="L44" s="27">
        <f>L8-B8</f>
        <v>4.5051992003892032</v>
      </c>
      <c r="M44" s="27">
        <f t="shared" ref="M44:O44" si="95">M8-C8</f>
        <v>3.3992403006750269</v>
      </c>
      <c r="N44" s="27">
        <f t="shared" si="95"/>
        <v>3.0147045445101952</v>
      </c>
      <c r="O44" s="27">
        <f t="shared" si="95"/>
        <v>10.919144045574427</v>
      </c>
      <c r="Q44" t="str">
        <f>$A$8</f>
        <v>Managers, directors and senior officials</v>
      </c>
      <c r="R44" s="27">
        <f>W8-R8</f>
        <v>2.6888628258249021</v>
      </c>
      <c r="S44" s="27">
        <f t="shared" ref="S44:S52" si="96">X8-S8</f>
        <v>0.75633409458002765</v>
      </c>
      <c r="T44" s="27">
        <f t="shared" ref="T44:T52" si="97">Y8-T8</f>
        <v>9.8965440949639216E-2</v>
      </c>
      <c r="U44" s="27">
        <f t="shared" ref="U44:U52" si="98">Z8-U8</f>
        <v>3.5441623613545659</v>
      </c>
      <c r="V44" s="27"/>
      <c r="W44" s="27">
        <f>AB8-W8</f>
        <v>-0.36186537241430017</v>
      </c>
      <c r="X44" s="27">
        <f t="shared" ref="X44:X52" si="99">AC8-X8</f>
        <v>0.3059851831352578</v>
      </c>
      <c r="Y44" s="27">
        <f t="shared" ref="Y44:Y52" si="100">AD8-Y8</f>
        <v>1.0855088103801878</v>
      </c>
      <c r="Z44" s="27">
        <f t="shared" ref="Z44:Z52" si="101">AE8-Z8</f>
        <v>1.0296286211011498</v>
      </c>
      <c r="AA44" s="27"/>
      <c r="AB44" s="27">
        <f>AB8-R8</f>
        <v>2.3269974534106019</v>
      </c>
      <c r="AC44" s="27">
        <f t="shared" ref="AC44:AC52" si="102">AC8-S8</f>
        <v>1.0623192777152854</v>
      </c>
      <c r="AD44" s="27">
        <f t="shared" ref="AD44:AD52" si="103">AD8-T8</f>
        <v>1.184474251329827</v>
      </c>
      <c r="AE44" s="27">
        <f t="shared" ref="AE44:AE52" si="104">AE8-U8</f>
        <v>4.5737909824557157</v>
      </c>
      <c r="AG44" t="str">
        <f>$A$8</f>
        <v>Managers, directors and senior officials</v>
      </c>
      <c r="AH44" s="27">
        <f>AM8-AH8</f>
        <v>1.791021468468653</v>
      </c>
      <c r="AI44" s="27">
        <f t="shared" ref="AI44:AI52" si="105">AN8-AI8</f>
        <v>1.3482773422377652</v>
      </c>
      <c r="AJ44" s="27">
        <f t="shared" ref="AJ44:AJ52" si="106">AO8-AJ8</f>
        <v>1.5144918833171412</v>
      </c>
      <c r="AK44" s="27">
        <f t="shared" ref="AK44:AK52" si="107">AP8-AK8</f>
        <v>4.6537906940235612</v>
      </c>
      <c r="AL44" s="27"/>
      <c r="AM44" s="27">
        <f>AR8-AM8</f>
        <v>0.38718027850998205</v>
      </c>
      <c r="AN44" s="27">
        <f t="shared" ref="AN44:AN52" si="108">AS8-AN8</f>
        <v>0.98864368072197717</v>
      </c>
      <c r="AO44" s="27">
        <f t="shared" ref="AO44:AO52" si="109">AT8-AO8</f>
        <v>0.31573840986323809</v>
      </c>
      <c r="AP44" s="27">
        <f t="shared" ref="AP44:AP52" si="110">AU8-AP8</f>
        <v>1.6915623690951946</v>
      </c>
      <c r="AQ44" s="27"/>
      <c r="AR44" s="27">
        <f>AR8-AH8</f>
        <v>2.178201746978635</v>
      </c>
      <c r="AS44" s="27">
        <f t="shared" ref="AS44:AS52" si="111">AS8-AI8</f>
        <v>2.3369210229597424</v>
      </c>
      <c r="AT44" s="27">
        <f t="shared" ref="AT44:AT52" si="112">AT8-AJ8</f>
        <v>1.8302302931803793</v>
      </c>
      <c r="AU44" s="27">
        <f t="shared" ref="AU44:AU52" si="113">AU8-AK8</f>
        <v>6.3453530631187558</v>
      </c>
    </row>
    <row r="45" spans="1:47" x14ac:dyDescent="0.2">
      <c r="A45" t="str">
        <f>$A$9</f>
        <v>Professional occupations</v>
      </c>
      <c r="B45" s="27">
        <f t="shared" ref="B45:B54" si="114">G9-B9</f>
        <v>11.798566423246392</v>
      </c>
      <c r="C45" s="27">
        <f t="shared" ref="C45:C54" si="115">H9-C9</f>
        <v>3.8805651145966351</v>
      </c>
      <c r="D45" s="27">
        <f t="shared" ref="D45:D54" si="116">I9-D9</f>
        <v>-0.22229201720437608</v>
      </c>
      <c r="E45" s="27">
        <f t="shared" ref="E45:E54" si="117">J9-E9</f>
        <v>15.456839520638638</v>
      </c>
      <c r="F45" s="27"/>
      <c r="G45" s="27">
        <f t="shared" ref="G45:G54" si="118">L9-G9</f>
        <v>14.150257442164467</v>
      </c>
      <c r="H45" s="27">
        <f t="shared" ref="H45:H54" si="119">M9-H9</f>
        <v>4.9697070401023424</v>
      </c>
      <c r="I45" s="27">
        <f t="shared" ref="I45:I54" si="120">N9-I9</f>
        <v>0.58374604553599774</v>
      </c>
      <c r="J45" s="27">
        <f t="shared" ref="J45:J54" si="121">O9-J9</f>
        <v>19.703710527802812</v>
      </c>
      <c r="K45" s="27"/>
      <c r="L45" s="27">
        <f t="shared" ref="L45:L54" si="122">L9-B9</f>
        <v>25.948823865410859</v>
      </c>
      <c r="M45" s="27">
        <f t="shared" ref="M45:M54" si="123">M9-C9</f>
        <v>8.8502721546989775</v>
      </c>
      <c r="N45" s="27">
        <f t="shared" ref="N45:N54" si="124">N9-D9</f>
        <v>0.36145402833162166</v>
      </c>
      <c r="O45" s="27">
        <f t="shared" ref="O45:O54" si="125">O9-E9</f>
        <v>35.160550048441451</v>
      </c>
      <c r="Q45" t="str">
        <f>$A$9</f>
        <v>Professional occupations</v>
      </c>
      <c r="R45" s="27">
        <f t="shared" ref="R45:R52" si="126">W9-R9</f>
        <v>6.317096638285534</v>
      </c>
      <c r="S45" s="27">
        <f t="shared" si="96"/>
        <v>1.3177634739117026</v>
      </c>
      <c r="T45" s="27">
        <f t="shared" si="97"/>
        <v>-1.4595063110586306</v>
      </c>
      <c r="U45" s="27">
        <f t="shared" si="98"/>
        <v>6.1753538011386055</v>
      </c>
      <c r="V45" s="27"/>
      <c r="W45" s="27">
        <f t="shared" ref="W45:W52" si="127">AB9-W9</f>
        <v>9.4928433963418897</v>
      </c>
      <c r="X45" s="27">
        <f t="shared" si="99"/>
        <v>1.8756679721882739</v>
      </c>
      <c r="Y45" s="27">
        <f t="shared" si="100"/>
        <v>-0.41281384647139507</v>
      </c>
      <c r="Z45" s="27">
        <f t="shared" si="101"/>
        <v>10.955697522058763</v>
      </c>
      <c r="AA45" s="27"/>
      <c r="AB45" s="27">
        <f t="shared" ref="AB45:AB52" si="128">AB9-R9</f>
        <v>15.809940034627424</v>
      </c>
      <c r="AC45" s="27">
        <f t="shared" si="102"/>
        <v>3.1934314460999764</v>
      </c>
      <c r="AD45" s="27">
        <f t="shared" si="103"/>
        <v>-1.8723201575300257</v>
      </c>
      <c r="AE45" s="27">
        <f t="shared" si="104"/>
        <v>17.131051323197369</v>
      </c>
      <c r="AG45" t="str">
        <f>$A$9</f>
        <v>Professional occupations</v>
      </c>
      <c r="AH45" s="27">
        <f t="shared" ref="AH45:AH52" si="129">AM9-AH9</f>
        <v>5.4814697849608827</v>
      </c>
      <c r="AI45" s="27">
        <f t="shared" si="105"/>
        <v>2.562801640684933</v>
      </c>
      <c r="AJ45" s="27">
        <f t="shared" si="106"/>
        <v>1.2372142938542492</v>
      </c>
      <c r="AK45" s="27">
        <f t="shared" si="107"/>
        <v>9.2814857195000613</v>
      </c>
      <c r="AL45" s="27"/>
      <c r="AM45" s="27">
        <f t="shared" ref="AM45:AM52" si="130">AR9-AM9</f>
        <v>4.6574140458225877</v>
      </c>
      <c r="AN45" s="27">
        <f t="shared" si="108"/>
        <v>3.0940390679140659</v>
      </c>
      <c r="AO45" s="27">
        <f t="shared" si="109"/>
        <v>0.99655989200739281</v>
      </c>
      <c r="AP45" s="27">
        <f t="shared" si="110"/>
        <v>8.7480130057440491</v>
      </c>
      <c r="AQ45" s="27"/>
      <c r="AR45" s="27">
        <f t="shared" ref="AR45:AR52" si="131">AR9-AH9</f>
        <v>10.13888383078347</v>
      </c>
      <c r="AS45" s="27">
        <f t="shared" si="111"/>
        <v>5.6568407085989989</v>
      </c>
      <c r="AT45" s="27">
        <f t="shared" si="112"/>
        <v>2.233774185861642</v>
      </c>
      <c r="AU45" s="27">
        <f t="shared" si="113"/>
        <v>18.02949872524411</v>
      </c>
    </row>
    <row r="46" spans="1:47" x14ac:dyDescent="0.2">
      <c r="A46" t="str">
        <f>$A$10</f>
        <v>Associate professional occupations</v>
      </c>
      <c r="B46" s="27">
        <f t="shared" si="114"/>
        <v>5.1556180219653456</v>
      </c>
      <c r="C46" s="27">
        <f t="shared" si="115"/>
        <v>1.784581623185332</v>
      </c>
      <c r="D46" s="27">
        <f t="shared" si="116"/>
        <v>-0.24158654295933957</v>
      </c>
      <c r="E46" s="27">
        <f t="shared" si="117"/>
        <v>6.6986131021913309</v>
      </c>
      <c r="F46" s="27"/>
      <c r="G46" s="27">
        <f t="shared" si="118"/>
        <v>4.9895050237801968</v>
      </c>
      <c r="H46" s="27">
        <f t="shared" si="119"/>
        <v>3.8881778972030627</v>
      </c>
      <c r="I46" s="27">
        <f t="shared" si="120"/>
        <v>1.482905496563113</v>
      </c>
      <c r="J46" s="27">
        <f t="shared" si="121"/>
        <v>10.360588417546374</v>
      </c>
      <c r="K46" s="27"/>
      <c r="L46" s="27">
        <f t="shared" si="122"/>
        <v>10.145123045745542</v>
      </c>
      <c r="M46" s="27">
        <f t="shared" si="123"/>
        <v>5.6727595203883947</v>
      </c>
      <c r="N46" s="27">
        <f t="shared" si="124"/>
        <v>1.2413189536037734</v>
      </c>
      <c r="O46" s="27">
        <f t="shared" si="125"/>
        <v>17.059201519737705</v>
      </c>
      <c r="Q46" t="str">
        <f>$A$10</f>
        <v>Associate professional occupations</v>
      </c>
      <c r="R46" s="27">
        <f t="shared" si="126"/>
        <v>2.3872865185372945</v>
      </c>
      <c r="S46" s="27">
        <f t="shared" si="96"/>
        <v>0.78025465339356392</v>
      </c>
      <c r="T46" s="27">
        <f t="shared" si="97"/>
        <v>-0.88320017873669165</v>
      </c>
      <c r="U46" s="27">
        <f t="shared" si="98"/>
        <v>2.2843409931941707</v>
      </c>
      <c r="V46" s="27"/>
      <c r="W46" s="27">
        <f>AB10-W10</f>
        <v>-0.21816798291266792</v>
      </c>
      <c r="X46" s="27">
        <f t="shared" si="99"/>
        <v>0.39711442014364495</v>
      </c>
      <c r="Y46" s="27">
        <f t="shared" si="100"/>
        <v>0.6745649903212021</v>
      </c>
      <c r="Z46" s="27">
        <f t="shared" si="101"/>
        <v>0.85351142755217779</v>
      </c>
      <c r="AA46" s="27"/>
      <c r="AB46" s="27">
        <f t="shared" si="128"/>
        <v>2.1691185356246265</v>
      </c>
      <c r="AC46" s="27">
        <f t="shared" si="102"/>
        <v>1.1773690735372089</v>
      </c>
      <c r="AD46" s="27">
        <f t="shared" si="103"/>
        <v>-0.20863518841548956</v>
      </c>
      <c r="AE46" s="27">
        <f t="shared" si="104"/>
        <v>3.1378524207463485</v>
      </c>
      <c r="AG46" t="str">
        <f>$A$10</f>
        <v>Associate professional occupations</v>
      </c>
      <c r="AH46" s="27">
        <f t="shared" si="129"/>
        <v>2.7683315034280493</v>
      </c>
      <c r="AI46" s="27">
        <f t="shared" si="105"/>
        <v>1.0043269697917712</v>
      </c>
      <c r="AJ46" s="27">
        <f t="shared" si="106"/>
        <v>0.64161363577734942</v>
      </c>
      <c r="AK46" s="27">
        <f t="shared" si="107"/>
        <v>4.4142721089971708</v>
      </c>
      <c r="AL46" s="27"/>
      <c r="AM46" s="27">
        <f t="shared" si="130"/>
        <v>5.2076730066928718</v>
      </c>
      <c r="AN46" s="27">
        <f t="shared" si="108"/>
        <v>3.4910634770594164</v>
      </c>
      <c r="AO46" s="27">
        <f t="shared" si="109"/>
        <v>0.80834050624191267</v>
      </c>
      <c r="AP46" s="27">
        <f t="shared" si="110"/>
        <v>9.5070769899941965</v>
      </c>
      <c r="AQ46" s="27"/>
      <c r="AR46" s="27">
        <f t="shared" si="131"/>
        <v>7.9760045101209212</v>
      </c>
      <c r="AS46" s="27">
        <f t="shared" si="111"/>
        <v>4.4953904468511876</v>
      </c>
      <c r="AT46" s="27">
        <f t="shared" si="112"/>
        <v>1.4499541420192621</v>
      </c>
      <c r="AU46" s="27">
        <f t="shared" si="113"/>
        <v>13.921349098991367</v>
      </c>
    </row>
    <row r="47" spans="1:47" x14ac:dyDescent="0.2">
      <c r="A47" t="str">
        <f>$A$11</f>
        <v>Administrative and secretarial occupations</v>
      </c>
      <c r="B47" s="27">
        <f t="shared" si="114"/>
        <v>0.78682196107994073</v>
      </c>
      <c r="C47" s="27">
        <f t="shared" si="115"/>
        <v>-0.39218699982416894</v>
      </c>
      <c r="D47" s="27">
        <f t="shared" si="116"/>
        <v>0.34451611169602891</v>
      </c>
      <c r="E47" s="27">
        <f t="shared" si="117"/>
        <v>0.73915107295179183</v>
      </c>
      <c r="F47" s="27"/>
      <c r="G47" s="27">
        <f t="shared" si="118"/>
        <v>-0.60877417129113454</v>
      </c>
      <c r="H47" s="27">
        <f t="shared" si="119"/>
        <v>-1.827932137392569</v>
      </c>
      <c r="I47" s="27">
        <f t="shared" si="120"/>
        <v>0.22357962610508997</v>
      </c>
      <c r="J47" s="27">
        <f t="shared" si="121"/>
        <v>-2.2131266825786042</v>
      </c>
      <c r="K47" s="27"/>
      <c r="L47" s="27">
        <f t="shared" si="122"/>
        <v>0.1780477897888062</v>
      </c>
      <c r="M47" s="27">
        <f t="shared" si="123"/>
        <v>-2.2201191372167379</v>
      </c>
      <c r="N47" s="27">
        <f t="shared" si="124"/>
        <v>0.56809573780111888</v>
      </c>
      <c r="O47" s="27">
        <f t="shared" si="125"/>
        <v>-1.4739756096268124</v>
      </c>
      <c r="Q47" t="str">
        <f>$A$11</f>
        <v>Administrative and secretarial occupations</v>
      </c>
      <c r="R47" s="27">
        <f t="shared" si="126"/>
        <v>0.53265480163298484</v>
      </c>
      <c r="S47" s="27">
        <f t="shared" si="96"/>
        <v>9.0891844503492081E-2</v>
      </c>
      <c r="T47" s="27">
        <f t="shared" si="97"/>
        <v>-0.1632652976634642</v>
      </c>
      <c r="U47" s="27">
        <f t="shared" si="98"/>
        <v>0.46028134847301239</v>
      </c>
      <c r="V47" s="27"/>
      <c r="W47" s="27">
        <f t="shared" si="127"/>
        <v>1.354564469058479</v>
      </c>
      <c r="X47" s="27">
        <f t="shared" si="99"/>
        <v>-0.29725730964027552</v>
      </c>
      <c r="Y47" s="27">
        <f t="shared" si="100"/>
        <v>0.1551874731199826</v>
      </c>
      <c r="Z47" s="27">
        <f t="shared" si="101"/>
        <v>1.2124946325381867</v>
      </c>
      <c r="AA47" s="27"/>
      <c r="AB47" s="27">
        <f t="shared" si="128"/>
        <v>1.8872192706914639</v>
      </c>
      <c r="AC47" s="27">
        <f t="shared" si="102"/>
        <v>-0.20636546513678344</v>
      </c>
      <c r="AD47" s="27">
        <f t="shared" si="103"/>
        <v>-8.0778245434816043E-3</v>
      </c>
      <c r="AE47" s="27">
        <f t="shared" si="104"/>
        <v>1.6727759810111991</v>
      </c>
      <c r="AG47" t="str">
        <f>$A$11</f>
        <v>Administrative and secretarial occupations</v>
      </c>
      <c r="AH47" s="27">
        <f t="shared" si="129"/>
        <v>0.25416715944695056</v>
      </c>
      <c r="AI47" s="27">
        <f t="shared" si="105"/>
        <v>-0.48307884432765924</v>
      </c>
      <c r="AJ47" s="27">
        <f t="shared" si="106"/>
        <v>0.50778140935949279</v>
      </c>
      <c r="AK47" s="27">
        <f t="shared" si="107"/>
        <v>0.27886972447878833</v>
      </c>
      <c r="AL47" s="27"/>
      <c r="AM47" s="27">
        <f t="shared" si="130"/>
        <v>-1.9633386403496207</v>
      </c>
      <c r="AN47" s="27">
        <f t="shared" si="108"/>
        <v>-1.5306748277522928</v>
      </c>
      <c r="AO47" s="27">
        <f t="shared" si="109"/>
        <v>6.8392152985107479E-2</v>
      </c>
      <c r="AP47" s="27">
        <f>AU11-AP11</f>
        <v>-3.4256213151168069</v>
      </c>
      <c r="AQ47" s="27"/>
      <c r="AR47" s="27">
        <f t="shared" si="131"/>
        <v>-1.7091714809026701</v>
      </c>
      <c r="AS47" s="27">
        <f t="shared" si="111"/>
        <v>-2.013753672079952</v>
      </c>
      <c r="AT47" s="27">
        <f t="shared" si="112"/>
        <v>0.57617356234460027</v>
      </c>
      <c r="AU47" s="27">
        <f t="shared" si="113"/>
        <v>-3.1467515906380186</v>
      </c>
    </row>
    <row r="48" spans="1:47" x14ac:dyDescent="0.2">
      <c r="A48" t="str">
        <f>$A$12</f>
        <v>Skilled trades occupations</v>
      </c>
      <c r="B48" s="27">
        <f t="shared" si="114"/>
        <v>-3.1600201878775955</v>
      </c>
      <c r="C48" s="27">
        <f t="shared" si="115"/>
        <v>-0.19427935426937903</v>
      </c>
      <c r="D48" s="27">
        <f t="shared" si="116"/>
        <v>-0.34189754330836486</v>
      </c>
      <c r="E48" s="27">
        <f t="shared" si="117"/>
        <v>-3.6961970854553385</v>
      </c>
      <c r="F48" s="27"/>
      <c r="G48" s="27">
        <f t="shared" si="118"/>
        <v>-2.3393548509244262</v>
      </c>
      <c r="H48" s="27">
        <f t="shared" si="119"/>
        <v>0.82239894977135197</v>
      </c>
      <c r="I48" s="27">
        <f t="shared" si="120"/>
        <v>2.647510035988839</v>
      </c>
      <c r="J48" s="27">
        <f t="shared" si="121"/>
        <v>1.1305541348357693</v>
      </c>
      <c r="K48" s="27"/>
      <c r="L48" s="27">
        <f t="shared" si="122"/>
        <v>-5.4993750388020217</v>
      </c>
      <c r="M48" s="27">
        <f t="shared" si="123"/>
        <v>0.62811959550197294</v>
      </c>
      <c r="N48" s="27">
        <f t="shared" si="124"/>
        <v>2.3056124926804742</v>
      </c>
      <c r="O48" s="27">
        <f t="shared" si="125"/>
        <v>-2.5656429506195693</v>
      </c>
      <c r="Q48" t="str">
        <f>$A$12</f>
        <v>Skilled trades occupations</v>
      </c>
      <c r="R48" s="27">
        <f t="shared" si="126"/>
        <v>-3.188628647566297</v>
      </c>
      <c r="S48" s="27">
        <f t="shared" si="96"/>
        <v>-0.1948133588418659</v>
      </c>
      <c r="T48" s="27">
        <f t="shared" si="97"/>
        <v>-0.92851695603583551</v>
      </c>
      <c r="U48" s="27">
        <f t="shared" si="98"/>
        <v>-4.3119589624440025</v>
      </c>
      <c r="V48" s="27"/>
      <c r="W48" s="27">
        <f t="shared" si="127"/>
        <v>-2.706939840239265</v>
      </c>
      <c r="X48" s="27">
        <f t="shared" si="99"/>
        <v>0.62563861567836598</v>
      </c>
      <c r="Y48" s="27">
        <f t="shared" si="100"/>
        <v>2.4419636842410171</v>
      </c>
      <c r="Z48" s="27">
        <f t="shared" si="101"/>
        <v>0.36066245968012112</v>
      </c>
      <c r="AA48" s="27"/>
      <c r="AB48" s="27">
        <f t="shared" si="128"/>
        <v>-5.8955684878055621</v>
      </c>
      <c r="AC48" s="27">
        <f t="shared" si="102"/>
        <v>0.43082525683650008</v>
      </c>
      <c r="AD48" s="27">
        <f t="shared" si="103"/>
        <v>1.5134467282051816</v>
      </c>
      <c r="AE48" s="27">
        <f t="shared" si="104"/>
        <v>-3.9512965027638813</v>
      </c>
      <c r="AG48" t="str">
        <f>$A$12</f>
        <v>Skilled trades occupations</v>
      </c>
      <c r="AH48" s="27">
        <f t="shared" si="129"/>
        <v>2.8608459688698407E-2</v>
      </c>
      <c r="AI48" s="27">
        <f t="shared" si="105"/>
        <v>5.3400457248997668E-4</v>
      </c>
      <c r="AJ48" s="27">
        <f t="shared" si="106"/>
        <v>0.58661941272746576</v>
      </c>
      <c r="AK48" s="27">
        <f t="shared" si="107"/>
        <v>0.61576187698865414</v>
      </c>
      <c r="AL48" s="27"/>
      <c r="AM48" s="27">
        <f t="shared" si="130"/>
        <v>0.36758498931484884</v>
      </c>
      <c r="AN48" s="27">
        <f t="shared" si="108"/>
        <v>0.19676033409298399</v>
      </c>
      <c r="AO48" s="27">
        <f t="shared" si="109"/>
        <v>0.20554635174782709</v>
      </c>
      <c r="AP48" s="27">
        <f t="shared" si="110"/>
        <v>0.7698916751556597</v>
      </c>
      <c r="AQ48" s="27"/>
      <c r="AR48" s="27">
        <f t="shared" si="131"/>
        <v>0.39619344900354725</v>
      </c>
      <c r="AS48" s="27">
        <f t="shared" si="111"/>
        <v>0.19729433866547397</v>
      </c>
      <c r="AT48" s="27">
        <f t="shared" si="112"/>
        <v>0.79216576447529286</v>
      </c>
      <c r="AU48" s="27">
        <f t="shared" si="113"/>
        <v>1.3856535521443138</v>
      </c>
    </row>
    <row r="49" spans="1:47" x14ac:dyDescent="0.2">
      <c r="A49" t="str">
        <f>$A$13</f>
        <v>Caring, leisure and other service occupations</v>
      </c>
      <c r="B49" s="27">
        <f t="shared" si="114"/>
        <v>-0.10822604361509036</v>
      </c>
      <c r="C49" s="27">
        <f t="shared" si="115"/>
        <v>-0.86875731613648099</v>
      </c>
      <c r="D49" s="27">
        <f t="shared" si="116"/>
        <v>0.4332884816616156</v>
      </c>
      <c r="E49" s="27">
        <f t="shared" si="117"/>
        <v>-0.54369487808995842</v>
      </c>
      <c r="F49" s="27"/>
      <c r="G49" s="27">
        <f t="shared" si="118"/>
        <v>2.8306347078138288</v>
      </c>
      <c r="H49" s="27">
        <f t="shared" si="119"/>
        <v>0.51876504848114635</v>
      </c>
      <c r="I49" s="27">
        <f t="shared" si="120"/>
        <v>1.462660505406908</v>
      </c>
      <c r="J49" s="27">
        <f t="shared" si="121"/>
        <v>4.8120602617018804</v>
      </c>
      <c r="K49" s="27"/>
      <c r="L49" s="27">
        <f t="shared" si="122"/>
        <v>2.7224086641987384</v>
      </c>
      <c r="M49" s="27">
        <f t="shared" si="123"/>
        <v>-0.34999226765533464</v>
      </c>
      <c r="N49" s="27">
        <f t="shared" si="124"/>
        <v>1.8959489870685236</v>
      </c>
      <c r="O49" s="27">
        <f t="shared" si="125"/>
        <v>4.268365383611922</v>
      </c>
      <c r="Q49" t="str">
        <f>$A$13</f>
        <v>Caring, leisure and other service occupations</v>
      </c>
      <c r="R49" s="27">
        <f t="shared" si="126"/>
        <v>5.9682276659026812E-2</v>
      </c>
      <c r="S49" s="27">
        <f t="shared" si="96"/>
        <v>0.21094466865703421</v>
      </c>
      <c r="T49" s="27">
        <f t="shared" si="97"/>
        <v>5.0481511766042431E-2</v>
      </c>
      <c r="U49" s="27">
        <f t="shared" si="98"/>
        <v>0.32110845708210434</v>
      </c>
      <c r="V49" s="27"/>
      <c r="W49" s="27">
        <f t="shared" si="127"/>
        <v>0.42928383357198108</v>
      </c>
      <c r="X49" s="27">
        <f t="shared" si="99"/>
        <v>0.79259455352871977</v>
      </c>
      <c r="Y49" s="27">
        <f t="shared" si="100"/>
        <v>0.45876681185930868</v>
      </c>
      <c r="Z49" s="27">
        <f t="shared" si="101"/>
        <v>1.6806451989600086</v>
      </c>
      <c r="AA49" s="27"/>
      <c r="AB49" s="27">
        <f t="shared" si="128"/>
        <v>0.48896611023100789</v>
      </c>
      <c r="AC49" s="27">
        <f t="shared" si="102"/>
        <v>1.003539222185754</v>
      </c>
      <c r="AD49" s="27">
        <f t="shared" si="103"/>
        <v>0.50924832362535111</v>
      </c>
      <c r="AE49" s="27">
        <f t="shared" si="104"/>
        <v>2.001753656042113</v>
      </c>
      <c r="AG49" t="str">
        <f>$A$13</f>
        <v>Caring, leisure and other service occupations</v>
      </c>
      <c r="AH49" s="27">
        <f t="shared" si="129"/>
        <v>-0.16790832027411895</v>
      </c>
      <c r="AI49" s="27">
        <f t="shared" si="105"/>
        <v>-1.0797019847935161</v>
      </c>
      <c r="AJ49" s="27">
        <f t="shared" si="106"/>
        <v>0.38280696989557406</v>
      </c>
      <c r="AK49" s="27">
        <f t="shared" si="107"/>
        <v>-0.86480333517206276</v>
      </c>
      <c r="AL49" s="27"/>
      <c r="AM49" s="27">
        <f t="shared" si="130"/>
        <v>2.401350874241853</v>
      </c>
      <c r="AN49" s="27">
        <f t="shared" si="108"/>
        <v>-0.2738295050475692</v>
      </c>
      <c r="AO49" s="27">
        <f t="shared" si="109"/>
        <v>1.0038936935475995</v>
      </c>
      <c r="AP49" s="27">
        <f t="shared" si="110"/>
        <v>3.1314150627418869</v>
      </c>
      <c r="AQ49" s="27"/>
      <c r="AR49" s="27">
        <f t="shared" si="131"/>
        <v>2.2334425539677341</v>
      </c>
      <c r="AS49" s="27">
        <f t="shared" si="111"/>
        <v>-1.3535314898410853</v>
      </c>
      <c r="AT49" s="27">
        <f t="shared" si="112"/>
        <v>1.3867006634431736</v>
      </c>
      <c r="AU49" s="27">
        <f t="shared" si="113"/>
        <v>2.2666117275698241</v>
      </c>
    </row>
    <row r="50" spans="1:47" x14ac:dyDescent="0.2">
      <c r="A50" t="str">
        <f>$A$14</f>
        <v>Sales and customer service occupations</v>
      </c>
      <c r="B50" s="27">
        <f t="shared" si="114"/>
        <v>0.22877841864117876</v>
      </c>
      <c r="C50" s="27">
        <f t="shared" si="115"/>
        <v>-3.5425594959011875E-2</v>
      </c>
      <c r="D50" s="27">
        <f t="shared" si="116"/>
        <v>-0.43764445087950143</v>
      </c>
      <c r="E50" s="27">
        <f t="shared" si="117"/>
        <v>-0.24429162719733455</v>
      </c>
      <c r="F50" s="27"/>
      <c r="G50" s="27">
        <f t="shared" si="118"/>
        <v>-0.26740949978443318</v>
      </c>
      <c r="H50" s="27">
        <f t="shared" si="119"/>
        <v>1.1013000382158857</v>
      </c>
      <c r="I50" s="27">
        <f t="shared" si="120"/>
        <v>-0.4199251654958438</v>
      </c>
      <c r="J50" s="27">
        <f t="shared" si="121"/>
        <v>0.41396537293560698</v>
      </c>
      <c r="K50" s="27"/>
      <c r="L50" s="27">
        <f t="shared" si="122"/>
        <v>-3.863108114325442E-2</v>
      </c>
      <c r="M50" s="27">
        <f t="shared" si="123"/>
        <v>1.0658744432568739</v>
      </c>
      <c r="N50" s="27">
        <f t="shared" si="124"/>
        <v>-0.85756961637534523</v>
      </c>
      <c r="O50" s="27">
        <f t="shared" si="125"/>
        <v>0.16967374573827243</v>
      </c>
      <c r="Q50" t="str">
        <f>$A$14</f>
        <v>Sales and customer service occupations</v>
      </c>
      <c r="R50" s="27">
        <f t="shared" si="126"/>
        <v>-1.7413387873386199E-2</v>
      </c>
      <c r="S50" s="27">
        <f t="shared" si="96"/>
        <v>0.38177319167851742</v>
      </c>
      <c r="T50" s="27">
        <f t="shared" si="97"/>
        <v>-0.24420614320491096</v>
      </c>
      <c r="U50" s="27">
        <f t="shared" si="98"/>
        <v>0.12015366060021826</v>
      </c>
      <c r="V50" s="27"/>
      <c r="W50" s="27">
        <f t="shared" si="127"/>
        <v>0.35682323596957133</v>
      </c>
      <c r="X50" s="27">
        <f t="shared" si="99"/>
        <v>0.87021631121931531</v>
      </c>
      <c r="Y50" s="27">
        <f t="shared" si="100"/>
        <v>-0.13315235685442861</v>
      </c>
      <c r="Z50" s="27">
        <f t="shared" si="101"/>
        <v>1.0938871903344598</v>
      </c>
      <c r="AA50" s="27"/>
      <c r="AB50" s="27">
        <f t="shared" si="128"/>
        <v>0.33940984809618513</v>
      </c>
      <c r="AC50" s="27">
        <f t="shared" si="102"/>
        <v>1.2519895028978327</v>
      </c>
      <c r="AD50" s="27">
        <f t="shared" si="103"/>
        <v>-0.37735850005933957</v>
      </c>
      <c r="AE50" s="27">
        <f t="shared" si="104"/>
        <v>1.2140408509346781</v>
      </c>
      <c r="AG50" t="str">
        <f>$A$14</f>
        <v>Sales and customer service occupations</v>
      </c>
      <c r="AH50" s="27">
        <f t="shared" si="129"/>
        <v>0.2461918065145694</v>
      </c>
      <c r="AI50" s="27">
        <f t="shared" si="105"/>
        <v>-0.4171987866374991</v>
      </c>
      <c r="AJ50" s="27">
        <f t="shared" si="106"/>
        <v>-0.19343830767458803</v>
      </c>
      <c r="AK50" s="27">
        <f t="shared" si="107"/>
        <v>-0.3644452877975155</v>
      </c>
      <c r="AL50" s="27"/>
      <c r="AM50" s="27">
        <f t="shared" si="130"/>
        <v>-0.62423273575400806</v>
      </c>
      <c r="AN50" s="27">
        <f t="shared" si="108"/>
        <v>0.23108372699656066</v>
      </c>
      <c r="AO50" s="27">
        <f t="shared" si="109"/>
        <v>-0.28677280864141397</v>
      </c>
      <c r="AP50" s="27">
        <f t="shared" si="110"/>
        <v>-0.67992181739885993</v>
      </c>
      <c r="AQ50" s="27"/>
      <c r="AR50" s="27">
        <f t="shared" si="131"/>
        <v>-0.37804092923943866</v>
      </c>
      <c r="AS50" s="27">
        <f t="shared" si="111"/>
        <v>-0.18611505964093844</v>
      </c>
      <c r="AT50" s="27">
        <f t="shared" si="112"/>
        <v>-0.480211116316002</v>
      </c>
      <c r="AU50" s="27">
        <f t="shared" si="113"/>
        <v>-1.0443671051963754</v>
      </c>
    </row>
    <row r="51" spans="1:47" x14ac:dyDescent="0.2">
      <c r="A51" t="str">
        <f>$A$15</f>
        <v>Process, plant and machine operatives</v>
      </c>
      <c r="B51" s="27">
        <f t="shared" si="114"/>
        <v>-2.3392661566789403</v>
      </c>
      <c r="C51" s="27">
        <f t="shared" si="115"/>
        <v>0.16831783681587931</v>
      </c>
      <c r="D51" s="27">
        <f t="shared" si="116"/>
        <v>0.27852095395723975</v>
      </c>
      <c r="E51" s="27">
        <f t="shared" si="117"/>
        <v>-1.8924273659058208</v>
      </c>
      <c r="F51" s="27"/>
      <c r="G51" s="27">
        <f t="shared" si="118"/>
        <v>-1.3396421764392201</v>
      </c>
      <c r="H51" s="27">
        <f t="shared" si="119"/>
        <v>1.2046512270414844</v>
      </c>
      <c r="I51" s="27">
        <f t="shared" si="120"/>
        <v>0.62637355742751222</v>
      </c>
      <c r="J51" s="27">
        <f t="shared" si="121"/>
        <v>0.4913826080297774</v>
      </c>
      <c r="K51" s="27"/>
      <c r="L51" s="27">
        <f t="shared" si="122"/>
        <v>-3.6789083331181605</v>
      </c>
      <c r="M51" s="27">
        <f t="shared" si="123"/>
        <v>1.3729690638573637</v>
      </c>
      <c r="N51" s="27">
        <f t="shared" si="124"/>
        <v>0.90489451138475197</v>
      </c>
      <c r="O51" s="27">
        <f t="shared" si="125"/>
        <v>-1.4010447578760434</v>
      </c>
      <c r="Q51" t="str">
        <f>$A$15</f>
        <v>Process, plant and machine operatives</v>
      </c>
      <c r="R51" s="27">
        <f t="shared" si="126"/>
        <v>-2.0254314551777615</v>
      </c>
      <c r="S51" s="27">
        <f t="shared" si="96"/>
        <v>0.2906270105971398</v>
      </c>
      <c r="T51" s="27">
        <f t="shared" si="97"/>
        <v>-6.0833669812599522E-2</v>
      </c>
      <c r="U51" s="27">
        <f t="shared" si="98"/>
        <v>-1.7956381143932205</v>
      </c>
      <c r="V51" s="27"/>
      <c r="W51" s="27">
        <f t="shared" si="127"/>
        <v>-1.494707994758242</v>
      </c>
      <c r="X51" s="27">
        <f t="shared" si="99"/>
        <v>0.59047693284040736</v>
      </c>
      <c r="Y51" s="27">
        <f t="shared" si="100"/>
        <v>0.49830931950544444</v>
      </c>
      <c r="Z51" s="27">
        <f t="shared" si="101"/>
        <v>-0.40592174241239043</v>
      </c>
      <c r="AA51" s="27"/>
      <c r="AB51" s="27">
        <f t="shared" si="128"/>
        <v>-3.5201394499360035</v>
      </c>
      <c r="AC51" s="27">
        <f t="shared" si="102"/>
        <v>0.88110394343754717</v>
      </c>
      <c r="AD51" s="27">
        <f t="shared" si="103"/>
        <v>0.43747564969284491</v>
      </c>
      <c r="AE51" s="27">
        <f t="shared" si="104"/>
        <v>-2.2015598568056109</v>
      </c>
      <c r="AG51" t="str">
        <f>$A$15</f>
        <v>Process, plant and machine operatives</v>
      </c>
      <c r="AH51" s="27">
        <f t="shared" si="129"/>
        <v>-0.31383470150118464</v>
      </c>
      <c r="AI51" s="27">
        <f t="shared" si="105"/>
        <v>-0.12230917378126149</v>
      </c>
      <c r="AJ51" s="27">
        <f t="shared" si="106"/>
        <v>0.33935462376983827</v>
      </c>
      <c r="AK51" s="27">
        <f t="shared" si="107"/>
        <v>-9.6789251512607866E-2</v>
      </c>
      <c r="AL51" s="27"/>
      <c r="AM51" s="27">
        <f t="shared" si="130"/>
        <v>0.155065818319019</v>
      </c>
      <c r="AN51" s="27">
        <f t="shared" si="108"/>
        <v>0.61417429420107816</v>
      </c>
      <c r="AO51" s="27">
        <f t="shared" si="109"/>
        <v>0.12806423792206878</v>
      </c>
      <c r="AP51" s="27">
        <f t="shared" si="110"/>
        <v>0.89730435044216605</v>
      </c>
      <c r="AQ51" s="27"/>
      <c r="AR51" s="27">
        <f t="shared" si="131"/>
        <v>-0.15876888318216564</v>
      </c>
      <c r="AS51" s="27">
        <f t="shared" si="111"/>
        <v>0.49186512041981667</v>
      </c>
      <c r="AT51" s="27">
        <f t="shared" si="112"/>
        <v>0.46741886169190705</v>
      </c>
      <c r="AU51" s="27">
        <f t="shared" si="113"/>
        <v>0.80051509892955819</v>
      </c>
    </row>
    <row r="52" spans="1:47" x14ac:dyDescent="0.2">
      <c r="A52" t="str">
        <f>$A$16</f>
        <v>Elementary occupations</v>
      </c>
      <c r="B52" s="27">
        <f t="shared" si="114"/>
        <v>-2.5785848847592394</v>
      </c>
      <c r="C52" s="27">
        <f t="shared" si="115"/>
        <v>2.8180910050423336E-2</v>
      </c>
      <c r="D52" s="27">
        <f t="shared" si="116"/>
        <v>0.17445818019727799</v>
      </c>
      <c r="E52" s="27">
        <f t="shared" si="117"/>
        <v>-2.3759457945115372</v>
      </c>
      <c r="F52" s="27"/>
      <c r="G52" s="27">
        <f t="shared" si="118"/>
        <v>1.9134236671187672</v>
      </c>
      <c r="H52" s="27">
        <f t="shared" si="119"/>
        <v>-2.3335051611590174</v>
      </c>
      <c r="I52" s="27">
        <f t="shared" si="120"/>
        <v>1.98875586357051</v>
      </c>
      <c r="J52" s="27">
        <f t="shared" si="121"/>
        <v>1.5686743695302567</v>
      </c>
      <c r="K52" s="27"/>
      <c r="L52" s="27">
        <f t="shared" si="122"/>
        <v>-0.6651612176404722</v>
      </c>
      <c r="M52" s="27">
        <f t="shared" si="123"/>
        <v>-2.3053242511085941</v>
      </c>
      <c r="N52" s="27">
        <f t="shared" si="124"/>
        <v>2.163214043767788</v>
      </c>
      <c r="O52" s="27">
        <f t="shared" si="125"/>
        <v>-0.80727142498128046</v>
      </c>
      <c r="Q52" t="str">
        <f>$A$16</f>
        <v>Elementary occupations</v>
      </c>
      <c r="R52" s="27">
        <f t="shared" si="126"/>
        <v>-1.9752663489550297</v>
      </c>
      <c r="S52" s="27">
        <f t="shared" si="96"/>
        <v>3.9144067935058757E-2</v>
      </c>
      <c r="T52" s="27">
        <f t="shared" si="97"/>
        <v>3.6233998536482792E-2</v>
      </c>
      <c r="U52" s="27">
        <f t="shared" si="98"/>
        <v>-1.8998882824834844</v>
      </c>
      <c r="V52" s="27"/>
      <c r="W52" s="27">
        <f t="shared" si="127"/>
        <v>0.63928709897111169</v>
      </c>
      <c r="X52" s="27">
        <f t="shared" si="99"/>
        <v>-0.70880336237772568</v>
      </c>
      <c r="Y52" s="27">
        <f t="shared" si="100"/>
        <v>0.67187947891564348</v>
      </c>
      <c r="Z52" s="27">
        <f t="shared" si="101"/>
        <v>0.60236321550902616</v>
      </c>
      <c r="AA52" s="27"/>
      <c r="AB52" s="27">
        <f t="shared" si="128"/>
        <v>-1.335979249983918</v>
      </c>
      <c r="AC52" s="27">
        <f t="shared" si="102"/>
        <v>-0.66965929444266692</v>
      </c>
      <c r="AD52" s="27">
        <f t="shared" si="103"/>
        <v>0.70811347745212627</v>
      </c>
      <c r="AE52" s="27">
        <f t="shared" si="104"/>
        <v>-1.2975250669744582</v>
      </c>
      <c r="AG52" t="str">
        <f>$A$16</f>
        <v>Elementary occupations</v>
      </c>
      <c r="AH52" s="27">
        <f t="shared" si="129"/>
        <v>-0.60331853580421146</v>
      </c>
      <c r="AI52" s="27">
        <f t="shared" si="105"/>
        <v>-1.0963157884624763E-2</v>
      </c>
      <c r="AJ52" s="27">
        <f t="shared" si="106"/>
        <v>0.13822418166079498</v>
      </c>
      <c r="AK52" s="27">
        <f t="shared" si="107"/>
        <v>-0.47605751202804214</v>
      </c>
      <c r="AL52" s="27"/>
      <c r="AM52" s="27">
        <f t="shared" si="130"/>
        <v>1.2741365681476342</v>
      </c>
      <c r="AN52" s="27">
        <f t="shared" si="108"/>
        <v>-1.6247017987812953</v>
      </c>
      <c r="AO52" s="27">
        <f t="shared" si="109"/>
        <v>1.3168763846548659</v>
      </c>
      <c r="AP52" s="27">
        <f t="shared" si="110"/>
        <v>0.96631115402120571</v>
      </c>
      <c r="AQ52" s="27"/>
      <c r="AR52" s="27">
        <f t="shared" si="131"/>
        <v>0.67081803234342274</v>
      </c>
      <c r="AS52" s="27">
        <f t="shared" si="111"/>
        <v>-1.63566495666592</v>
      </c>
      <c r="AT52" s="27">
        <f t="shared" si="112"/>
        <v>1.4551005663156609</v>
      </c>
      <c r="AU52" s="27">
        <f t="shared" si="113"/>
        <v>0.49025364199316357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14.263571846295577</v>
      </c>
      <c r="C54" s="29">
        <f t="shared" si="115"/>
        <v>6.4756076562770204</v>
      </c>
      <c r="D54" s="29">
        <f t="shared" si="116"/>
        <v>1.6008204974273568</v>
      </c>
      <c r="E54" s="29">
        <f t="shared" si="117"/>
        <v>22.339999999999975</v>
      </c>
      <c r="F54" s="29"/>
      <c r="G54" s="29">
        <f t="shared" si="118"/>
        <v>19.353955048533692</v>
      </c>
      <c r="H54" s="29">
        <f t="shared" si="119"/>
        <v>9.6381917661209258</v>
      </c>
      <c r="I54" s="29">
        <f t="shared" si="120"/>
        <v>9.9968531853455431</v>
      </c>
      <c r="J54" s="29">
        <f t="shared" si="121"/>
        <v>38.989000000000203</v>
      </c>
      <c r="K54" s="29"/>
      <c r="L54" s="29">
        <f t="shared" si="122"/>
        <v>33.617526894829268</v>
      </c>
      <c r="M54" s="29">
        <f t="shared" si="123"/>
        <v>16.113799422397946</v>
      </c>
      <c r="N54" s="29">
        <f t="shared" si="124"/>
        <v>11.5976736827729</v>
      </c>
      <c r="O54" s="29">
        <f t="shared" si="125"/>
        <v>61.329000000000178</v>
      </c>
      <c r="Q54" s="24" t="str">
        <f>$A$18</f>
        <v>All occupations</v>
      </c>
      <c r="R54" s="29">
        <f t="shared" ref="R54" si="132">W18-R18</f>
        <v>4.778843221367282</v>
      </c>
      <c r="S54" s="29">
        <f t="shared" ref="S54" si="133">X18-S18</f>
        <v>3.6729196464146696</v>
      </c>
      <c r="T54" s="29">
        <f t="shared" ref="T54" si="134">Y18-T18</f>
        <v>-3.5538476052599748</v>
      </c>
      <c r="U54" s="29">
        <f t="shared" ref="U54" si="135">Z18-U18</f>
        <v>4.8979152625219911</v>
      </c>
      <c r="V54" s="29"/>
      <c r="W54" s="29">
        <f t="shared" ref="W54" si="136">AB18-W18</f>
        <v>7.4911208435885328</v>
      </c>
      <c r="X54" s="29">
        <f t="shared" ref="X54" si="137">AC18-X18</f>
        <v>4.4516333167159843</v>
      </c>
      <c r="Y54" s="29">
        <f t="shared" ref="Y54" si="138">AD18-Y18</f>
        <v>5.4402143650169705</v>
      </c>
      <c r="Z54" s="29">
        <f t="shared" ref="Z54" si="139">AE18-Z18</f>
        <v>17.382968525321473</v>
      </c>
      <c r="AA54" s="29"/>
      <c r="AB54" s="29">
        <f t="shared" ref="AB54" si="140">AB18-R18</f>
        <v>12.269964064955815</v>
      </c>
      <c r="AC54" s="29">
        <f t="shared" ref="AC54" si="141">AC18-S18</f>
        <v>8.1245529631306539</v>
      </c>
      <c r="AD54" s="29">
        <f t="shared" ref="AD54" si="142">AD18-T18</f>
        <v>1.8863667597569957</v>
      </c>
      <c r="AE54" s="29">
        <f t="shared" ref="AE54" si="143">AE18-U18</f>
        <v>22.280883787843464</v>
      </c>
      <c r="AG54" s="24" t="str">
        <f>$A$18</f>
        <v>All occupations</v>
      </c>
      <c r="AH54" s="29">
        <f t="shared" ref="AH54" si="144">AM18-AH18</f>
        <v>9.4847286249282945</v>
      </c>
      <c r="AI54" s="29">
        <f t="shared" ref="AI54" si="145">AN18-AI18</f>
        <v>2.8026880098623792</v>
      </c>
      <c r="AJ54" s="29">
        <f t="shared" ref="AJ54" si="146">AO18-AJ18</f>
        <v>5.1546681026873209</v>
      </c>
      <c r="AK54" s="29">
        <f t="shared" ref="AK54" si="147">AP18-AK18</f>
        <v>17.442084737477984</v>
      </c>
      <c r="AL54" s="29"/>
      <c r="AM54" s="29">
        <f t="shared" ref="AM54" si="148">AR18-AM18</f>
        <v>11.862834204945159</v>
      </c>
      <c r="AN54" s="29">
        <f t="shared" ref="AN54" si="149">AS18-AN18</f>
        <v>5.1865584494049273</v>
      </c>
      <c r="AO54" s="29">
        <f t="shared" ref="AO54" si="150">AT18-AO18</f>
        <v>4.5566388203285975</v>
      </c>
      <c r="AP54" s="29">
        <f t="shared" ref="AP54" si="151">AU18-AP18</f>
        <v>21.606031474678673</v>
      </c>
      <c r="AQ54" s="29"/>
      <c r="AR54" s="29">
        <f t="shared" ref="AR54" si="152">AR18-AH18</f>
        <v>21.347562829873453</v>
      </c>
      <c r="AS54" s="29">
        <f t="shared" ref="AS54" si="153">AS18-AI18</f>
        <v>7.9892464592673065</v>
      </c>
      <c r="AT54" s="29">
        <f t="shared" ref="AT54" si="154">AT18-AJ18</f>
        <v>9.7113069230159184</v>
      </c>
      <c r="AU54" s="29">
        <f t="shared" ref="AU54" si="155">AU18-AK18</f>
        <v>39.048116212156657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Dorset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1.1569428294504469</v>
      </c>
      <c r="N7" s="91">
        <f>'Occ T2'!I180</f>
        <v>0.62244341201385112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-0.64819391913386593</v>
      </c>
      <c r="N9" s="91">
        <f>'Occ T2'!I178</f>
        <v>-1.1318425313847635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-4.1391164295750187</v>
      </c>
      <c r="N10" s="91">
        <f>'Occ T2'!I177</f>
        <v>5.7137524397435246</v>
      </c>
    </row>
    <row r="11" spans="1:14" x14ac:dyDescent="0.2">
      <c r="L11" s="114" t="str">
        <f>"["&amp;'Occ T3'!A47&amp;"]"</f>
        <v>[Elementary occupations]</v>
      </c>
      <c r="M11" s="91">
        <f>'Occ T1'!H88</f>
        <v>-1.1652086017943319</v>
      </c>
      <c r="N11" s="91">
        <f>'Occ T1'!I88</f>
        <v>0.26083276756811991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-0.94428042824672431</v>
      </c>
      <c r="N13" s="91">
        <f>'Occ T2'!I176</f>
        <v>0.22102295277324213</v>
      </c>
    </row>
    <row r="14" spans="1:14" x14ac:dyDescent="0.2">
      <c r="L14" s="91" t="str">
        <f>'Occ T3'!A44</f>
        <v>81 Process, plant and machine operatives</v>
      </c>
      <c r="M14" s="91">
        <f>'Occ T2'!H175</f>
        <v>-3.1393440097489345</v>
      </c>
      <c r="N14" s="91">
        <f>'Occ T2'!I175</f>
        <v>0.13132788157139696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-1.984249980111108</v>
      </c>
      <c r="N15" s="91">
        <f>'Occ T1'!I87</f>
        <v>0.18016777093572411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2.8080026026537253</v>
      </c>
      <c r="N17" s="91">
        <f>'Occ T2'!I174</f>
        <v>1.4190921971398485</v>
      </c>
    </row>
    <row r="18" spans="12:14" x14ac:dyDescent="0.2">
      <c r="L18" s="91" t="str">
        <f>'Occ T3'!A40</f>
        <v>71 Sales occupations</v>
      </c>
      <c r="M18" s="91">
        <f>'Occ T2'!H173</f>
        <v>-0.75499734482322722</v>
      </c>
      <c r="N18" s="91">
        <f>'Occ T2'!I173</f>
        <v>-0.26711734451287938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-0.14260241214517633</v>
      </c>
      <c r="N19" s="91">
        <f>'Occ T1'!I86</f>
        <v>8.0440382821933554E-2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1.5097831503533277</v>
      </c>
      <c r="N21" s="91">
        <f>'Occ T2'!I172</f>
        <v>-2.4196715232370436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0.37200001054127352</v>
      </c>
      <c r="N22" s="91">
        <f>'Occ T2'!I171</f>
        <v>0.56360341328756114</v>
      </c>
    </row>
    <row r="23" spans="12:14" x14ac:dyDescent="0.2">
      <c r="L23" s="91" t="str">
        <f>'Occ T3'!A35</f>
        <v>61 Caring personal service occupations</v>
      </c>
      <c r="M23" s="91">
        <f>'Occ T2'!H170</f>
        <v>-0.47900455306357781</v>
      </c>
      <c r="N23" s="91">
        <f>'Occ T2'!I170</f>
        <v>0.88320680403166651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-0.28096327517524999</v>
      </c>
      <c r="N24" s="91">
        <f>'Occ T1'!I85</f>
        <v>0.79064304075213698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-1.4074413643502259</v>
      </c>
      <c r="N26" s="91">
        <f>'Occ T2'!I169</f>
        <v>0.3008130189410041</v>
      </c>
    </row>
    <row r="27" spans="12:14" x14ac:dyDescent="0.2">
      <c r="L27" s="91" t="str">
        <f>'Occ T3'!A31</f>
        <v>53 Skilled construction and building trades</v>
      </c>
      <c r="M27" s="91">
        <f>'Occ T2'!H168</f>
        <v>-2.6509881279217273</v>
      </c>
      <c r="N27" s="91">
        <f>'Occ T2'!I168</f>
        <v>0.45145398042010232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-2.4983411526066868</v>
      </c>
      <c r="N28" s="91">
        <f>'Occ T2'!I167</f>
        <v>-0.23546823534735806</v>
      </c>
    </row>
    <row r="29" spans="12:14" x14ac:dyDescent="0.2">
      <c r="L29" s="91" t="str">
        <f>'Occ T3'!A29</f>
        <v>51 Skilled agricultural and related trades</v>
      </c>
      <c r="M29" s="91">
        <f>'Occ T2'!H166</f>
        <v>2.2074073634203994</v>
      </c>
      <c r="N29" s="91">
        <f>'Occ T2'!I166</f>
        <v>0.40070419513467126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-1.738551468697247</v>
      </c>
      <c r="N30" s="91">
        <f>'Occ T1'!I84</f>
        <v>0.18448856931676527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-1.6400565324918182</v>
      </c>
      <c r="N32" s="91">
        <f>'Occ T2'!I165</f>
        <v>-1.7858104789920226</v>
      </c>
    </row>
    <row r="33" spans="12:14" x14ac:dyDescent="0.2">
      <c r="L33" s="91" t="str">
        <f>'Occ T3'!A25</f>
        <v>41 Administrative occupations</v>
      </c>
      <c r="M33" s="91">
        <f>'Occ T2'!H164</f>
        <v>0.85105622414196613</v>
      </c>
      <c r="N33" s="91">
        <f>'Occ T2'!I164</f>
        <v>-8.8829980864602032E-2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0.36600266272439619</v>
      </c>
      <c r="N34" s="91">
        <f>'Occ T1'!I83</f>
        <v>-0.37078229917456573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2.6606295157368454</v>
      </c>
      <c r="N36" s="91">
        <f>'Occ T2'!I163</f>
        <v>0.4785457608295296</v>
      </c>
    </row>
    <row r="37" spans="12:14" x14ac:dyDescent="0.2">
      <c r="L37" s="91" t="str">
        <f>'Occ T3'!A21</f>
        <v>34 Culture, media and sports occupations</v>
      </c>
      <c r="M37" s="91">
        <f>'Occ T2'!H162</f>
        <v>2.1437393593687126</v>
      </c>
      <c r="N37" s="91">
        <f>'Occ T2'!I162</f>
        <v>0.71962577491151425</v>
      </c>
    </row>
    <row r="38" spans="12:14" x14ac:dyDescent="0.2">
      <c r="L38" s="91" t="str">
        <f>'Occ T3'!A20</f>
        <v>33 Protective service occupations</v>
      </c>
      <c r="M38" s="91">
        <f>'Occ T2'!H161</f>
        <v>1.3388983423385792</v>
      </c>
      <c r="N38" s="91">
        <f>'Occ T2'!I161</f>
        <v>-1.0277459388750132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2.1444157474001857</v>
      </c>
      <c r="N39" s="91">
        <f>'Occ T2'!I160</f>
        <v>4.507398018224329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5.4404307215770498</v>
      </c>
      <c r="N40" s="91">
        <f>'Occ T2'!I159</f>
        <v>0.16763692101184891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2.7813430194600475</v>
      </c>
      <c r="N41" s="91">
        <f>'Occ T1'!I82</f>
        <v>1.2130328611737351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5.4039191277114096</v>
      </c>
      <c r="N43" s="91">
        <f>'Occ T2'!I158</f>
        <v>1.126156783925425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2.960802319137712</v>
      </c>
      <c r="N44" s="91">
        <f>'Occ T2'!I157</f>
        <v>0.50806525484741183</v>
      </c>
    </row>
    <row r="45" spans="12:14" x14ac:dyDescent="0.2">
      <c r="L45" s="91" t="str">
        <f>'Occ T3'!A13</f>
        <v>22 Health professionals</v>
      </c>
      <c r="M45" s="91">
        <f>'Occ T2'!H156</f>
        <v>2.7896427448723005</v>
      </c>
      <c r="N45" s="91">
        <f>'Occ T2'!I156</f>
        <v>0.92122557310752029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3.7776970632979356</v>
      </c>
      <c r="N46" s="91">
        <f>'Occ T2'!I155</f>
        <v>2.460097305912079</v>
      </c>
    </row>
    <row r="47" spans="12:14" x14ac:dyDescent="0.2">
      <c r="L47" s="114" t="str">
        <f>"["&amp;'Occ T3'!A11&amp;"]"</f>
        <v>[Professional occupations]</v>
      </c>
      <c r="M47" s="91">
        <f>'Occ T1'!H81</f>
        <v>3.8417223907697418</v>
      </c>
      <c r="N47" s="91">
        <f>'Occ T1'!I81</f>
        <v>1.3289044597327271</v>
      </c>
    </row>
    <row r="49" spans="12:14" x14ac:dyDescent="0.2">
      <c r="L49" s="107" t="str">
        <f>'Occ T3'!A9</f>
        <v>12 Other managers and proprietors</v>
      </c>
      <c r="M49" s="91">
        <f>'Occ T2'!H154</f>
        <v>2.6359016417335068</v>
      </c>
      <c r="N49" s="91">
        <f>'Occ T2'!I154</f>
        <v>1.0470934084035877</v>
      </c>
    </row>
    <row r="50" spans="12:14" x14ac:dyDescent="0.2">
      <c r="L50" s="107" t="str">
        <f>'Occ T3'!A8</f>
        <v>11 Corporate managers and directors</v>
      </c>
      <c r="M50" s="91">
        <f>'Occ T2'!H153</f>
        <v>4.7036819432648924</v>
      </c>
      <c r="N50" s="91">
        <f>'Occ T2'!I153</f>
        <v>-2.3434737144611972E-3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3.9567402840647414</v>
      </c>
      <c r="N51" s="91">
        <f>'Occ T1'!I80</f>
        <v>0.37999440308049692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Dorset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6.2274865974383466</v>
      </c>
      <c r="N82" s="94">
        <f>'Occ T2'!F119</f>
        <v>-1.0659914030874518E-2</v>
      </c>
    </row>
    <row r="83" spans="12:14" x14ac:dyDescent="0.2">
      <c r="L83" s="10" t="str">
        <f>name!D5</f>
        <v>12 Other managers and proprietors</v>
      </c>
      <c r="M83" s="94">
        <f>'Occ T2'!D9-'Occ T2'!B9</f>
        <v>1.9704664579397697</v>
      </c>
      <c r="N83" s="94">
        <f>'Occ T2'!F120</f>
        <v>2.7318509042271266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3.9562296806819965</v>
      </c>
      <c r="N84" s="94">
        <f>'Occ T2'!F121</f>
        <v>10.282953018233862</v>
      </c>
    </row>
    <row r="85" spans="12:14" x14ac:dyDescent="0.2">
      <c r="L85" s="10" t="str">
        <f>name!D7</f>
        <v>22 Health professionals</v>
      </c>
      <c r="M85" s="94">
        <f>'Occ T2'!D11-'Occ T2'!B11</f>
        <v>2.5039882645052423</v>
      </c>
      <c r="N85" s="94">
        <f>'Occ T2'!F122</f>
        <v>2.8728218490857707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2.7038373585074318</v>
      </c>
      <c r="N86" s="94">
        <f>'Occ T2'!F123</f>
        <v>1.5731439697943408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6.2927842169441099</v>
      </c>
      <c r="N87" s="94">
        <f>'Occ T2'!F124</f>
        <v>4.9747916906887291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1.7674713894790495</v>
      </c>
      <c r="N88" s="94">
        <f>'Occ T2'!F125</f>
        <v>0.19324881333119848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0.84110992673166152</v>
      </c>
      <c r="N89" s="94">
        <f>'Occ T2'!F126</f>
        <v>7.8328290526067477</v>
      </c>
    </row>
    <row r="90" spans="12:14" x14ac:dyDescent="0.2">
      <c r="L90" s="10" t="str">
        <f>name!D12</f>
        <v>33 Protective service occupations</v>
      </c>
      <c r="M90" s="94">
        <f>'Occ T2'!D16-'Occ T2'!B16</f>
        <v>0.20517915296926681</v>
      </c>
      <c r="N90" s="94">
        <f>'Occ T2'!F127</f>
        <v>-0.45779505686840105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0.85373349829724177</v>
      </c>
      <c r="N91" s="94">
        <f>'Occ T2'!F128</f>
        <v>0.96344140796176347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3.0311191347140785</v>
      </c>
      <c r="N92" s="94">
        <f>'Occ T2'!F129</f>
        <v>1.8288642005151026</v>
      </c>
    </row>
    <row r="93" spans="12:14" x14ac:dyDescent="0.2">
      <c r="L93" s="10" t="str">
        <f>name!D15</f>
        <v>41 Administrative occupations</v>
      </c>
      <c r="M93" s="94">
        <f>'Occ T2'!D19-'Occ T2'!B19</f>
        <v>1.3838478676394672</v>
      </c>
      <c r="N93" s="94">
        <f>'Occ T2'!F130</f>
        <v>-0.44169511731450228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-0.64469679468766117</v>
      </c>
      <c r="N94" s="94">
        <f>'Occ T2'!F131</f>
        <v>-1.7714315652641446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0.60424596434296163</v>
      </c>
      <c r="N95" s="94">
        <f>'Occ T2'!F132</f>
        <v>0.36119243744615037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-1.8823010253015067</v>
      </c>
      <c r="N96" s="94">
        <f>'Occ T2'!F133</f>
        <v>-0.48495861139120144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-1.8612073564727769</v>
      </c>
      <c r="N97" s="94">
        <f>'Occ T2'!F134</f>
        <v>0.90485447156911114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-0.55693466802402281</v>
      </c>
      <c r="N98" s="94">
        <f>'Occ T2'!F135</f>
        <v>0.3494658372117101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-0.72199688984807153</v>
      </c>
      <c r="N99" s="94">
        <f>'Occ T2'!F136</f>
        <v>4.1894691034377338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0.15286046322125202</v>
      </c>
      <c r="N100" s="94">
        <f>'Occ T2'!F137</f>
        <v>0.73095837795227325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2.5441548536865422E-2</v>
      </c>
      <c r="N101" s="94">
        <f>'Occ T2'!F138</f>
        <v>-0.10836721968810867</v>
      </c>
    </row>
    <row r="102" spans="12:14" x14ac:dyDescent="0.2">
      <c r="L102" s="10" t="str">
        <f>name!D24</f>
        <v>71 Sales occupations</v>
      </c>
      <c r="M102" s="94">
        <f>'Occ T2'!D28-'Occ T2'!B28</f>
        <v>-1.070716520596541</v>
      </c>
      <c r="N102" s="94">
        <f>'Occ T2'!F139</f>
        <v>-1.0903125845048152</v>
      </c>
    </row>
    <row r="103" spans="12:14" x14ac:dyDescent="0.2">
      <c r="L103" s="10" t="str">
        <f>name!D25</f>
        <v>72 Customer service occupations</v>
      </c>
      <c r="M103" s="94">
        <f>'Occ T2'!D29-'Occ T2'!B29</f>
        <v>0.82642489339925618</v>
      </c>
      <c r="N103" s="94">
        <f>'Occ T2'!F140</f>
        <v>1.5042779574404008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-1.4188382808863302</v>
      </c>
      <c r="N104" s="94">
        <f>'Occ T2'!F141</f>
        <v>0.16314337987140348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-0.47358908501946217</v>
      </c>
      <c r="N105" s="94">
        <f>'Occ T2'!F142</f>
        <v>0.32823922815833839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-1.2504766389243942</v>
      </c>
      <c r="N106" s="94">
        <f>'Occ T2'!F143</f>
        <v>6.9138872615435121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-1.1254691555871261</v>
      </c>
      <c r="N107" s="94">
        <f>'Occ T2'!F144</f>
        <v>-5.3452128920132544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22.340000000000089</v>
      </c>
      <c r="N109" s="94">
        <f>'Occ T2'!F146</f>
        <v>38.98900000000009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Dorset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8.1979530553781146</v>
      </c>
      <c r="N153" s="94">
        <f>'Occ T1'!H8</f>
        <v>2.7211909901962557</v>
      </c>
    </row>
    <row r="154" spans="1:14" x14ac:dyDescent="0.2">
      <c r="L154" s="10" t="str">
        <f>name!E5</f>
        <v>Professional occupations</v>
      </c>
      <c r="M154" s="94">
        <f>'Occ T1'!D9-'Occ T1'!B9</f>
        <v>15.456839520638781</v>
      </c>
      <c r="N154" s="94">
        <f>'Occ T1'!H9</f>
        <v>19.703710527802713</v>
      </c>
    </row>
    <row r="155" spans="1:14" x14ac:dyDescent="0.2">
      <c r="L155" s="10" t="str">
        <f>name!E6</f>
        <v>Associate professional occupations</v>
      </c>
      <c r="M155" s="94">
        <f>'Occ T1'!D10-'Occ T1'!B10</f>
        <v>6.6986131021912954</v>
      </c>
      <c r="N155" s="94">
        <f>'Occ T1'!H10</f>
        <v>10.360588417546417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0.73915107295180604</v>
      </c>
      <c r="N156" s="94">
        <f>'Occ T1'!H11</f>
        <v>-2.2131266825786469</v>
      </c>
    </row>
    <row r="157" spans="1:14" x14ac:dyDescent="0.2">
      <c r="L157" s="10" t="str">
        <f>name!E8</f>
        <v>Skilled trades occupations</v>
      </c>
      <c r="M157" s="94">
        <f>'Occ T1'!D12-'Occ T1'!B12</f>
        <v>-3.6961970854553385</v>
      </c>
      <c r="N157" s="94">
        <f>'Occ T1'!H12</f>
        <v>1.1305541348357622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-0.54369487808995842</v>
      </c>
      <c r="N158" s="94">
        <f>'Occ T1'!H13</f>
        <v>4.8120602617019017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-0.24429162719728481</v>
      </c>
      <c r="N159" s="94">
        <f>'Occ T1'!H14</f>
        <v>0.41396537293558566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-1.8924273659057924</v>
      </c>
      <c r="N160" s="94">
        <f>'Occ T1'!H15</f>
        <v>0.49138260802974187</v>
      </c>
    </row>
    <row r="161" spans="12:14" x14ac:dyDescent="0.2">
      <c r="L161" s="10" t="str">
        <f>name!E12</f>
        <v>Elementary occupations</v>
      </c>
      <c r="M161" s="94">
        <f>'Occ T1'!D16-'Occ T1'!B16</f>
        <v>-2.3759457945115159</v>
      </c>
      <c r="N161" s="94">
        <f>'Occ T1'!H16</f>
        <v>1.5686743695302567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22.340000000000089</v>
      </c>
      <c r="N163" s="94">
        <f>'Occ T1'!H18</f>
        <v>38.98899999999999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Dorset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31.359158748994624</v>
      </c>
      <c r="N5" s="87">
        <f>SUM(N6:N7)</f>
        <v>35.119580323056965</v>
      </c>
      <c r="O5" s="87">
        <f t="shared" ref="O5:AL5" si="1">SUM(O6:O7)</f>
        <v>35.751827409007447</v>
      </c>
      <c r="P5" s="87">
        <f t="shared" si="1"/>
        <v>37.482259193596562</v>
      </c>
      <c r="Q5" s="87">
        <f t="shared" si="1"/>
        <v>39.108154064908121</v>
      </c>
      <c r="R5" s="87">
        <f t="shared" si="1"/>
        <v>38.285896726688627</v>
      </c>
      <c r="S5" s="87">
        <f t="shared" si="1"/>
        <v>39.009660526337683</v>
      </c>
      <c r="T5" s="87">
        <f t="shared" si="1"/>
        <v>42.310195490218291</v>
      </c>
      <c r="U5" s="87">
        <f t="shared" si="1"/>
        <v>44.032914781646376</v>
      </c>
      <c r="V5" s="87">
        <f t="shared" si="1"/>
        <v>45.147043089232028</v>
      </c>
      <c r="W5" s="87">
        <f t="shared" si="1"/>
        <v>46.483849782066741</v>
      </c>
      <c r="X5" s="87">
        <f t="shared" si="1"/>
        <v>42.249205375775809</v>
      </c>
      <c r="Y5" s="87">
        <f t="shared" si="1"/>
        <v>42.841466134459623</v>
      </c>
      <c r="Z5" s="87">
        <f t="shared" si="1"/>
        <v>43.540736563211652</v>
      </c>
      <c r="AA5" s="87">
        <f t="shared" si="1"/>
        <v>44.176600763625004</v>
      </c>
      <c r="AB5" s="87">
        <f t="shared" si="1"/>
        <v>44.679530585604162</v>
      </c>
      <c r="AC5" s="87">
        <f t="shared" si="1"/>
        <v>45.155996466076502</v>
      </c>
      <c r="AD5" s="87">
        <f t="shared" si="1"/>
        <v>45.604819424061347</v>
      </c>
      <c r="AE5" s="87">
        <f t="shared" si="1"/>
        <v>46.066899873665463</v>
      </c>
      <c r="AF5" s="87">
        <f t="shared" si="1"/>
        <v>46.528548888617536</v>
      </c>
      <c r="AG5" s="87">
        <f t="shared" si="1"/>
        <v>47.012984177593779</v>
      </c>
      <c r="AH5" s="87">
        <f t="shared" si="1"/>
        <v>47.503554349384729</v>
      </c>
      <c r="AI5" s="87">
        <f t="shared" si="1"/>
        <v>47.985551724175878</v>
      </c>
      <c r="AJ5" s="87">
        <f t="shared" si="1"/>
        <v>48.483377386058741</v>
      </c>
      <c r="AK5" s="87">
        <f t="shared" si="1"/>
        <v>48.934647770375307</v>
      </c>
      <c r="AL5" s="87">
        <f t="shared" si="1"/>
        <v>49.205040772262997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19.944236688396753</v>
      </c>
      <c r="N6" s="11">
        <v>22.060484521511235</v>
      </c>
      <c r="O6" s="11">
        <v>23.085459427671395</v>
      </c>
      <c r="P6" s="11">
        <v>23.937602276828585</v>
      </c>
      <c r="Q6" s="11">
        <v>23.120014244908667</v>
      </c>
      <c r="R6" s="11">
        <v>24.102596362576236</v>
      </c>
      <c r="S6" s="11">
        <v>25.610288001415046</v>
      </c>
      <c r="T6" s="11">
        <v>27.019658352126054</v>
      </c>
      <c r="U6" s="11">
        <v>28.200859554999784</v>
      </c>
      <c r="V6" s="11">
        <v>29.30535609492479</v>
      </c>
      <c r="W6" s="11">
        <v>30.330082960014582</v>
      </c>
      <c r="X6" s="11">
        <v>26.382330584722389</v>
      </c>
      <c r="Y6" s="11">
        <v>26.685297803348025</v>
      </c>
      <c r="Z6" s="11">
        <v>27.058372978149126</v>
      </c>
      <c r="AA6" s="11">
        <v>27.41628295922866</v>
      </c>
      <c r="AB6" s="11">
        <v>27.700263510523925</v>
      </c>
      <c r="AC6" s="11">
        <v>27.964909149517691</v>
      </c>
      <c r="AD6" s="11">
        <v>28.214727476840132</v>
      </c>
      <c r="AE6" s="11">
        <v>28.463848487101252</v>
      </c>
      <c r="AF6" s="11">
        <v>28.714742108162106</v>
      </c>
      <c r="AG6" s="11">
        <v>28.981389658092219</v>
      </c>
      <c r="AH6" s="11">
        <v>29.254617238903585</v>
      </c>
      <c r="AI6" s="11">
        <v>29.532899455046074</v>
      </c>
      <c r="AJ6" s="11">
        <v>29.829323711896837</v>
      </c>
      <c r="AK6" s="11">
        <v>30.085734899807058</v>
      </c>
      <c r="AL6" s="11">
        <v>30.319423045983708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11.414922060597871</v>
      </c>
      <c r="N7" s="11">
        <v>13.059095801545729</v>
      </c>
      <c r="O7" s="11">
        <v>12.66636798133605</v>
      </c>
      <c r="P7" s="11">
        <v>13.544656916767977</v>
      </c>
      <c r="Q7" s="11">
        <v>15.988139819999452</v>
      </c>
      <c r="R7" s="11">
        <v>14.183300364112393</v>
      </c>
      <c r="S7" s="11">
        <v>13.399372524922637</v>
      </c>
      <c r="T7" s="11">
        <v>15.290537138092237</v>
      </c>
      <c r="U7" s="11">
        <v>15.832055226646593</v>
      </c>
      <c r="V7" s="11">
        <v>15.841686994307242</v>
      </c>
      <c r="W7" s="11">
        <v>16.153766822052162</v>
      </c>
      <c r="X7" s="11">
        <v>15.866874791053418</v>
      </c>
      <c r="Y7" s="11">
        <v>16.156168331111598</v>
      </c>
      <c r="Z7" s="11">
        <v>16.482363585062522</v>
      </c>
      <c r="AA7" s="11">
        <v>16.760317804396344</v>
      </c>
      <c r="AB7" s="11">
        <v>16.979267075080237</v>
      </c>
      <c r="AC7" s="11">
        <v>17.191087316558814</v>
      </c>
      <c r="AD7" s="11">
        <v>17.390091947221215</v>
      </c>
      <c r="AE7" s="11">
        <v>17.603051386564211</v>
      </c>
      <c r="AF7" s="11">
        <v>17.813806780455433</v>
      </c>
      <c r="AG7" s="11">
        <v>18.031594519501564</v>
      </c>
      <c r="AH7" s="11">
        <v>18.248937110481148</v>
      </c>
      <c r="AI7" s="11">
        <v>18.452652269129807</v>
      </c>
      <c r="AJ7" s="11">
        <v>18.654053674161904</v>
      </c>
      <c r="AK7" s="11">
        <v>18.848912870568252</v>
      </c>
      <c r="AL7" s="11">
        <v>18.885617726279289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70.647727969237934</v>
      </c>
      <c r="N9" s="87">
        <f>SUM(N10:N13)</f>
        <v>71.914311521459837</v>
      </c>
      <c r="O9" s="87">
        <f t="shared" ref="O9:AL9" si="3">SUM(O10:O13)</f>
        <v>72.093088868835721</v>
      </c>
      <c r="P9" s="87">
        <f t="shared" si="3"/>
        <v>74.26563499226107</v>
      </c>
      <c r="Q9" s="87">
        <f t="shared" si="3"/>
        <v>75.347997778861071</v>
      </c>
      <c r="R9" s="87">
        <f t="shared" si="3"/>
        <v>74.518474736877877</v>
      </c>
      <c r="S9" s="87">
        <f t="shared" si="3"/>
        <v>78.293945512312163</v>
      </c>
      <c r="T9" s="87">
        <f t="shared" si="3"/>
        <v>79.06380410173692</v>
      </c>
      <c r="U9" s="87">
        <f t="shared" si="3"/>
        <v>83.779499793948602</v>
      </c>
      <c r="V9" s="87">
        <f t="shared" si="3"/>
        <v>86.994367364314897</v>
      </c>
      <c r="W9" s="87">
        <f t="shared" si="3"/>
        <v>89.975314257516658</v>
      </c>
      <c r="X9" s="87">
        <f t="shared" si="3"/>
        <v>91.938014953264314</v>
      </c>
      <c r="Y9" s="87">
        <f t="shared" si="3"/>
        <v>93.260974471772059</v>
      </c>
      <c r="Z9" s="87">
        <f t="shared" si="3"/>
        <v>94.735497369932546</v>
      </c>
      <c r="AA9" s="87">
        <f t="shared" si="3"/>
        <v>96.183393796730087</v>
      </c>
      <c r="AB9" s="87">
        <f t="shared" si="3"/>
        <v>97.408647665797616</v>
      </c>
      <c r="AC9" s="87">
        <f t="shared" si="3"/>
        <v>98.613908377670299</v>
      </c>
      <c r="AD9" s="87">
        <f t="shared" si="3"/>
        <v>99.784219751671671</v>
      </c>
      <c r="AE9" s="87">
        <f t="shared" si="3"/>
        <v>100.97778242214416</v>
      </c>
      <c r="AF9" s="87">
        <f t="shared" si="3"/>
        <v>102.18002741351593</v>
      </c>
      <c r="AG9" s="87">
        <f t="shared" si="3"/>
        <v>103.41546752108451</v>
      </c>
      <c r="AH9" s="87">
        <f t="shared" si="3"/>
        <v>104.63067158409143</v>
      </c>
      <c r="AI9" s="87">
        <f t="shared" si="3"/>
        <v>105.87808926759458</v>
      </c>
      <c r="AJ9" s="87">
        <f t="shared" si="3"/>
        <v>107.16983320431646</v>
      </c>
      <c r="AK9" s="87">
        <f t="shared" si="3"/>
        <v>108.43422535569286</v>
      </c>
      <c r="AL9" s="87">
        <f t="shared" si="3"/>
        <v>109.67902478531937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17.351226881739098</v>
      </c>
      <c r="N10" s="11">
        <v>17.504047848350542</v>
      </c>
      <c r="O10" s="11">
        <v>17.778857647047538</v>
      </c>
      <c r="P10" s="11">
        <v>17.884274127071013</v>
      </c>
      <c r="Q10" s="11">
        <v>18.681167803648236</v>
      </c>
      <c r="R10" s="11">
        <v>19.421346286134263</v>
      </c>
      <c r="S10" s="11">
        <v>20.226833899414224</v>
      </c>
      <c r="T10" s="11">
        <v>20.171676187924746</v>
      </c>
      <c r="U10" s="11">
        <v>22.265419459786859</v>
      </c>
      <c r="V10" s="11">
        <v>22.645543671457233</v>
      </c>
      <c r="W10" s="11">
        <v>23.377575966816259</v>
      </c>
      <c r="X10" s="11">
        <v>27.090506321621994</v>
      </c>
      <c r="Y10" s="11">
        <v>27.563724351580433</v>
      </c>
      <c r="Z10" s="11">
        <v>28.11115138482533</v>
      </c>
      <c r="AA10" s="11">
        <v>28.637249970967769</v>
      </c>
      <c r="AB10" s="11">
        <v>29.079849893179954</v>
      </c>
      <c r="AC10" s="11">
        <v>29.52156777487555</v>
      </c>
      <c r="AD10" s="11">
        <v>29.955745700522101</v>
      </c>
      <c r="AE10" s="11">
        <v>30.398235309483148</v>
      </c>
      <c r="AF10" s="11">
        <v>30.844511460243613</v>
      </c>
      <c r="AG10" s="11">
        <v>31.311239297265413</v>
      </c>
      <c r="AH10" s="11">
        <v>31.772668801650681</v>
      </c>
      <c r="AI10" s="11">
        <v>32.244221471973702</v>
      </c>
      <c r="AJ10" s="11">
        <v>32.72109448029218</v>
      </c>
      <c r="AK10" s="11">
        <v>33.186483183515833</v>
      </c>
      <c r="AL10" s="11">
        <v>33.660528985050121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14.374807375204167</v>
      </c>
      <c r="N11" s="11">
        <v>15.391154237273987</v>
      </c>
      <c r="O11" s="11">
        <v>16.037420079365262</v>
      </c>
      <c r="P11" s="11">
        <v>16.75369399477194</v>
      </c>
      <c r="Q11" s="11">
        <v>17.294864561086097</v>
      </c>
      <c r="R11" s="11">
        <v>16.97798935518842</v>
      </c>
      <c r="S11" s="11">
        <v>17.427479177757935</v>
      </c>
      <c r="T11" s="11">
        <v>18.568766588476691</v>
      </c>
      <c r="U11" s="11">
        <v>19.050191641662487</v>
      </c>
      <c r="V11" s="11">
        <v>19.731549109478074</v>
      </c>
      <c r="W11" s="11">
        <v>19.481977619693662</v>
      </c>
      <c r="X11" s="11">
        <v>18.680026122274029</v>
      </c>
      <c r="Y11" s="11">
        <v>18.961891074999787</v>
      </c>
      <c r="Z11" s="11">
        <v>19.25231521134317</v>
      </c>
      <c r="AA11" s="11">
        <v>19.544029954651549</v>
      </c>
      <c r="AB11" s="11">
        <v>19.807703118896253</v>
      </c>
      <c r="AC11" s="11">
        <v>20.056754931176155</v>
      </c>
      <c r="AD11" s="11">
        <v>20.294163927915122</v>
      </c>
      <c r="AE11" s="11">
        <v>20.557225704473737</v>
      </c>
      <c r="AF11" s="11">
        <v>20.80929970273127</v>
      </c>
      <c r="AG11" s="11">
        <v>21.068245979062578</v>
      </c>
      <c r="AH11" s="11">
        <v>21.322709623135193</v>
      </c>
      <c r="AI11" s="11">
        <v>21.57698493446949</v>
      </c>
      <c r="AJ11" s="11">
        <v>21.844772239277784</v>
      </c>
      <c r="AK11" s="11">
        <v>22.108077742184538</v>
      </c>
      <c r="AL11" s="11">
        <v>22.354799468779433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18.519815577011926</v>
      </c>
      <c r="N12" s="11">
        <v>19.284396347354757</v>
      </c>
      <c r="O12" s="11">
        <v>18.789952956843567</v>
      </c>
      <c r="P12" s="11">
        <v>18.810122623614223</v>
      </c>
      <c r="Q12" s="11">
        <v>18.159329807293819</v>
      </c>
      <c r="R12" s="11">
        <v>17.214231385988612</v>
      </c>
      <c r="S12" s="11">
        <v>19.046813093067122</v>
      </c>
      <c r="T12" s="11">
        <v>18.604334103023255</v>
      </c>
      <c r="U12" s="11">
        <v>18.729827805872251</v>
      </c>
      <c r="V12" s="11">
        <v>19.695001837910024</v>
      </c>
      <c r="W12" s="11">
        <v>19.918068744496043</v>
      </c>
      <c r="X12" s="11">
        <v>18.937827997324796</v>
      </c>
      <c r="Y12" s="11">
        <v>19.118782431037662</v>
      </c>
      <c r="Z12" s="11">
        <v>19.327560335475017</v>
      </c>
      <c r="AA12" s="11">
        <v>19.548263578580364</v>
      </c>
      <c r="AB12" s="11">
        <v>19.729193219201992</v>
      </c>
      <c r="AC12" s="11">
        <v>19.905548105014905</v>
      </c>
      <c r="AD12" s="11">
        <v>20.077239331732791</v>
      </c>
      <c r="AE12" s="11">
        <v>20.246173225074696</v>
      </c>
      <c r="AF12" s="11">
        <v>20.423340967068604</v>
      </c>
      <c r="AG12" s="11">
        <v>20.596132281639722</v>
      </c>
      <c r="AH12" s="11">
        <v>20.76948067217138</v>
      </c>
      <c r="AI12" s="11">
        <v>20.942885828090606</v>
      </c>
      <c r="AJ12" s="11">
        <v>21.121907781181921</v>
      </c>
      <c r="AK12" s="11">
        <v>21.309210199901763</v>
      </c>
      <c r="AL12" s="11">
        <v>21.491212714290384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20.40187813528274</v>
      </c>
      <c r="N13" s="11">
        <v>19.734713088480554</v>
      </c>
      <c r="O13" s="11">
        <v>19.486858185579354</v>
      </c>
      <c r="P13" s="11">
        <v>20.817544246803887</v>
      </c>
      <c r="Q13" s="11">
        <v>21.212635606832912</v>
      </c>
      <c r="R13" s="11">
        <v>20.904907709566587</v>
      </c>
      <c r="S13" s="11">
        <v>21.592819342072882</v>
      </c>
      <c r="T13" s="11">
        <v>21.719027222312228</v>
      </c>
      <c r="U13" s="11">
        <v>23.734060886627002</v>
      </c>
      <c r="V13" s="11">
        <v>24.922272745469574</v>
      </c>
      <c r="W13" s="11">
        <v>27.197691926510696</v>
      </c>
      <c r="X13" s="11">
        <v>27.229654512043489</v>
      </c>
      <c r="Y13" s="11">
        <v>27.616576614154187</v>
      </c>
      <c r="Z13" s="11">
        <v>28.044470438289032</v>
      </c>
      <c r="AA13" s="11">
        <v>28.453850292530408</v>
      </c>
      <c r="AB13" s="11">
        <v>28.79190143451941</v>
      </c>
      <c r="AC13" s="11">
        <v>29.130037566603683</v>
      </c>
      <c r="AD13" s="11">
        <v>29.457070791501661</v>
      </c>
      <c r="AE13" s="11">
        <v>29.776148183112578</v>
      </c>
      <c r="AF13" s="11">
        <v>30.102875283472446</v>
      </c>
      <c r="AG13" s="11">
        <v>30.439849963116799</v>
      </c>
      <c r="AH13" s="11">
        <v>30.765812487134163</v>
      </c>
      <c r="AI13" s="11">
        <v>31.11399703306077</v>
      </c>
      <c r="AJ13" s="11">
        <v>31.482058703564569</v>
      </c>
      <c r="AK13" s="11">
        <v>31.830454230090734</v>
      </c>
      <c r="AL13" s="11">
        <v>32.172483617199426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42.211628373514607</v>
      </c>
      <c r="N15" s="87">
        <f>SUM(N16:N20)</f>
        <v>43.406544060096422</v>
      </c>
      <c r="O15" s="87">
        <f t="shared" ref="O15:AL15" si="5">SUM(O16:O20)</f>
        <v>44.777232918907423</v>
      </c>
      <c r="P15" s="87">
        <f t="shared" si="5"/>
        <v>44.878014459763705</v>
      </c>
      <c r="Q15" s="87">
        <f t="shared" si="5"/>
        <v>46.075142405903037</v>
      </c>
      <c r="R15" s="87">
        <f t="shared" si="5"/>
        <v>45.562228881751047</v>
      </c>
      <c r="S15" s="87">
        <f t="shared" si="5"/>
        <v>46.838739867618784</v>
      </c>
      <c r="T15" s="87">
        <f t="shared" si="5"/>
        <v>48.091208785491162</v>
      </c>
      <c r="U15" s="87">
        <f t="shared" si="5"/>
        <v>51.02843182821087</v>
      </c>
      <c r="V15" s="87">
        <f t="shared" si="5"/>
        <v>50.496260335173041</v>
      </c>
      <c r="W15" s="87">
        <f t="shared" si="5"/>
        <v>52.260841983942342</v>
      </c>
      <c r="X15" s="87">
        <f t="shared" si="5"/>
        <v>53.312256392061009</v>
      </c>
      <c r="Y15" s="87">
        <f t="shared" si="5"/>
        <v>54.135784160345693</v>
      </c>
      <c r="Z15" s="87">
        <f t="shared" si="5"/>
        <v>54.996383352773655</v>
      </c>
      <c r="AA15" s="87">
        <f t="shared" si="5"/>
        <v>55.767617982999028</v>
      </c>
      <c r="AB15" s="87">
        <f t="shared" si="5"/>
        <v>56.40126666883333</v>
      </c>
      <c r="AC15" s="87">
        <f t="shared" si="5"/>
        <v>57.011957969437987</v>
      </c>
      <c r="AD15" s="87">
        <f t="shared" si="5"/>
        <v>57.598624266121355</v>
      </c>
      <c r="AE15" s="87">
        <f t="shared" si="5"/>
        <v>58.186011700146274</v>
      </c>
      <c r="AF15" s="87">
        <f t="shared" si="5"/>
        <v>58.781502888208372</v>
      </c>
      <c r="AG15" s="87">
        <f t="shared" si="5"/>
        <v>59.407639136490289</v>
      </c>
      <c r="AH15" s="87">
        <f t="shared" si="5"/>
        <v>60.042156690668676</v>
      </c>
      <c r="AI15" s="87">
        <f t="shared" si="5"/>
        <v>60.698503444170036</v>
      </c>
      <c r="AJ15" s="87">
        <f t="shared" si="5"/>
        <v>61.345843031974546</v>
      </c>
      <c r="AK15" s="87">
        <f t="shared" si="5"/>
        <v>61.998773766066719</v>
      </c>
      <c r="AL15" s="87">
        <f t="shared" si="5"/>
        <v>62.621430401488759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5.9460077861631238</v>
      </c>
      <c r="N16" s="11">
        <v>5.9245807923002261</v>
      </c>
      <c r="O16" s="11">
        <v>6.1080233932133563</v>
      </c>
      <c r="P16" s="11">
        <v>6.25911409590422</v>
      </c>
      <c r="Q16" s="11">
        <v>5.7471715871001914</v>
      </c>
      <c r="R16" s="11">
        <v>5.8279615010554497</v>
      </c>
      <c r="S16" s="11">
        <v>6.0413684612639651</v>
      </c>
      <c r="T16" s="11">
        <v>6.8576460134075932</v>
      </c>
      <c r="U16" s="11">
        <v>7.1472478065170506</v>
      </c>
      <c r="V16" s="11">
        <v>6.9972377224192144</v>
      </c>
      <c r="W16" s="11">
        <v>7.5954328905344992</v>
      </c>
      <c r="X16" s="11">
        <v>6.8591721749916568</v>
      </c>
      <c r="Y16" s="11">
        <v>6.9341583768706538</v>
      </c>
      <c r="Z16" s="11">
        <v>7.0278655058470791</v>
      </c>
      <c r="AA16" s="11">
        <v>7.1178320073458332</v>
      </c>
      <c r="AB16" s="11">
        <v>7.18280706120715</v>
      </c>
      <c r="AC16" s="11">
        <v>7.2447221483129951</v>
      </c>
      <c r="AD16" s="11">
        <v>7.305019458367731</v>
      </c>
      <c r="AE16" s="11">
        <v>7.358801462708958</v>
      </c>
      <c r="AF16" s="11">
        <v>7.4072077214546344</v>
      </c>
      <c r="AG16" s="11">
        <v>7.4599332946296775</v>
      </c>
      <c r="AH16" s="11">
        <v>7.5227773540631331</v>
      </c>
      <c r="AI16" s="11">
        <v>7.5903500715642398</v>
      </c>
      <c r="AJ16" s="11">
        <v>7.657547787235889</v>
      </c>
      <c r="AK16" s="11">
        <v>7.7235103225594912</v>
      </c>
      <c r="AL16" s="11">
        <v>7.7886817038656977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5.8838621357690704</v>
      </c>
      <c r="N17" s="11">
        <v>7.1543021430462099</v>
      </c>
      <c r="O17" s="11">
        <v>7.310607568939937</v>
      </c>
      <c r="P17" s="11">
        <v>7.3279251583800935</v>
      </c>
      <c r="Q17" s="11">
        <v>7.5350587494134524</v>
      </c>
      <c r="R17" s="11">
        <v>7.5153466427710569</v>
      </c>
      <c r="S17" s="11">
        <v>7.5452536884887644</v>
      </c>
      <c r="T17" s="11">
        <v>7.5085290102529649</v>
      </c>
      <c r="U17" s="11">
        <v>8.4525759322295908</v>
      </c>
      <c r="V17" s="11">
        <v>8.3651343381246459</v>
      </c>
      <c r="W17" s="11">
        <v>8.3564565695027184</v>
      </c>
      <c r="X17" s="11">
        <v>12.162907439301851</v>
      </c>
      <c r="Y17" s="11">
        <v>12.450034967335764</v>
      </c>
      <c r="Z17" s="11">
        <v>12.748606514762981</v>
      </c>
      <c r="AA17" s="11">
        <v>13.050581345583794</v>
      </c>
      <c r="AB17" s="11">
        <v>13.338403737234533</v>
      </c>
      <c r="AC17" s="11">
        <v>13.616678742099326</v>
      </c>
      <c r="AD17" s="11">
        <v>13.887043204572816</v>
      </c>
      <c r="AE17" s="11">
        <v>14.165163954248888</v>
      </c>
      <c r="AF17" s="11">
        <v>14.449147813315781</v>
      </c>
      <c r="AG17" s="11">
        <v>14.740148805800846</v>
      </c>
      <c r="AH17" s="11">
        <v>15.031594035288858</v>
      </c>
      <c r="AI17" s="11">
        <v>15.317689593105873</v>
      </c>
      <c r="AJ17" s="11">
        <v>15.605247195142107</v>
      </c>
      <c r="AK17" s="11">
        <v>15.895389334963049</v>
      </c>
      <c r="AL17" s="11">
        <v>16.189285622109466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3.1430823662739864</v>
      </c>
      <c r="N18" s="11">
        <v>3.4101290357680072</v>
      </c>
      <c r="O18" s="11">
        <v>3.5313322969406125</v>
      </c>
      <c r="P18" s="11">
        <v>3.095470093753784</v>
      </c>
      <c r="Q18" s="11">
        <v>3.0330260195903893</v>
      </c>
      <c r="R18" s="11">
        <v>2.9839149876190829</v>
      </c>
      <c r="S18" s="11">
        <v>3.4092149681884441</v>
      </c>
      <c r="T18" s="11">
        <v>3.2897262836716012</v>
      </c>
      <c r="U18" s="11">
        <v>3.2514233613982007</v>
      </c>
      <c r="V18" s="11">
        <v>3.0109721027926848</v>
      </c>
      <c r="W18" s="11">
        <v>3.1890941405883497</v>
      </c>
      <c r="X18" s="11">
        <v>2.5207859863288395</v>
      </c>
      <c r="Y18" s="11">
        <v>2.5396650286620726</v>
      </c>
      <c r="Z18" s="11">
        <v>2.5632712052262314</v>
      </c>
      <c r="AA18" s="11">
        <v>2.5829387436348901</v>
      </c>
      <c r="AB18" s="11">
        <v>2.593623854285446</v>
      </c>
      <c r="AC18" s="11">
        <v>2.6077482267556946</v>
      </c>
      <c r="AD18" s="11">
        <v>2.620586775476951</v>
      </c>
      <c r="AE18" s="11">
        <v>2.6352686022848562</v>
      </c>
      <c r="AF18" s="11">
        <v>2.6481642200681152</v>
      </c>
      <c r="AG18" s="11">
        <v>2.6663542388348356</v>
      </c>
      <c r="AH18" s="11">
        <v>2.6822064411598978</v>
      </c>
      <c r="AI18" s="11">
        <v>2.700932295909217</v>
      </c>
      <c r="AJ18" s="11">
        <v>2.7085503070780748</v>
      </c>
      <c r="AK18" s="11">
        <v>2.7241795126495729</v>
      </c>
      <c r="AL18" s="11">
        <v>2.7312990837199487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5.7244292873525664</v>
      </c>
      <c r="N19" s="11">
        <v>7.1602771170335</v>
      </c>
      <c r="O19" s="11">
        <v>6.9901817174388112</v>
      </c>
      <c r="P19" s="11">
        <v>6.8173579418886661</v>
      </c>
      <c r="Q19" s="11">
        <v>7.5863711317436993</v>
      </c>
      <c r="R19" s="11">
        <v>7.6306487121480959</v>
      </c>
      <c r="S19" s="11">
        <v>7.8833189667760371</v>
      </c>
      <c r="T19" s="11">
        <v>7.6132121880683883</v>
      </c>
      <c r="U19" s="11">
        <v>8.6045552419030358</v>
      </c>
      <c r="V19" s="11">
        <v>8.5021553680665036</v>
      </c>
      <c r="W19" s="11">
        <v>8.4843822104453377</v>
      </c>
      <c r="X19" s="11">
        <v>7.5742997465071484</v>
      </c>
      <c r="Y19" s="11">
        <v>7.8306513718333619</v>
      </c>
      <c r="Z19" s="11">
        <v>8.0318642587598887</v>
      </c>
      <c r="AA19" s="11">
        <v>8.1696876203386513</v>
      </c>
      <c r="AB19" s="11">
        <v>8.2797863212322529</v>
      </c>
      <c r="AC19" s="11">
        <v>8.3864258488937349</v>
      </c>
      <c r="AD19" s="11">
        <v>8.4917808282261298</v>
      </c>
      <c r="AE19" s="11">
        <v>8.595391339394391</v>
      </c>
      <c r="AF19" s="11">
        <v>8.7010405417302312</v>
      </c>
      <c r="AG19" s="11">
        <v>8.8103208029661708</v>
      </c>
      <c r="AH19" s="11">
        <v>8.9193929714481524</v>
      </c>
      <c r="AI19" s="11">
        <v>9.0557225075323711</v>
      </c>
      <c r="AJ19" s="11">
        <v>9.1955708335230284</v>
      </c>
      <c r="AK19" s="11">
        <v>9.3298017508547986</v>
      </c>
      <c r="AL19" s="11">
        <v>9.4478236184071012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21.51424679795586</v>
      </c>
      <c r="N20" s="11">
        <v>19.75725497194848</v>
      </c>
      <c r="O20" s="11">
        <v>20.837087942374705</v>
      </c>
      <c r="P20" s="11">
        <v>21.378147169836939</v>
      </c>
      <c r="Q20" s="11">
        <v>22.173514918055304</v>
      </c>
      <c r="R20" s="11">
        <v>21.60435703815736</v>
      </c>
      <c r="S20" s="11">
        <v>21.959583782901571</v>
      </c>
      <c r="T20" s="11">
        <v>22.822095290090619</v>
      </c>
      <c r="U20" s="11">
        <v>23.572629486162992</v>
      </c>
      <c r="V20" s="11">
        <v>23.620760803769993</v>
      </c>
      <c r="W20" s="11">
        <v>24.635476172871439</v>
      </c>
      <c r="X20" s="11">
        <v>24.195091044931516</v>
      </c>
      <c r="Y20" s="11">
        <v>24.381274415643848</v>
      </c>
      <c r="Z20" s="11">
        <v>24.624775868177473</v>
      </c>
      <c r="AA20" s="11">
        <v>24.846578266095857</v>
      </c>
      <c r="AB20" s="11">
        <v>25.006645694873942</v>
      </c>
      <c r="AC20" s="11">
        <v>25.156383003376231</v>
      </c>
      <c r="AD20" s="11">
        <v>25.294193999477727</v>
      </c>
      <c r="AE20" s="11">
        <v>25.431386341509182</v>
      </c>
      <c r="AF20" s="11">
        <v>25.57594259163961</v>
      </c>
      <c r="AG20" s="11">
        <v>25.730881994258755</v>
      </c>
      <c r="AH20" s="11">
        <v>25.886185888708635</v>
      </c>
      <c r="AI20" s="11">
        <v>26.033808976058332</v>
      </c>
      <c r="AJ20" s="11">
        <v>26.178926908995443</v>
      </c>
      <c r="AK20" s="11">
        <v>26.3258928450398</v>
      </c>
      <c r="AL20" s="11">
        <v>26.464340373386541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42.556181347702463</v>
      </c>
      <c r="N22" s="87">
        <f>SUM(N23:N24)</f>
        <v>39.885078472865708</v>
      </c>
      <c r="O22" s="87">
        <f t="shared" ref="O22:AL22" si="7">SUM(O23:O24)</f>
        <v>41.388336648957981</v>
      </c>
      <c r="P22" s="87">
        <f t="shared" si="7"/>
        <v>41.673089913013364</v>
      </c>
      <c r="Q22" s="87">
        <f t="shared" si="7"/>
        <v>42.092853871760184</v>
      </c>
      <c r="R22" s="87">
        <f t="shared" si="7"/>
        <v>40.095894878973603</v>
      </c>
      <c r="S22" s="87">
        <f t="shared" si="7"/>
        <v>38.921733456494451</v>
      </c>
      <c r="T22" s="87">
        <f t="shared" si="7"/>
        <v>40.743757696461174</v>
      </c>
      <c r="U22" s="87">
        <f t="shared" si="7"/>
        <v>41.018502890016755</v>
      </c>
      <c r="V22" s="87">
        <f t="shared" si="7"/>
        <v>39.645206910111654</v>
      </c>
      <c r="W22" s="87">
        <f t="shared" si="7"/>
        <v>40.835045951925409</v>
      </c>
      <c r="X22" s="87">
        <f t="shared" si="7"/>
        <v>41.520816282659297</v>
      </c>
      <c r="Y22" s="87">
        <f t="shared" si="7"/>
        <v>41.371721348147034</v>
      </c>
      <c r="Z22" s="87">
        <f t="shared" si="7"/>
        <v>41.273845814204044</v>
      </c>
      <c r="AA22" s="87">
        <f t="shared" si="7"/>
        <v>41.102297389811817</v>
      </c>
      <c r="AB22" s="87">
        <f t="shared" si="7"/>
        <v>40.806463788184871</v>
      </c>
      <c r="AC22" s="87">
        <f t="shared" si="7"/>
        <v>40.528443186413639</v>
      </c>
      <c r="AD22" s="87">
        <f t="shared" si="7"/>
        <v>40.296922367856354</v>
      </c>
      <c r="AE22" s="87">
        <f t="shared" si="7"/>
        <v>40.038903786867607</v>
      </c>
      <c r="AF22" s="87">
        <f t="shared" si="7"/>
        <v>39.75882688614233</v>
      </c>
      <c r="AG22" s="87">
        <f t="shared" si="7"/>
        <v>39.466595824895585</v>
      </c>
      <c r="AH22" s="87">
        <f t="shared" si="7"/>
        <v>39.194947017340787</v>
      </c>
      <c r="AI22" s="87">
        <f t="shared" si="7"/>
        <v>38.96732684150507</v>
      </c>
      <c r="AJ22" s="87">
        <f t="shared" si="7"/>
        <v>38.709269465068466</v>
      </c>
      <c r="AK22" s="87">
        <f t="shared" si="7"/>
        <v>38.492711406446048</v>
      </c>
      <c r="AL22" s="87">
        <f t="shared" si="7"/>
        <v>38.621919269346762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32.428566632638372</v>
      </c>
      <c r="N23" s="11">
        <v>31.230653167982219</v>
      </c>
      <c r="O23" s="11">
        <v>32.708525771738373</v>
      </c>
      <c r="P23" s="11">
        <v>32.425891194699759</v>
      </c>
      <c r="Q23" s="11">
        <v>32.827859706189152</v>
      </c>
      <c r="R23" s="11">
        <v>31.971867218245322</v>
      </c>
      <c r="S23" s="11">
        <v>31.334557182582078</v>
      </c>
      <c r="T23" s="11">
        <v>32.691805125502718</v>
      </c>
      <c r="U23" s="11">
        <v>32.650018866788123</v>
      </c>
      <c r="V23" s="11">
        <v>31.953684563109526</v>
      </c>
      <c r="W23" s="11">
        <v>33.355715085884789</v>
      </c>
      <c r="X23" s="11">
        <v>34.063594556691363</v>
      </c>
      <c r="Y23" s="11">
        <v>34.049305176909087</v>
      </c>
      <c r="Z23" s="11">
        <v>34.084559291238477</v>
      </c>
      <c r="AA23" s="11">
        <v>34.068924830202242</v>
      </c>
      <c r="AB23" s="11">
        <v>33.952932913397561</v>
      </c>
      <c r="AC23" s="11">
        <v>33.816484778447318</v>
      </c>
      <c r="AD23" s="11">
        <v>33.673863005525497</v>
      </c>
      <c r="AE23" s="11">
        <v>33.56010326025801</v>
      </c>
      <c r="AF23" s="11">
        <v>33.432364507003278</v>
      </c>
      <c r="AG23" s="11">
        <v>33.319799849209943</v>
      </c>
      <c r="AH23" s="11">
        <v>33.225471619652225</v>
      </c>
      <c r="AI23" s="11">
        <v>33.1621162838901</v>
      </c>
      <c r="AJ23" s="11">
        <v>33.102649912739594</v>
      </c>
      <c r="AK23" s="11">
        <v>33.022301109845657</v>
      </c>
      <c r="AL23" s="11">
        <v>32.914019968570287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10.127614715064091</v>
      </c>
      <c r="N24" s="11">
        <v>8.6544253048834872</v>
      </c>
      <c r="O24" s="11">
        <v>8.679810877219607</v>
      </c>
      <c r="P24" s="11">
        <v>9.2471987183136051</v>
      </c>
      <c r="Q24" s="11">
        <v>9.2649941655710322</v>
      </c>
      <c r="R24" s="11">
        <v>8.1240276607282809</v>
      </c>
      <c r="S24" s="11">
        <v>7.5871762739123714</v>
      </c>
      <c r="T24" s="11">
        <v>8.0519525709584538</v>
      </c>
      <c r="U24" s="11">
        <v>8.3684840232286302</v>
      </c>
      <c r="V24" s="11">
        <v>7.6915223470021292</v>
      </c>
      <c r="W24" s="11">
        <v>7.4793308660406197</v>
      </c>
      <c r="X24" s="11">
        <v>7.4572217259679334</v>
      </c>
      <c r="Y24" s="11">
        <v>7.3224161712379434</v>
      </c>
      <c r="Z24" s="11">
        <v>7.1892865229655678</v>
      </c>
      <c r="AA24" s="11">
        <v>7.033372559609572</v>
      </c>
      <c r="AB24" s="11">
        <v>6.8535308747873138</v>
      </c>
      <c r="AC24" s="11">
        <v>6.7119584079663248</v>
      </c>
      <c r="AD24" s="11">
        <v>6.6230593623308565</v>
      </c>
      <c r="AE24" s="11">
        <v>6.4788005266095983</v>
      </c>
      <c r="AF24" s="11">
        <v>6.3264623791390502</v>
      </c>
      <c r="AG24" s="11">
        <v>6.1467959756856407</v>
      </c>
      <c r="AH24" s="11">
        <v>5.9694753976885604</v>
      </c>
      <c r="AI24" s="11">
        <v>5.8052105576149673</v>
      </c>
      <c r="AJ24" s="11">
        <v>5.6066195523288735</v>
      </c>
      <c r="AK24" s="11">
        <v>5.4704102966003934</v>
      </c>
      <c r="AL24" s="11">
        <v>5.7078993007764751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42.343549979853066</v>
      </c>
      <c r="N26" s="87">
        <f>SUM(N27:N30)</f>
        <v>43.346198128553979</v>
      </c>
      <c r="O26" s="87">
        <f t="shared" ref="O26:AL26" si="9">SUM(O27:O30)</f>
        <v>42.517932227676255</v>
      </c>
      <c r="P26" s="87">
        <f t="shared" si="9"/>
        <v>43.067335112242894</v>
      </c>
      <c r="Q26" s="87">
        <f t="shared" si="9"/>
        <v>44.108576886007967</v>
      </c>
      <c r="R26" s="87">
        <f>SUM(R27:R30)</f>
        <v>44.024827322616503</v>
      </c>
      <c r="S26" s="87">
        <f t="shared" si="9"/>
        <v>43.11128382840964</v>
      </c>
      <c r="T26" s="87">
        <f t="shared" si="9"/>
        <v>43.117813109843716</v>
      </c>
      <c r="U26" s="87">
        <f t="shared" si="9"/>
        <v>43.862952667792271</v>
      </c>
      <c r="V26" s="87">
        <f t="shared" si="9"/>
        <v>44.709084487642706</v>
      </c>
      <c r="W26" s="87">
        <f t="shared" si="9"/>
        <v>40.328630237161164</v>
      </c>
      <c r="X26" s="87">
        <f t="shared" si="9"/>
        <v>40.582534479752859</v>
      </c>
      <c r="Y26" s="87">
        <f t="shared" si="9"/>
        <v>40.71034632361355</v>
      </c>
      <c r="Z26" s="87">
        <f t="shared" si="9"/>
        <v>41.10693434799996</v>
      </c>
      <c r="AA26" s="87">
        <f t="shared" si="9"/>
        <v>41.380929498858727</v>
      </c>
      <c r="AB26" s="87">
        <f t="shared" si="9"/>
        <v>41.414002122931265</v>
      </c>
      <c r="AC26" s="87">
        <f t="shared" si="9"/>
        <v>41.452340082557839</v>
      </c>
      <c r="AD26" s="87">
        <f t="shared" si="9"/>
        <v>41.467732959573866</v>
      </c>
      <c r="AE26" s="87">
        <f t="shared" si="9"/>
        <v>41.47985915752367</v>
      </c>
      <c r="AF26" s="87">
        <f t="shared" si="9"/>
        <v>41.484449856682247</v>
      </c>
      <c r="AG26" s="87">
        <f t="shared" si="9"/>
        <v>41.506044170447737</v>
      </c>
      <c r="AH26" s="87">
        <f t="shared" si="9"/>
        <v>41.52004626802632</v>
      </c>
      <c r="AI26" s="87">
        <f t="shared" si="9"/>
        <v>41.52998803036499</v>
      </c>
      <c r="AJ26" s="87">
        <f t="shared" si="9"/>
        <v>41.532234379662277</v>
      </c>
      <c r="AK26" s="87">
        <f t="shared" si="9"/>
        <v>41.534109230527932</v>
      </c>
      <c r="AL26" s="87">
        <f t="shared" si="9"/>
        <v>41.459184371996926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6.2296537319927374</v>
      </c>
      <c r="N27" s="11">
        <v>5.7653512355968113</v>
      </c>
      <c r="O27" s="11">
        <v>5.6541328797707564</v>
      </c>
      <c r="P27" s="11">
        <v>5.6648799636287066</v>
      </c>
      <c r="Q27" s="11">
        <v>5.6745693099012797</v>
      </c>
      <c r="R27" s="11">
        <v>5.238289625847881</v>
      </c>
      <c r="S27" s="11">
        <v>5.623985714107743</v>
      </c>
      <c r="T27" s="11">
        <v>5.6311224561245137</v>
      </c>
      <c r="U27" s="11">
        <v>5.9051594679208081</v>
      </c>
      <c r="V27" s="11">
        <v>5.2780814764821455</v>
      </c>
      <c r="W27" s="11">
        <v>5.8425355901908427</v>
      </c>
      <c r="X27" s="11">
        <v>5.4232622927895857</v>
      </c>
      <c r="Y27" s="11">
        <v>5.4885662751484015</v>
      </c>
      <c r="Z27" s="11">
        <v>5.5818918529802541</v>
      </c>
      <c r="AA27" s="11">
        <v>5.6565442786916185</v>
      </c>
      <c r="AB27" s="11">
        <v>5.7034860199483823</v>
      </c>
      <c r="AC27" s="11">
        <v>5.7482195642656242</v>
      </c>
      <c r="AD27" s="11">
        <v>5.7903626551345724</v>
      </c>
      <c r="AE27" s="11">
        <v>5.8336480435063125</v>
      </c>
      <c r="AF27" s="11">
        <v>5.8735035214563434</v>
      </c>
      <c r="AG27" s="11">
        <v>5.923517745131913</v>
      </c>
      <c r="AH27" s="11">
        <v>5.9753438434735289</v>
      </c>
      <c r="AI27" s="11">
        <v>6.0341289278669334</v>
      </c>
      <c r="AJ27" s="11">
        <v>6.0929552417286006</v>
      </c>
      <c r="AK27" s="11">
        <v>6.1493032538838195</v>
      </c>
      <c r="AL27" s="11">
        <v>6.203728027636993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13.983824632834891</v>
      </c>
      <c r="N28" s="11">
        <v>15.330455066499921</v>
      </c>
      <c r="O28" s="11">
        <v>14.10842659481478</v>
      </c>
      <c r="P28" s="11">
        <v>15.027223585876806</v>
      </c>
      <c r="Q28" s="11">
        <v>15.09051238780415</v>
      </c>
      <c r="R28" s="11">
        <v>15.840371289699782</v>
      </c>
      <c r="S28" s="11">
        <v>15.124162588501438</v>
      </c>
      <c r="T28" s="11">
        <v>14.487608586365608</v>
      </c>
      <c r="U28" s="11">
        <v>15.113544364426415</v>
      </c>
      <c r="V28" s="11">
        <v>15.660877134268766</v>
      </c>
      <c r="W28" s="11">
        <v>13.958070264398275</v>
      </c>
      <c r="X28" s="11">
        <v>13.933547404333069</v>
      </c>
      <c r="Y28" s="11">
        <v>13.889126853959768</v>
      </c>
      <c r="Z28" s="11">
        <v>13.909110298746581</v>
      </c>
      <c r="AA28" s="11">
        <v>13.910465842353203</v>
      </c>
      <c r="AB28" s="11">
        <v>13.858213227339007</v>
      </c>
      <c r="AC28" s="11">
        <v>13.819079302900411</v>
      </c>
      <c r="AD28" s="11">
        <v>13.77999073903985</v>
      </c>
      <c r="AE28" s="11">
        <v>13.739921411600637</v>
      </c>
      <c r="AF28" s="11">
        <v>13.701912093726603</v>
      </c>
      <c r="AG28" s="11">
        <v>13.668362395030902</v>
      </c>
      <c r="AH28" s="11">
        <v>13.632496205426223</v>
      </c>
      <c r="AI28" s="11">
        <v>13.59428464657403</v>
      </c>
      <c r="AJ28" s="11">
        <v>13.554500690991597</v>
      </c>
      <c r="AK28" s="11">
        <v>13.511274354192732</v>
      </c>
      <c r="AL28" s="11">
        <v>13.473111653007074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14.095310306179208</v>
      </c>
      <c r="N29" s="11">
        <v>14.394882529181693</v>
      </c>
      <c r="O29" s="11">
        <v>14.433168126514072</v>
      </c>
      <c r="P29" s="11">
        <v>14.168530697221698</v>
      </c>
      <c r="Q29" s="11">
        <v>14.776104917517404</v>
      </c>
      <c r="R29" s="11">
        <v>14.806091320208939</v>
      </c>
      <c r="S29" s="11">
        <v>14.133663178451064</v>
      </c>
      <c r="T29" s="11">
        <v>14.408890807600772</v>
      </c>
      <c r="U29" s="11">
        <v>14.26270988217372</v>
      </c>
      <c r="V29" s="11">
        <v>15.995220606448777</v>
      </c>
      <c r="W29" s="11">
        <v>12.944883963736162</v>
      </c>
      <c r="X29" s="11">
        <v>13.21416819382501</v>
      </c>
      <c r="Y29" s="11">
        <v>13.283134623858025</v>
      </c>
      <c r="Z29" s="11">
        <v>13.520926635510939</v>
      </c>
      <c r="AA29" s="11">
        <v>13.695901058484308</v>
      </c>
      <c r="AB29" s="11">
        <v>13.733097147387625</v>
      </c>
      <c r="AC29" s="11">
        <v>13.766179182566972</v>
      </c>
      <c r="AD29" s="11">
        <v>13.781889380303197</v>
      </c>
      <c r="AE29" s="11">
        <v>13.793276327344312</v>
      </c>
      <c r="AF29" s="11">
        <v>13.804170459119288</v>
      </c>
      <c r="AG29" s="11">
        <v>13.821835355454819</v>
      </c>
      <c r="AH29" s="11">
        <v>13.833845869617033</v>
      </c>
      <c r="AI29" s="11">
        <v>13.84126326300766</v>
      </c>
      <c r="AJ29" s="11">
        <v>13.845264175571398</v>
      </c>
      <c r="AK29" s="11">
        <v>13.846745060978533</v>
      </c>
      <c r="AL29" s="11">
        <v>13.849738435305273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8.0347613088462282</v>
      </c>
      <c r="N30" s="11">
        <v>7.8555092972755522</v>
      </c>
      <c r="O30" s="11">
        <v>8.3222046265766458</v>
      </c>
      <c r="P30" s="11">
        <v>8.2067008655156855</v>
      </c>
      <c r="Q30" s="11">
        <v>8.5673902707851308</v>
      </c>
      <c r="R30" s="11">
        <v>8.1400750868599019</v>
      </c>
      <c r="S30" s="11">
        <v>8.2294723473493896</v>
      </c>
      <c r="T30" s="11">
        <v>8.5901912597528192</v>
      </c>
      <c r="U30" s="11">
        <v>8.5815389532713233</v>
      </c>
      <c r="V30" s="11">
        <v>7.7749052704430159</v>
      </c>
      <c r="W30" s="11">
        <v>7.5831404188358791</v>
      </c>
      <c r="X30" s="11">
        <v>8.0115565888051901</v>
      </c>
      <c r="Y30" s="11">
        <v>8.0495185706473524</v>
      </c>
      <c r="Z30" s="11">
        <v>8.0950055607621838</v>
      </c>
      <c r="AA30" s="11">
        <v>8.1180183193295985</v>
      </c>
      <c r="AB30" s="11">
        <v>8.1192057282562509</v>
      </c>
      <c r="AC30" s="11">
        <v>8.1188620328248327</v>
      </c>
      <c r="AD30" s="11">
        <v>8.1154901850962453</v>
      </c>
      <c r="AE30" s="11">
        <v>8.1130133750724056</v>
      </c>
      <c r="AF30" s="11">
        <v>8.1048637823800096</v>
      </c>
      <c r="AG30" s="11">
        <v>8.0923286748300995</v>
      </c>
      <c r="AH30" s="11">
        <v>8.0783603495095342</v>
      </c>
      <c r="AI30" s="11">
        <v>8.0603111929163695</v>
      </c>
      <c r="AJ30" s="11">
        <v>8.0395142713706829</v>
      </c>
      <c r="AK30" s="11">
        <v>8.0267865614728429</v>
      </c>
      <c r="AL30" s="11">
        <v>7.9326062560475892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39.098239831762392</v>
      </c>
      <c r="N32" s="87">
        <f t="shared" si="10"/>
        <v>36.99135427716768</v>
      </c>
      <c r="O32" s="87">
        <f t="shared" si="10"/>
        <v>37.629153133531169</v>
      </c>
      <c r="P32" s="87">
        <f t="shared" si="10"/>
        <v>38.971637584894857</v>
      </c>
      <c r="Q32" s="87">
        <f t="shared" si="10"/>
        <v>41.027433039394118</v>
      </c>
      <c r="R32" s="87">
        <f t="shared" si="10"/>
        <v>38.920292309935114</v>
      </c>
      <c r="S32" s="87">
        <f t="shared" si="10"/>
        <v>39.886264919658402</v>
      </c>
      <c r="T32" s="87">
        <f t="shared" si="10"/>
        <v>39.583246846583563</v>
      </c>
      <c r="U32" s="87">
        <f t="shared" si="10"/>
        <v>40.62479848722478</v>
      </c>
      <c r="V32" s="87">
        <f t="shared" si="10"/>
        <v>41.034329130909455</v>
      </c>
      <c r="W32" s="87">
        <f t="shared" si="10"/>
        <v>38.376597431845155</v>
      </c>
      <c r="X32" s="87">
        <f t="shared" si="10"/>
        <v>37.869262286835998</v>
      </c>
      <c r="Y32" s="87">
        <f t="shared" si="10"/>
        <v>38.381092709748742</v>
      </c>
      <c r="Z32" s="87">
        <f t="shared" si="10"/>
        <v>38.88321407140814</v>
      </c>
      <c r="AA32" s="87">
        <f t="shared" si="10"/>
        <v>39.351649576283798</v>
      </c>
      <c r="AB32" s="87">
        <f t="shared" si="10"/>
        <v>39.757853850677606</v>
      </c>
      <c r="AC32" s="87">
        <f t="shared" si="10"/>
        <v>40.119912505131602</v>
      </c>
      <c r="AD32" s="87">
        <f t="shared" si="10"/>
        <v>40.446804526081252</v>
      </c>
      <c r="AE32" s="87">
        <f t="shared" ref="AE32" si="11">SUM(AE33:AE35)</f>
        <v>40.817152323448923</v>
      </c>
      <c r="AF32" s="87">
        <f t="shared" ref="AF32" si="12">SUM(AF33:AF35)</f>
        <v>41.181471328803056</v>
      </c>
      <c r="AG32" s="87">
        <f t="shared" ref="AG32" si="13">SUM(AG33:AG35)</f>
        <v>41.555525625915095</v>
      </c>
      <c r="AH32" s="87">
        <f t="shared" ref="AH32" si="14">SUM(AH33:AH35)</f>
        <v>41.920720735177653</v>
      </c>
      <c r="AI32" s="87">
        <f t="shared" ref="AI32" si="15">SUM(AI33:AI35)</f>
        <v>42.241361465147122</v>
      </c>
      <c r="AJ32" s="87">
        <f t="shared" ref="AJ32" si="16">SUM(AJ33:AJ35)</f>
        <v>42.567156900122477</v>
      </c>
      <c r="AK32" s="87">
        <f t="shared" ref="AK32" si="17">SUM(AK33:AK35)</f>
        <v>42.887668916474276</v>
      </c>
      <c r="AL32" s="87">
        <f t="shared" ref="AL32" si="18">SUM(AL33:AL35)</f>
        <v>43.188657693547057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30.024606613369539</v>
      </c>
      <c r="N33" s="11">
        <v>27.956340785337336</v>
      </c>
      <c r="O33" s="11">
        <v>29.182824931677384</v>
      </c>
      <c r="P33" s="11">
        <v>29.759275900274424</v>
      </c>
      <c r="Q33" s="11">
        <v>31.227108374455362</v>
      </c>
      <c r="R33" s="11">
        <v>30.435906806230722</v>
      </c>
      <c r="S33" s="11">
        <v>31.18605855147803</v>
      </c>
      <c r="T33" s="11">
        <v>30.751906575630404</v>
      </c>
      <c r="U33" s="11">
        <v>31.129465637758408</v>
      </c>
      <c r="V33" s="11">
        <v>31.390774277948793</v>
      </c>
      <c r="W33" s="11">
        <v>29.713909916382651</v>
      </c>
      <c r="X33" s="11">
        <v>29.691862757359686</v>
      </c>
      <c r="Y33" s="11">
        <v>30.053798691430597</v>
      </c>
      <c r="Z33" s="11">
        <v>30.429471813965606</v>
      </c>
      <c r="AA33" s="11">
        <v>30.795531898310728</v>
      </c>
      <c r="AB33" s="11">
        <v>31.129202278515173</v>
      </c>
      <c r="AC33" s="11">
        <v>31.416676234207799</v>
      </c>
      <c r="AD33" s="11">
        <v>31.674209526391824</v>
      </c>
      <c r="AE33" s="11">
        <v>31.974354492367343</v>
      </c>
      <c r="AF33" s="11">
        <v>32.27023826519261</v>
      </c>
      <c r="AG33" s="11">
        <v>32.572521755198991</v>
      </c>
      <c r="AH33" s="11">
        <v>32.867529441267699</v>
      </c>
      <c r="AI33" s="11">
        <v>33.117264102183718</v>
      </c>
      <c r="AJ33" s="11">
        <v>33.373510920845447</v>
      </c>
      <c r="AK33" s="11">
        <v>33.634195198951879</v>
      </c>
      <c r="AL33" s="11">
        <v>33.903379019820385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8.5548381053782343</v>
      </c>
      <c r="N34" s="11">
        <v>8.6780310770061195</v>
      </c>
      <c r="O34" s="11">
        <v>8.0861605934208285</v>
      </c>
      <c r="P34" s="11">
        <v>8.9099282041801331</v>
      </c>
      <c r="Q34" s="11">
        <v>9.4611046541634582</v>
      </c>
      <c r="R34" s="11">
        <v>8.1573870890888447</v>
      </c>
      <c r="S34" s="11">
        <v>8.4174817308754726</v>
      </c>
      <c r="T34" s="11">
        <v>8.5262219432034598</v>
      </c>
      <c r="U34" s="11">
        <v>9.1686681448904572</v>
      </c>
      <c r="V34" s="11">
        <v>9.3724424681514638</v>
      </c>
      <c r="W34" s="11">
        <v>8.3102475523100967</v>
      </c>
      <c r="X34" s="11">
        <v>7.9497077288131202</v>
      </c>
      <c r="Y34" s="11">
        <v>8.0976099174714999</v>
      </c>
      <c r="Z34" s="11">
        <v>8.221677295724632</v>
      </c>
      <c r="AA34" s="11">
        <v>8.3224220914547189</v>
      </c>
      <c r="AB34" s="11">
        <v>8.3943278064358768</v>
      </c>
      <c r="AC34" s="11">
        <v>8.4679286896686339</v>
      </c>
      <c r="AD34" s="11">
        <v>8.536394123549421</v>
      </c>
      <c r="AE34" s="11">
        <v>8.605398215005744</v>
      </c>
      <c r="AF34" s="11">
        <v>8.6730756890838094</v>
      </c>
      <c r="AG34" s="11">
        <v>8.7436088849998352</v>
      </c>
      <c r="AH34" s="11">
        <v>8.8127506167154941</v>
      </c>
      <c r="AI34" s="11">
        <v>8.8823145510071644</v>
      </c>
      <c r="AJ34" s="11">
        <v>8.9513398911794848</v>
      </c>
      <c r="AK34" s="11">
        <v>9.0099569594732802</v>
      </c>
      <c r="AL34" s="11">
        <v>9.04120593026237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0.51879511301462111</v>
      </c>
      <c r="N35" s="11">
        <v>0.35698241482422555</v>
      </c>
      <c r="O35" s="11">
        <v>0.36016760843295226</v>
      </c>
      <c r="P35" s="11">
        <v>0.30243348044029705</v>
      </c>
      <c r="Q35" s="11">
        <v>0.33922001077530295</v>
      </c>
      <c r="R35" s="11">
        <v>0.32699841461554252</v>
      </c>
      <c r="S35" s="11">
        <v>0.28272463730489328</v>
      </c>
      <c r="T35" s="11">
        <v>0.30511832774969666</v>
      </c>
      <c r="U35" s="11">
        <v>0.32666470457591551</v>
      </c>
      <c r="V35" s="11">
        <v>0.27111238480919869</v>
      </c>
      <c r="W35" s="11">
        <v>0.35243996315240794</v>
      </c>
      <c r="X35" s="11">
        <v>0.22769180066318509</v>
      </c>
      <c r="Y35" s="11">
        <v>0.22968410084664578</v>
      </c>
      <c r="Z35" s="11">
        <v>0.23206496171790483</v>
      </c>
      <c r="AA35" s="11">
        <v>0.23369558651834896</v>
      </c>
      <c r="AB35" s="11">
        <v>0.23432376572655692</v>
      </c>
      <c r="AC35" s="11">
        <v>0.23530758125517001</v>
      </c>
      <c r="AD35" s="11">
        <v>0.2362008761400011</v>
      </c>
      <c r="AE35" s="11">
        <v>0.2373996160758349</v>
      </c>
      <c r="AF35" s="11">
        <v>0.23815737452663788</v>
      </c>
      <c r="AG35" s="11">
        <v>0.23939498571626427</v>
      </c>
      <c r="AH35" s="11">
        <v>0.24044067719445608</v>
      </c>
      <c r="AI35" s="11">
        <v>0.24178281195624096</v>
      </c>
      <c r="AJ35" s="11">
        <v>0.24230608809754486</v>
      </c>
      <c r="AK35" s="11">
        <v>0.24351675804912037</v>
      </c>
      <c r="AL35" s="11">
        <v>0.24407274346429927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33.203645987731932</v>
      </c>
      <c r="N37" s="87">
        <f t="shared" ref="N37:AL37" si="19">SUM(N38:N39)</f>
        <v>33.918304168365964</v>
      </c>
      <c r="O37" s="87">
        <f t="shared" si="19"/>
        <v>36.586249745649511</v>
      </c>
      <c r="P37" s="87">
        <f t="shared" si="19"/>
        <v>35.770240891648697</v>
      </c>
      <c r="Q37" s="87">
        <f t="shared" si="19"/>
        <v>34.876675627300934</v>
      </c>
      <c r="R37" s="87">
        <f t="shared" si="19"/>
        <v>34.359776848392471</v>
      </c>
      <c r="S37" s="87">
        <f t="shared" si="19"/>
        <v>37.031400823621667</v>
      </c>
      <c r="T37" s="87">
        <f t="shared" si="19"/>
        <v>35.656441255399088</v>
      </c>
      <c r="U37" s="87">
        <f t="shared" si="19"/>
        <v>34.976391083162262</v>
      </c>
      <c r="V37" s="87">
        <f t="shared" si="19"/>
        <v>33.780474912157366</v>
      </c>
      <c r="W37" s="87">
        <f t="shared" si="19"/>
        <v>34.115485221195186</v>
      </c>
      <c r="X37" s="87">
        <f t="shared" si="19"/>
        <v>34.086816351943881</v>
      </c>
      <c r="Y37" s="87">
        <f t="shared" si="19"/>
        <v>34.239777852421788</v>
      </c>
      <c r="Z37" s="87">
        <f t="shared" si="19"/>
        <v>34.425325528516019</v>
      </c>
      <c r="AA37" s="87">
        <f t="shared" si="19"/>
        <v>34.599509155254992</v>
      </c>
      <c r="AB37" s="87">
        <f t="shared" si="19"/>
        <v>34.696662240846003</v>
      </c>
      <c r="AC37" s="87">
        <f t="shared" si="19"/>
        <v>34.750171659518465</v>
      </c>
      <c r="AD37" s="87">
        <f t="shared" si="19"/>
        <v>34.765888354429144</v>
      </c>
      <c r="AE37" s="87">
        <f t="shared" si="19"/>
        <v>34.769648643923752</v>
      </c>
      <c r="AF37" s="87">
        <f t="shared" si="19"/>
        <v>34.765504630175457</v>
      </c>
      <c r="AG37" s="87">
        <f t="shared" si="19"/>
        <v>34.752802601121843</v>
      </c>
      <c r="AH37" s="87">
        <f t="shared" si="19"/>
        <v>34.722579772528348</v>
      </c>
      <c r="AI37" s="87">
        <f t="shared" si="19"/>
        <v>34.692396131797857</v>
      </c>
      <c r="AJ37" s="87">
        <f t="shared" si="19"/>
        <v>34.641044186044887</v>
      </c>
      <c r="AK37" s="87">
        <f t="shared" si="19"/>
        <v>34.59128119306024</v>
      </c>
      <c r="AL37" s="87">
        <f t="shared" si="19"/>
        <v>34.529450594130772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27.71272688777114</v>
      </c>
      <c r="N38" s="11">
        <v>28.631451887593251</v>
      </c>
      <c r="O38" s="11">
        <v>31.116511692460151</v>
      </c>
      <c r="P38" s="11">
        <v>30.273141402168839</v>
      </c>
      <c r="Q38" s="11">
        <v>29.587029816796012</v>
      </c>
      <c r="R38" s="11">
        <v>28.794983635680254</v>
      </c>
      <c r="S38" s="11">
        <v>31.53596879616407</v>
      </c>
      <c r="T38" s="11">
        <v>29.564024026644788</v>
      </c>
      <c r="U38" s="11">
        <v>28.600043749923881</v>
      </c>
      <c r="V38" s="11">
        <v>27.591760936704137</v>
      </c>
      <c r="W38" s="11">
        <v>27.724267115083713</v>
      </c>
      <c r="X38" s="11">
        <v>27.389607628051689</v>
      </c>
      <c r="Y38" s="11">
        <v>27.445382159987059</v>
      </c>
      <c r="Z38" s="11">
        <v>27.512161140269921</v>
      </c>
      <c r="AA38" s="11">
        <v>27.58105738332754</v>
      </c>
      <c r="AB38" s="11">
        <v>27.59071073821233</v>
      </c>
      <c r="AC38" s="11">
        <v>27.563842004641394</v>
      </c>
      <c r="AD38" s="11">
        <v>27.501750108899547</v>
      </c>
      <c r="AE38" s="11">
        <v>27.431221961024637</v>
      </c>
      <c r="AF38" s="11">
        <v>27.349051529997691</v>
      </c>
      <c r="AG38" s="11">
        <v>27.253171956623358</v>
      </c>
      <c r="AH38" s="11">
        <v>27.140083921343887</v>
      </c>
      <c r="AI38" s="11">
        <v>27.031218714329114</v>
      </c>
      <c r="AJ38" s="11">
        <v>26.900122380008266</v>
      </c>
      <c r="AK38" s="11">
        <v>26.772408812943567</v>
      </c>
      <c r="AL38" s="11">
        <v>26.633954530578897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5.4909190999607924</v>
      </c>
      <c r="N39" s="11">
        <v>5.2868522807727096</v>
      </c>
      <c r="O39" s="11">
        <v>5.4697380531893565</v>
      </c>
      <c r="P39" s="11">
        <v>5.4970994894798606</v>
      </c>
      <c r="Q39" s="11">
        <v>5.2896458105049202</v>
      </c>
      <c r="R39" s="11">
        <v>5.5647932127122148</v>
      </c>
      <c r="S39" s="11">
        <v>5.4954320274575927</v>
      </c>
      <c r="T39" s="11">
        <v>6.092417228754301</v>
      </c>
      <c r="U39" s="11">
        <v>6.37634733323838</v>
      </c>
      <c r="V39" s="11">
        <v>6.1887139754532319</v>
      </c>
      <c r="W39" s="11">
        <v>6.391218106111471</v>
      </c>
      <c r="X39" s="11">
        <v>6.6972087238921905</v>
      </c>
      <c r="Y39" s="11">
        <v>6.7943956924347306</v>
      </c>
      <c r="Z39" s="11">
        <v>6.9131643882460958</v>
      </c>
      <c r="AA39" s="11">
        <v>7.0184517719274551</v>
      </c>
      <c r="AB39" s="11">
        <v>7.1059515026336717</v>
      </c>
      <c r="AC39" s="11">
        <v>7.1863296548770679</v>
      </c>
      <c r="AD39" s="11">
        <v>7.2641382455295949</v>
      </c>
      <c r="AE39" s="11">
        <v>7.338426682899116</v>
      </c>
      <c r="AF39" s="11">
        <v>7.416453100177768</v>
      </c>
      <c r="AG39" s="11">
        <v>7.4996306444984837</v>
      </c>
      <c r="AH39" s="11">
        <v>7.5824958511844605</v>
      </c>
      <c r="AI39" s="11">
        <v>7.6611774174687453</v>
      </c>
      <c r="AJ39" s="11">
        <v>7.7409218060366189</v>
      </c>
      <c r="AK39" s="11">
        <v>7.8188723801166766</v>
      </c>
      <c r="AL39" s="11">
        <v>7.8954960635518718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20.419979835239211</v>
      </c>
      <c r="N41" s="87">
        <f t="shared" ref="N41" si="20">SUM(N42:N43)</f>
        <v>19.575384445501413</v>
      </c>
      <c r="O41" s="87">
        <f t="shared" ref="O41" si="21">SUM(O42:O43)</f>
        <v>19.876717004951942</v>
      </c>
      <c r="P41" s="87">
        <f t="shared" ref="P41" si="22">SUM(P42:P43)</f>
        <v>20.468628404647539</v>
      </c>
      <c r="Q41" s="87">
        <f t="shared" ref="Q41" si="23">SUM(Q42:Q43)</f>
        <v>20.682623149788963</v>
      </c>
      <c r="R41" s="87">
        <f t="shared" ref="R41" si="24">SUM(R42:R43)</f>
        <v>19.846624943749852</v>
      </c>
      <c r="S41" s="87">
        <f t="shared" ref="S41" si="25">SUM(S42:S43)</f>
        <v>20.380269384617513</v>
      </c>
      <c r="T41" s="87">
        <f t="shared" ref="T41" si="26">SUM(T42:T43)</f>
        <v>20.150689150631024</v>
      </c>
      <c r="U41" s="87">
        <f t="shared" ref="U41" si="27">SUM(U42:U43)</f>
        <v>21.484614396574845</v>
      </c>
      <c r="V41" s="87">
        <f t="shared" ref="V41" si="28">SUM(V42:V43)</f>
        <v>20.085319284238931</v>
      </c>
      <c r="W41" s="87">
        <f t="shared" ref="W41" si="29">SUM(W42:W43)</f>
        <v>17.954197577844059</v>
      </c>
      <c r="X41" s="87">
        <f t="shared" ref="X41" si="30">SUM(X42:X43)</f>
        <v>18.542732063484898</v>
      </c>
      <c r="Y41" s="87">
        <f t="shared" ref="Y41" si="31">SUM(Y42:Y43)</f>
        <v>18.477326712994639</v>
      </c>
      <c r="Z41" s="87">
        <f t="shared" ref="Z41" si="32">SUM(Z42:Z43)</f>
        <v>18.547836770796444</v>
      </c>
      <c r="AA41" s="87">
        <f t="shared" ref="AA41" si="33">SUM(AA42:AA43)</f>
        <v>18.606095467159626</v>
      </c>
      <c r="AB41" s="87">
        <f t="shared" ref="AB41" si="34">SUM(AB42:AB43)</f>
        <v>18.600620169665461</v>
      </c>
      <c r="AC41" s="87">
        <f t="shared" ref="AC41" si="35">SUM(AC42:AC43)</f>
        <v>18.590664922832897</v>
      </c>
      <c r="AD41" s="87">
        <f t="shared" ref="AD41" si="36">SUM(AD42:AD43)</f>
        <v>18.566429846545788</v>
      </c>
      <c r="AE41" s="87">
        <f t="shared" ref="AE41" si="37">SUM(AE42:AE43)</f>
        <v>18.534256644762788</v>
      </c>
      <c r="AF41" s="87">
        <f t="shared" ref="AF41" si="38">SUM(AF42:AF43)</f>
        <v>18.500402710546105</v>
      </c>
      <c r="AG41" s="87">
        <f t="shared" ref="AG41" si="39">SUM(AG42:AG43)</f>
        <v>18.48355039308014</v>
      </c>
      <c r="AH41" s="87">
        <f t="shared" ref="AH41" si="40">SUM(AH42:AH43)</f>
        <v>18.46680368158227</v>
      </c>
      <c r="AI41" s="87">
        <f t="shared" ref="AI41" si="41">SUM(AI42:AI43)</f>
        <v>18.444243737960786</v>
      </c>
      <c r="AJ41" s="87">
        <f t="shared" ref="AJ41" si="42">SUM(AJ42:AJ43)</f>
        <v>18.439781378290245</v>
      </c>
      <c r="AK41" s="87">
        <f t="shared" ref="AK41" si="43">SUM(AK42:AK43)</f>
        <v>18.435358915777243</v>
      </c>
      <c r="AL41" s="87">
        <f t="shared" ref="AL41" si="44">SUM(AL42:AL43)</f>
        <v>18.445580185873801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9.4039496765550208</v>
      </c>
      <c r="N42" s="11">
        <v>9.0080411776743983</v>
      </c>
      <c r="O42" s="11">
        <v>9.5495364447732811</v>
      </c>
      <c r="P42" s="11">
        <v>9.9405668160512874</v>
      </c>
      <c r="Q42" s="11">
        <v>9.7703597177441708</v>
      </c>
      <c r="R42" s="11">
        <v>9.6247047758183282</v>
      </c>
      <c r="S42" s="11">
        <v>9.4731790758637793</v>
      </c>
      <c r="T42" s="11">
        <v>9.8032263125769727</v>
      </c>
      <c r="U42" s="11">
        <v>9.9639943768793504</v>
      </c>
      <c r="V42" s="11">
        <v>9.2940247177451241</v>
      </c>
      <c r="W42" s="11">
        <v>8.2058664949319979</v>
      </c>
      <c r="X42" s="11">
        <v>8.7352979968348912</v>
      </c>
      <c r="Y42" s="11">
        <v>8.6979878567017206</v>
      </c>
      <c r="Z42" s="11">
        <v>8.7152211525572945</v>
      </c>
      <c r="AA42" s="11">
        <v>8.7242777560498723</v>
      </c>
      <c r="AB42" s="11">
        <v>8.7021627760165714</v>
      </c>
      <c r="AC42" s="11">
        <v>8.6729069632840403</v>
      </c>
      <c r="AD42" s="11">
        <v>8.638943726957022</v>
      </c>
      <c r="AE42" s="11">
        <v>8.5926169454258581</v>
      </c>
      <c r="AF42" s="11">
        <v>8.5446486506216495</v>
      </c>
      <c r="AG42" s="11">
        <v>8.5057595800441614</v>
      </c>
      <c r="AH42" s="11">
        <v>8.4663362750082634</v>
      </c>
      <c r="AI42" s="11">
        <v>8.4254379720969297</v>
      </c>
      <c r="AJ42" s="11">
        <v>8.4011848553654698</v>
      </c>
      <c r="AK42" s="11">
        <v>8.3780363273524294</v>
      </c>
      <c r="AL42" s="11">
        <v>8.3690098748034014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11.016030158684188</v>
      </c>
      <c r="N43" s="11">
        <v>10.567343267827013</v>
      </c>
      <c r="O43" s="11">
        <v>10.327180560178659</v>
      </c>
      <c r="P43" s="11">
        <v>10.528061588596254</v>
      </c>
      <c r="Q43" s="11">
        <v>10.912263432044792</v>
      </c>
      <c r="R43" s="11">
        <v>10.221920167931524</v>
      </c>
      <c r="S43" s="11">
        <v>10.907090308753736</v>
      </c>
      <c r="T43" s="11">
        <v>10.347462838054053</v>
      </c>
      <c r="U43" s="11">
        <v>11.520620019695494</v>
      </c>
      <c r="V43" s="11">
        <v>10.791294566493807</v>
      </c>
      <c r="W43" s="11">
        <v>9.7483310829120615</v>
      </c>
      <c r="X43" s="11">
        <v>9.8074340666500071</v>
      </c>
      <c r="Y43" s="11">
        <v>9.7793388562929184</v>
      </c>
      <c r="Z43" s="11">
        <v>9.8326156182391511</v>
      </c>
      <c r="AA43" s="11">
        <v>9.881817711109754</v>
      </c>
      <c r="AB43" s="11">
        <v>9.8984573936488882</v>
      </c>
      <c r="AC43" s="11">
        <v>9.9177579595488563</v>
      </c>
      <c r="AD43" s="11">
        <v>9.9274861195887638</v>
      </c>
      <c r="AE43" s="11">
        <v>9.94163969933693</v>
      </c>
      <c r="AF43" s="11">
        <v>9.9557540599244554</v>
      </c>
      <c r="AG43" s="11">
        <v>9.9777908130359787</v>
      </c>
      <c r="AH43" s="11">
        <v>10.000467406574005</v>
      </c>
      <c r="AI43" s="11">
        <v>10.018805765863856</v>
      </c>
      <c r="AJ43" s="11">
        <v>10.038596522924776</v>
      </c>
      <c r="AK43" s="11">
        <v>10.057322588424814</v>
      </c>
      <c r="AL43" s="11">
        <v>10.0765703110704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44.456887925963834</v>
      </c>
      <c r="N45" s="87">
        <f t="shared" ref="N45" si="45">SUM(N46:N47)</f>
        <v>40.808244602932049</v>
      </c>
      <c r="O45" s="87">
        <f t="shared" ref="O45" si="46">SUM(O46:O47)</f>
        <v>42.829462042482724</v>
      </c>
      <c r="P45" s="87">
        <f t="shared" ref="P45" si="47">SUM(P46:P47)</f>
        <v>42.127159447931227</v>
      </c>
      <c r="Q45" s="87">
        <f t="shared" ref="Q45" si="48">SUM(Q46:Q47)</f>
        <v>43.772543176075828</v>
      </c>
      <c r="R45" s="87">
        <f t="shared" ref="R45" si="49">SUM(R46:R47)</f>
        <v>41.742983351014757</v>
      </c>
      <c r="S45" s="87">
        <f t="shared" ref="S45" si="50">SUM(S46:S47)</f>
        <v>41.823701680929844</v>
      </c>
      <c r="T45" s="87">
        <f t="shared" ref="T45" si="51">SUM(T46:T47)</f>
        <v>42.392843563635026</v>
      </c>
      <c r="U45" s="87">
        <f t="shared" ref="U45" si="52">SUM(U46:U47)</f>
        <v>43.857894071423551</v>
      </c>
      <c r="V45" s="87">
        <f t="shared" ref="V45" si="53">SUM(V46:V47)</f>
        <v>42.144914486219839</v>
      </c>
      <c r="W45" s="87">
        <f t="shared" ref="W45" si="54">SUM(W46:W47)</f>
        <v>39.367037556503242</v>
      </c>
      <c r="X45" s="87">
        <f t="shared" ref="X45" si="55">SUM(X46:X47)</f>
        <v>40.957361814221812</v>
      </c>
      <c r="Y45" s="87">
        <f t="shared" ref="Y45" si="56">SUM(Y46:Y47)</f>
        <v>41.14951028649687</v>
      </c>
      <c r="Z45" s="87">
        <f t="shared" ref="Z45" si="57">SUM(Z46:Z47)</f>
        <v>41.498226181157499</v>
      </c>
      <c r="AA45" s="87">
        <f t="shared" ref="AA45" si="58">SUM(AA46:AA47)</f>
        <v>41.63790636927714</v>
      </c>
      <c r="AB45" s="87">
        <f t="shared" ref="AB45" si="59">SUM(AB46:AB47)</f>
        <v>41.622952907459393</v>
      </c>
      <c r="AC45" s="87">
        <f t="shared" ref="AC45" si="60">SUM(AC46:AC47)</f>
        <v>41.604604830360721</v>
      </c>
      <c r="AD45" s="87">
        <f t="shared" ref="AD45" si="61">SUM(AD46:AD47)</f>
        <v>41.553558503659076</v>
      </c>
      <c r="AE45" s="87">
        <f t="shared" ref="AE45" si="62">SUM(AE46:AE47)</f>
        <v>41.464485447517056</v>
      </c>
      <c r="AF45" s="87">
        <f t="shared" ref="AF45" si="63">SUM(AF46:AF47)</f>
        <v>41.373265397309048</v>
      </c>
      <c r="AG45" s="87">
        <f t="shared" ref="AG45" si="64">SUM(AG46:AG47)</f>
        <v>41.33939054937116</v>
      </c>
      <c r="AH45" s="87">
        <f t="shared" ref="AH45" si="65">SUM(AH46:AH47)</f>
        <v>41.279519901199905</v>
      </c>
      <c r="AI45" s="87">
        <f t="shared" ref="AI45" si="66">SUM(AI46:AI47)</f>
        <v>41.189539357283543</v>
      </c>
      <c r="AJ45" s="87">
        <f t="shared" ref="AJ45" si="67">SUM(AJ46:AJ47)</f>
        <v>41.099460068462051</v>
      </c>
      <c r="AK45" s="87">
        <f t="shared" ref="AK45" si="68">SUM(AK46:AK47)</f>
        <v>41.02422344557948</v>
      </c>
      <c r="AL45" s="87">
        <f t="shared" ref="AL45" si="69">SUM(AL46:AL47)</f>
        <v>40.935711926033498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6.4419022993354682</v>
      </c>
      <c r="N46" s="11">
        <v>6.1587746422442144</v>
      </c>
      <c r="O46" s="11">
        <v>6.4524673973107696</v>
      </c>
      <c r="P46" s="11">
        <v>6.1584929924550282</v>
      </c>
      <c r="Q46" s="11">
        <v>6.7226005598360814</v>
      </c>
      <c r="R46" s="11">
        <v>6.5635579453883768</v>
      </c>
      <c r="S46" s="11">
        <v>6.5435996511513101</v>
      </c>
      <c r="T46" s="11">
        <v>6.3929779197035197</v>
      </c>
      <c r="U46" s="11">
        <v>6.4415666280656732</v>
      </c>
      <c r="V46" s="11">
        <v>5.9066982239980126</v>
      </c>
      <c r="W46" s="11">
        <v>5.3130813064639826</v>
      </c>
      <c r="X46" s="11">
        <v>9.6417760550331977</v>
      </c>
      <c r="Y46" s="11">
        <v>9.8523087335381785</v>
      </c>
      <c r="Z46" s="11">
        <v>10.079378499657198</v>
      </c>
      <c r="AA46" s="11">
        <v>10.276367475454263</v>
      </c>
      <c r="AB46" s="11">
        <v>10.440000760980002</v>
      </c>
      <c r="AC46" s="11">
        <v>10.636110331091379</v>
      </c>
      <c r="AD46" s="11">
        <v>10.841090396747468</v>
      </c>
      <c r="AE46" s="11">
        <v>11.017842424053196</v>
      </c>
      <c r="AF46" s="11">
        <v>11.198805097554541</v>
      </c>
      <c r="AG46" s="11">
        <v>11.392468851418203</v>
      </c>
      <c r="AH46" s="11">
        <v>11.573965790795713</v>
      </c>
      <c r="AI46" s="11">
        <v>11.736451045901093</v>
      </c>
      <c r="AJ46" s="11">
        <v>11.900523813499552</v>
      </c>
      <c r="AK46" s="11">
        <v>12.066601203516926</v>
      </c>
      <c r="AL46" s="11">
        <v>12.226968568007495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38.014985626628366</v>
      </c>
      <c r="N47" s="11">
        <v>34.649469960687831</v>
      </c>
      <c r="O47" s="11">
        <v>36.376994645171955</v>
      </c>
      <c r="P47" s="11">
        <v>35.968666455476196</v>
      </c>
      <c r="Q47" s="11">
        <v>37.049942616239747</v>
      </c>
      <c r="R47" s="11">
        <v>35.179425405626382</v>
      </c>
      <c r="S47" s="11">
        <v>35.280102029778533</v>
      </c>
      <c r="T47" s="11">
        <v>35.999865643931507</v>
      </c>
      <c r="U47" s="11">
        <v>37.416327443357879</v>
      </c>
      <c r="V47" s="11">
        <v>36.238216262221826</v>
      </c>
      <c r="W47" s="11">
        <v>34.053956250039256</v>
      </c>
      <c r="X47" s="11">
        <v>31.315585759188611</v>
      </c>
      <c r="Y47" s="11">
        <v>31.29720155295869</v>
      </c>
      <c r="Z47" s="11">
        <v>31.418847681500303</v>
      </c>
      <c r="AA47" s="11">
        <v>31.361538893822878</v>
      </c>
      <c r="AB47" s="11">
        <v>31.182952146479394</v>
      </c>
      <c r="AC47" s="11">
        <v>30.96849449926934</v>
      </c>
      <c r="AD47" s="11">
        <v>30.712468106911604</v>
      </c>
      <c r="AE47" s="11">
        <v>30.44664302346386</v>
      </c>
      <c r="AF47" s="11">
        <v>30.174460299754507</v>
      </c>
      <c r="AG47" s="11">
        <v>29.946921697952959</v>
      </c>
      <c r="AH47" s="11">
        <v>29.70555411040419</v>
      </c>
      <c r="AI47" s="11">
        <v>29.453088311382448</v>
      </c>
      <c r="AJ47" s="11">
        <v>29.198936254962497</v>
      </c>
      <c r="AK47" s="11">
        <v>28.957622242062556</v>
      </c>
      <c r="AL47" s="11">
        <v>28.708743358026002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366.29700000000003</v>
      </c>
      <c r="N49" s="87">
        <f t="shared" si="70"/>
        <v>364.96500000000003</v>
      </c>
      <c r="O49" s="87">
        <f t="shared" si="70"/>
        <v>373.45000000000022</v>
      </c>
      <c r="P49" s="87">
        <f t="shared" si="70"/>
        <v>378.70399999999989</v>
      </c>
      <c r="Q49" s="87">
        <f t="shared" si="70"/>
        <v>387.09200000000021</v>
      </c>
      <c r="R49" s="87">
        <f t="shared" si="70"/>
        <v>377.35699999999986</v>
      </c>
      <c r="S49" s="87">
        <f t="shared" si="70"/>
        <v>385.29700000000014</v>
      </c>
      <c r="T49" s="87">
        <f t="shared" si="70"/>
        <v>391.11</v>
      </c>
      <c r="U49" s="87">
        <f t="shared" si="70"/>
        <v>404.66600000000028</v>
      </c>
      <c r="V49" s="87">
        <f t="shared" si="70"/>
        <v>404.03699999999992</v>
      </c>
      <c r="W49" s="87">
        <f t="shared" si="70"/>
        <v>399.69699999999995</v>
      </c>
      <c r="X49" s="87">
        <f t="shared" si="70"/>
        <v>401.05899999999986</v>
      </c>
      <c r="Y49" s="87">
        <f t="shared" si="70"/>
        <v>404.56800000000004</v>
      </c>
      <c r="Z49" s="87">
        <f t="shared" si="70"/>
        <v>409.00799999999992</v>
      </c>
      <c r="AA49" s="87">
        <f t="shared" si="70"/>
        <v>412.80600000000015</v>
      </c>
      <c r="AB49" s="87">
        <f t="shared" si="70"/>
        <v>415.38799999999969</v>
      </c>
      <c r="AC49" s="87">
        <f t="shared" si="70"/>
        <v>417.82799999999992</v>
      </c>
      <c r="AD49" s="87">
        <f t="shared" si="70"/>
        <v>420.08499999999987</v>
      </c>
      <c r="AE49" s="87">
        <f t="shared" ref="AE49:AL49" si="71">SUM(AE5,AE9,AE15,AE22,AE26,AE32,AE37,AE41,AE45)</f>
        <v>422.33499999999964</v>
      </c>
      <c r="AF49" s="87">
        <f t="shared" si="71"/>
        <v>424.55400000000014</v>
      </c>
      <c r="AG49" s="87">
        <f t="shared" si="71"/>
        <v>426.94000000000017</v>
      </c>
      <c r="AH49" s="87">
        <f t="shared" si="71"/>
        <v>429.28100000000018</v>
      </c>
      <c r="AI49" s="87">
        <f t="shared" si="71"/>
        <v>431.6269999999999</v>
      </c>
      <c r="AJ49" s="87">
        <f t="shared" si="71"/>
        <v>433.98800000000023</v>
      </c>
      <c r="AK49" s="87">
        <f t="shared" si="71"/>
        <v>436.33300000000014</v>
      </c>
      <c r="AL49" s="87">
        <f t="shared" si="71"/>
        <v>438.68599999999992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8.5611290152511815E-2</v>
      </c>
      <c r="N52" s="337">
        <f t="shared" si="73"/>
        <v>9.6227255553428301E-2</v>
      </c>
      <c r="O52" s="337">
        <f t="shared" si="73"/>
        <v>9.573390657118068E-2</v>
      </c>
      <c r="P52" s="337">
        <f t="shared" si="73"/>
        <v>9.8975081313100927E-2</v>
      </c>
      <c r="Q52" s="337">
        <f t="shared" si="73"/>
        <v>0.10103064404562248</v>
      </c>
      <c r="R52" s="337">
        <f t="shared" si="73"/>
        <v>0.10145802708493189</v>
      </c>
      <c r="S52" s="337">
        <f t="shared" si="73"/>
        <v>0.10124568975709042</v>
      </c>
      <c r="T52" s="337">
        <f t="shared" si="73"/>
        <v>0.10817978443460481</v>
      </c>
      <c r="U52" s="337">
        <f t="shared" si="73"/>
        <v>0.10881298350157005</v>
      </c>
      <c r="V52" s="337">
        <f t="shared" si="73"/>
        <v>0.11173987305427978</v>
      </c>
      <c r="W52" s="337">
        <f t="shared" si="73"/>
        <v>0.11629771997805025</v>
      </c>
      <c r="X52" s="337">
        <f t="shared" si="73"/>
        <v>0.10534411489525437</v>
      </c>
      <c r="Y52" s="337">
        <f t="shared" si="73"/>
        <v>0.10589435183815729</v>
      </c>
      <c r="Z52" s="337">
        <f t="shared" si="73"/>
        <v>0.10645448637486714</v>
      </c>
      <c r="AA52" s="337">
        <f t="shared" si="73"/>
        <v>0.10701540375775785</v>
      </c>
      <c r="AB52" s="337">
        <f t="shared" si="73"/>
        <v>0.1075609564686611</v>
      </c>
      <c r="AC52" s="337">
        <f t="shared" si="73"/>
        <v>0.10807316997921755</v>
      </c>
      <c r="AD52" s="337">
        <f t="shared" si="73"/>
        <v>0.1085609327256659</v>
      </c>
      <c r="AE52" s="337">
        <f t="shared" ref="AE52:AL52" si="74">AE5/AE$49</f>
        <v>0.10907668053480177</v>
      </c>
      <c r="AF52" s="337">
        <f t="shared" si="74"/>
        <v>0.10959394773955143</v>
      </c>
      <c r="AG52" s="337">
        <f t="shared" si="74"/>
        <v>0.1101161385149992</v>
      </c>
      <c r="AH52" s="337">
        <f t="shared" si="74"/>
        <v>0.11065841336882999</v>
      </c>
      <c r="AI52" s="337">
        <f t="shared" si="74"/>
        <v>0.11117365624526707</v>
      </c>
      <c r="AJ52" s="337">
        <f t="shared" si="74"/>
        <v>0.11171594003995207</v>
      </c>
      <c r="AK52" s="337">
        <f t="shared" si="74"/>
        <v>0.11214977498922908</v>
      </c>
      <c r="AL52" s="337">
        <f t="shared" si="74"/>
        <v>0.11216460240870009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5.4448266538892627E-2</v>
      </c>
      <c r="N53" s="336">
        <f t="shared" si="75"/>
        <v>6.0445479762473754E-2</v>
      </c>
      <c r="O53" s="336">
        <f t="shared" si="75"/>
        <v>6.1816734308933946E-2</v>
      </c>
      <c r="P53" s="336">
        <f t="shared" si="75"/>
        <v>6.3209267070927666E-2</v>
      </c>
      <c r="Q53" s="336">
        <f t="shared" si="75"/>
        <v>5.9727440104441976E-2</v>
      </c>
      <c r="R53" s="336">
        <f t="shared" si="75"/>
        <v>6.3872132655751035E-2</v>
      </c>
      <c r="S53" s="336">
        <f t="shared" si="75"/>
        <v>6.6468952526012495E-2</v>
      </c>
      <c r="T53" s="336">
        <f t="shared" si="75"/>
        <v>6.908455000415753E-2</v>
      </c>
      <c r="U53" s="336">
        <f t="shared" si="75"/>
        <v>6.9689224088506974E-2</v>
      </c>
      <c r="V53" s="336">
        <f t="shared" si="75"/>
        <v>7.2531367411709319E-2</v>
      </c>
      <c r="W53" s="336">
        <f t="shared" si="75"/>
        <v>7.5882688536602946E-2</v>
      </c>
      <c r="X53" s="336">
        <f t="shared" si="75"/>
        <v>6.5781669491826386E-2</v>
      </c>
      <c r="Y53" s="336">
        <f t="shared" si="75"/>
        <v>6.5959981519418301E-2</v>
      </c>
      <c r="Z53" s="336">
        <f t="shared" si="75"/>
        <v>6.6156097137828926E-2</v>
      </c>
      <c r="AA53" s="336">
        <f t="shared" si="75"/>
        <v>6.6414448819127267E-2</v>
      </c>
      <c r="AB53" s="336">
        <f t="shared" si="75"/>
        <v>6.6685276200862675E-2</v>
      </c>
      <c r="AC53" s="336">
        <f t="shared" si="75"/>
        <v>6.6929236790061214E-2</v>
      </c>
      <c r="AD53" s="336">
        <f t="shared" si="75"/>
        <v>6.7164329782877605E-2</v>
      </c>
      <c r="AE53" s="336">
        <f t="shared" ref="AE53:AL53" si="76">AE6/AE$49</f>
        <v>6.7396376069000383E-2</v>
      </c>
      <c r="AF53" s="336">
        <f t="shared" si="76"/>
        <v>6.7635076122618321E-2</v>
      </c>
      <c r="AG53" s="336">
        <f t="shared" si="76"/>
        <v>6.7881645332112731E-2</v>
      </c>
      <c r="AH53" s="336">
        <f t="shared" si="76"/>
        <v>6.8147943279352155E-2</v>
      </c>
      <c r="AI53" s="336">
        <f t="shared" si="76"/>
        <v>6.842227074544939E-2</v>
      </c>
      <c r="AJ53" s="336">
        <f t="shared" si="76"/>
        <v>6.8733061079792115E-2</v>
      </c>
      <c r="AK53" s="336">
        <f t="shared" si="76"/>
        <v>6.8951316769089319E-2</v>
      </c>
      <c r="AL53" s="336">
        <f t="shared" si="76"/>
        <v>6.9114179723044983E-2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3.1163023613619195E-2</v>
      </c>
      <c r="N54" s="336">
        <f t="shared" si="77"/>
        <v>3.5781775790954554E-2</v>
      </c>
      <c r="O54" s="336">
        <f t="shared" si="77"/>
        <v>3.3917172262246734E-2</v>
      </c>
      <c r="P54" s="336">
        <f t="shared" si="77"/>
        <v>3.5765814242173254E-2</v>
      </c>
      <c r="Q54" s="336">
        <f t="shared" si="77"/>
        <v>4.1303203941180505E-2</v>
      </c>
      <c r="R54" s="336">
        <f t="shared" si="77"/>
        <v>3.7585894429180852E-2</v>
      </c>
      <c r="S54" s="336">
        <f t="shared" si="77"/>
        <v>3.4776737231077923E-2</v>
      </c>
      <c r="T54" s="336">
        <f t="shared" si="77"/>
        <v>3.9095234430447282E-2</v>
      </c>
      <c r="U54" s="336">
        <f t="shared" si="77"/>
        <v>3.9123759413063078E-2</v>
      </c>
      <c r="V54" s="336">
        <f t="shared" si="77"/>
        <v>3.9208505642570474E-2</v>
      </c>
      <c r="W54" s="336">
        <f t="shared" si="77"/>
        <v>4.0415031441447306E-2</v>
      </c>
      <c r="X54" s="336">
        <f t="shared" si="77"/>
        <v>3.956244540342798E-2</v>
      </c>
      <c r="Y54" s="336">
        <f t="shared" si="77"/>
        <v>3.993437031873899E-2</v>
      </c>
      <c r="Z54" s="336">
        <f t="shared" si="77"/>
        <v>4.0298389237038212E-2</v>
      </c>
      <c r="AA54" s="336">
        <f t="shared" si="77"/>
        <v>4.0600954938630585E-2</v>
      </c>
      <c r="AB54" s="336">
        <f t="shared" si="77"/>
        <v>4.087568026779842E-2</v>
      </c>
      <c r="AC54" s="336">
        <f t="shared" si="77"/>
        <v>4.1143933189156344E-2</v>
      </c>
      <c r="AD54" s="336">
        <f t="shared" si="77"/>
        <v>4.1396602942788296E-2</v>
      </c>
      <c r="AE54" s="336">
        <f t="shared" ref="AE54:AL54" si="78">AE7/AE$49</f>
        <v>4.1680304465801378E-2</v>
      </c>
      <c r="AF54" s="336">
        <f t="shared" si="78"/>
        <v>4.1958871616933124E-2</v>
      </c>
      <c r="AG54" s="336">
        <f t="shared" si="78"/>
        <v>4.2234493182886489E-2</v>
      </c>
      <c r="AH54" s="336">
        <f t="shared" si="78"/>
        <v>4.251047008947785E-2</v>
      </c>
      <c r="AI54" s="336">
        <f t="shared" si="78"/>
        <v>4.275138549981769E-2</v>
      </c>
      <c r="AJ54" s="336">
        <f t="shared" si="78"/>
        <v>4.2982878960159947E-2</v>
      </c>
      <c r="AK54" s="336">
        <f t="shared" si="78"/>
        <v>4.319845822013977E-2</v>
      </c>
      <c r="AL54" s="336">
        <f t="shared" si="78"/>
        <v>4.30504226856551E-2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0.19287006983196131</v>
      </c>
      <c r="N56" s="337">
        <f t="shared" si="79"/>
        <v>0.19704440568673662</v>
      </c>
      <c r="O56" s="337">
        <f t="shared" si="79"/>
        <v>0.19304616111617534</v>
      </c>
      <c r="P56" s="337">
        <f t="shared" si="79"/>
        <v>0.19610470180473691</v>
      </c>
      <c r="Q56" s="337">
        <f t="shared" si="79"/>
        <v>0.19465139496259554</v>
      </c>
      <c r="R56" s="337">
        <f t="shared" si="79"/>
        <v>0.19747473807794186</v>
      </c>
      <c r="S56" s="337">
        <f t="shared" si="79"/>
        <v>0.20320413995518297</v>
      </c>
      <c r="T56" s="337">
        <f t="shared" si="79"/>
        <v>0.2021523461474698</v>
      </c>
      <c r="U56" s="337">
        <f t="shared" si="79"/>
        <v>0.20703370135852417</v>
      </c>
      <c r="V56" s="337">
        <f t="shared" si="79"/>
        <v>0.21531287323763643</v>
      </c>
      <c r="W56" s="337">
        <f t="shared" si="79"/>
        <v>0.22510880556400642</v>
      </c>
      <c r="X56" s="337">
        <f t="shared" si="79"/>
        <v>0.22923812943548044</v>
      </c>
      <c r="Y56" s="337">
        <f t="shared" si="79"/>
        <v>0.23051989893360833</v>
      </c>
      <c r="Z56" s="337">
        <f t="shared" si="79"/>
        <v>0.23162260241836971</v>
      </c>
      <c r="AA56" s="337">
        <f t="shared" si="79"/>
        <v>0.23299902083964394</v>
      </c>
      <c r="AB56" s="337">
        <f t="shared" si="79"/>
        <v>0.23450038919226768</v>
      </c>
      <c r="AC56" s="337">
        <f t="shared" si="79"/>
        <v>0.23601555754442097</v>
      </c>
      <c r="AD56" s="337">
        <f t="shared" si="79"/>
        <v>0.23753340336282347</v>
      </c>
      <c r="AE56" s="337">
        <f t="shared" ref="AE56:AL56" si="80">AE9/AE$49</f>
        <v>0.23909404245952678</v>
      </c>
      <c r="AF56" s="337">
        <f t="shared" si="80"/>
        <v>0.24067616231036781</v>
      </c>
      <c r="AG56" s="337">
        <f t="shared" si="80"/>
        <v>0.24222482672292234</v>
      </c>
      <c r="AH56" s="337">
        <f t="shared" si="80"/>
        <v>0.24373469029398317</v>
      </c>
      <c r="AI56" s="337">
        <f t="shared" si="80"/>
        <v>0.24529996795287273</v>
      </c>
      <c r="AJ56" s="337">
        <f t="shared" si="80"/>
        <v>0.24694192743651069</v>
      </c>
      <c r="AK56" s="337">
        <f t="shared" si="80"/>
        <v>0.24851254742522988</v>
      </c>
      <c r="AL56" s="337">
        <f t="shared" si="80"/>
        <v>0.25001715300994193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4.7369284710874225E-2</v>
      </c>
      <c r="N57" s="336">
        <f t="shared" si="81"/>
        <v>4.7960894464813171E-2</v>
      </c>
      <c r="O57" s="336">
        <f t="shared" si="81"/>
        <v>4.7607062918858023E-2</v>
      </c>
      <c r="P57" s="336">
        <f t="shared" si="81"/>
        <v>4.7224941186443811E-2</v>
      </c>
      <c r="Q57" s="336">
        <f t="shared" si="81"/>
        <v>4.8260278702861918E-2</v>
      </c>
      <c r="R57" s="336">
        <f t="shared" si="81"/>
        <v>5.1466770952001077E-2</v>
      </c>
      <c r="S57" s="336">
        <f t="shared" si="81"/>
        <v>5.2496733427496757E-2</v>
      </c>
      <c r="T57" s="336">
        <f t="shared" si="81"/>
        <v>5.1575454956213712E-2</v>
      </c>
      <c r="U57" s="336">
        <f t="shared" si="81"/>
        <v>5.5021720282373225E-2</v>
      </c>
      <c r="V57" s="336">
        <f t="shared" si="81"/>
        <v>5.6048192792880945E-2</v>
      </c>
      <c r="W57" s="336">
        <f t="shared" si="81"/>
        <v>5.848824476244821E-2</v>
      </c>
      <c r="X57" s="336">
        <f t="shared" si="81"/>
        <v>6.7547433972612522E-2</v>
      </c>
      <c r="Y57" s="336">
        <f t="shared" si="81"/>
        <v>6.8131251981324345E-2</v>
      </c>
      <c r="Z57" s="336">
        <f t="shared" si="81"/>
        <v>6.8730077125203751E-2</v>
      </c>
      <c r="AA57" s="336">
        <f t="shared" si="81"/>
        <v>6.9372174752711346E-2</v>
      </c>
      <c r="AB57" s="336">
        <f t="shared" si="81"/>
        <v>7.0006475616002331E-2</v>
      </c>
      <c r="AC57" s="336">
        <f t="shared" si="81"/>
        <v>7.0654833507748538E-2</v>
      </c>
      <c r="AD57" s="336">
        <f t="shared" si="81"/>
        <v>7.1308772511568155E-2</v>
      </c>
      <c r="AE57" s="336">
        <f t="shared" ref="AE57:AL57" si="82">AE10/AE$49</f>
        <v>7.197659514244184E-2</v>
      </c>
      <c r="AF57" s="336">
        <f t="shared" si="82"/>
        <v>7.2651562487324586E-2</v>
      </c>
      <c r="AG57" s="336">
        <f t="shared" si="82"/>
        <v>7.3338734476191977E-2</v>
      </c>
      <c r="AH57" s="336">
        <f t="shared" si="82"/>
        <v>7.4013685212368285E-2</v>
      </c>
      <c r="AI57" s="336">
        <f t="shared" si="82"/>
        <v>7.4703902841976311E-2</v>
      </c>
      <c r="AJ57" s="336">
        <f t="shared" si="82"/>
        <v>7.5396311603759009E-2</v>
      </c>
      <c r="AK57" s="336">
        <f t="shared" si="82"/>
        <v>7.6057697179713252E-2</v>
      </c>
      <c r="AL57" s="336">
        <f t="shared" si="82"/>
        <v>7.6730346956707371E-2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Dorset</v>
      </c>
      <c r="L58" s="232" t="str">
        <f>'Occ T3'!A13</f>
        <v>22 Health professionals</v>
      </c>
      <c r="M58" s="336">
        <f t="shared" ref="M58:AD58" si="83">M11/M$49</f>
        <v>3.9243584782851525E-2</v>
      </c>
      <c r="N58" s="336">
        <f t="shared" si="83"/>
        <v>4.2171589706612923E-2</v>
      </c>
      <c r="O58" s="336">
        <f t="shared" si="83"/>
        <v>4.2943955226577193E-2</v>
      </c>
      <c r="P58" s="336">
        <f t="shared" si="83"/>
        <v>4.4239548551829252E-2</v>
      </c>
      <c r="Q58" s="336">
        <f t="shared" si="83"/>
        <v>4.467895115653666E-2</v>
      </c>
      <c r="R58" s="336">
        <f t="shared" si="83"/>
        <v>4.4991849509054889E-2</v>
      </c>
      <c r="S58" s="336">
        <f t="shared" si="83"/>
        <v>4.5231286975392825E-2</v>
      </c>
      <c r="T58" s="336">
        <f t="shared" si="83"/>
        <v>4.74770949054657E-2</v>
      </c>
      <c r="U58" s="336">
        <f t="shared" si="83"/>
        <v>4.7076333671873777E-2</v>
      </c>
      <c r="V58" s="336">
        <f t="shared" si="83"/>
        <v>4.8835995489220241E-2</v>
      </c>
      <c r="W58" s="336">
        <f t="shared" si="83"/>
        <v>4.8741866012738812E-2</v>
      </c>
      <c r="X58" s="336">
        <f t="shared" si="83"/>
        <v>4.657675335118782E-2</v>
      </c>
      <c r="Y58" s="336">
        <f t="shared" si="83"/>
        <v>4.6869478245930934E-2</v>
      </c>
      <c r="Z58" s="336">
        <f t="shared" si="83"/>
        <v>4.7070754634000248E-2</v>
      </c>
      <c r="AA58" s="336">
        <f t="shared" si="83"/>
        <v>4.7344345660313904E-2</v>
      </c>
      <c r="AB58" s="336">
        <f t="shared" si="83"/>
        <v>4.7684822669158154E-2</v>
      </c>
      <c r="AC58" s="336">
        <f t="shared" si="83"/>
        <v>4.8002419491216863E-2</v>
      </c>
      <c r="AD58" s="336">
        <f t="shared" si="83"/>
        <v>4.8309660968411459E-2</v>
      </c>
      <c r="AE58" s="336">
        <f t="shared" ref="AE58:AL58" si="84">AE11/AE$49</f>
        <v>4.8675164749485016E-2</v>
      </c>
      <c r="AF58" s="336">
        <f t="shared" si="84"/>
        <v>4.901449451125478E-2</v>
      </c>
      <c r="AG58" s="336">
        <f t="shared" si="84"/>
        <v>4.9347088534835271E-2</v>
      </c>
      <c r="AH58" s="336">
        <f t="shared" si="84"/>
        <v>4.9670750914052063E-2</v>
      </c>
      <c r="AI58" s="336">
        <f t="shared" si="84"/>
        <v>4.9989886949772591E-2</v>
      </c>
      <c r="AJ58" s="336">
        <f t="shared" si="84"/>
        <v>5.033496833847427E-2</v>
      </c>
      <c r="AK58" s="336">
        <f t="shared" si="84"/>
        <v>5.0667902134801927E-2</v>
      </c>
      <c r="AL58" s="336">
        <f t="shared" si="84"/>
        <v>5.0958543169327117E-2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5.0559561167609686E-2</v>
      </c>
      <c r="N59" s="336">
        <f t="shared" si="85"/>
        <v>5.2839029351731688E-2</v>
      </c>
      <c r="O59" s="336">
        <f t="shared" si="85"/>
        <v>5.031450785069904E-2</v>
      </c>
      <c r="P59" s="336">
        <f t="shared" si="85"/>
        <v>4.9669722589711827E-2</v>
      </c>
      <c r="Q59" s="336">
        <f t="shared" si="85"/>
        <v>4.6912180585736228E-2</v>
      </c>
      <c r="R59" s="336">
        <f t="shared" si="85"/>
        <v>4.5617893363548621E-2</v>
      </c>
      <c r="S59" s="336">
        <f t="shared" si="85"/>
        <v>4.943410691769496E-2</v>
      </c>
      <c r="T59" s="336">
        <f t="shared" si="85"/>
        <v>4.7568034831692502E-2</v>
      </c>
      <c r="U59" s="336">
        <f t="shared" si="85"/>
        <v>4.6284658967820962E-2</v>
      </c>
      <c r="V59" s="336">
        <f t="shared" si="85"/>
        <v>4.8745540230003756E-2</v>
      </c>
      <c r="W59" s="336">
        <f t="shared" si="85"/>
        <v>4.9832920298366126E-2</v>
      </c>
      <c r="X59" s="336">
        <f t="shared" si="85"/>
        <v>4.7219556218224254E-2</v>
      </c>
      <c r="Y59" s="336">
        <f t="shared" si="85"/>
        <v>4.725727796325379E-2</v>
      </c>
      <c r="Z59" s="336">
        <f t="shared" si="85"/>
        <v>4.7254724444204074E-2</v>
      </c>
      <c r="AA59" s="336">
        <f t="shared" si="85"/>
        <v>4.7354601383168743E-2</v>
      </c>
      <c r="AB59" s="336">
        <f t="shared" si="85"/>
        <v>4.7495818895110127E-2</v>
      </c>
      <c r="AC59" s="336">
        <f t="shared" si="85"/>
        <v>4.7640531761908987E-2</v>
      </c>
      <c r="AD59" s="336">
        <f t="shared" si="85"/>
        <v>4.7793278340652008E-2</v>
      </c>
      <c r="AE59" s="336">
        <f t="shared" ref="AE59:AL59" si="86">AE12/AE$49</f>
        <v>4.7938658233569825E-2</v>
      </c>
      <c r="AF59" s="336">
        <f t="shared" si="86"/>
        <v>4.810540229763139E-2</v>
      </c>
      <c r="AG59" s="336">
        <f t="shared" si="86"/>
        <v>4.8241280464795318E-2</v>
      </c>
      <c r="AH59" s="336">
        <f t="shared" si="86"/>
        <v>4.8382017075461928E-2</v>
      </c>
      <c r="AI59" s="336">
        <f t="shared" si="86"/>
        <v>4.8520796493478423E-2</v>
      </c>
      <c r="AJ59" s="336">
        <f t="shared" si="86"/>
        <v>4.8669335975146569E-2</v>
      </c>
      <c r="AK59" s="336">
        <f t="shared" si="86"/>
        <v>4.8837035474973832E-2</v>
      </c>
      <c r="AL59" s="336">
        <f t="shared" si="86"/>
        <v>4.8989967116093033E-2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5.5697639170625854E-2</v>
      </c>
      <c r="N60" s="336">
        <f t="shared" si="87"/>
        <v>5.4072892163578842E-2</v>
      </c>
      <c r="O60" s="336">
        <f t="shared" si="87"/>
        <v>5.2180635120041084E-2</v>
      </c>
      <c r="P60" s="336">
        <f t="shared" si="87"/>
        <v>5.497048947675201E-2</v>
      </c>
      <c r="Q60" s="336">
        <f t="shared" si="87"/>
        <v>5.4799984517460709E-2</v>
      </c>
      <c r="R60" s="336">
        <f t="shared" si="87"/>
        <v>5.5398224253337278E-2</v>
      </c>
      <c r="S60" s="336">
        <f t="shared" si="87"/>
        <v>5.6042012634598438E-2</v>
      </c>
      <c r="T60" s="336">
        <f t="shared" si="87"/>
        <v>5.553176145409789E-2</v>
      </c>
      <c r="U60" s="336">
        <f t="shared" si="87"/>
        <v>5.8650988436456206E-2</v>
      </c>
      <c r="V60" s="336">
        <f t="shared" si="87"/>
        <v>6.1683144725531519E-2</v>
      </c>
      <c r="W60" s="336">
        <f t="shared" si="87"/>
        <v>6.8045774490453265E-2</v>
      </c>
      <c r="X60" s="336">
        <f t="shared" si="87"/>
        <v>6.7894385893455825E-2</v>
      </c>
      <c r="Y60" s="336">
        <f t="shared" si="87"/>
        <v>6.8261890743099268E-2</v>
      </c>
      <c r="Z60" s="336">
        <f t="shared" si="87"/>
        <v>6.8567046214961652E-2</v>
      </c>
      <c r="AA60" s="336">
        <f t="shared" si="87"/>
        <v>6.8927899043449939E-2</v>
      </c>
      <c r="AB60" s="336">
        <f t="shared" si="87"/>
        <v>6.9313272011997051E-2</v>
      </c>
      <c r="AC60" s="336">
        <f t="shared" si="87"/>
        <v>6.9717772783546558E-2</v>
      </c>
      <c r="AD60" s="336">
        <f t="shared" si="87"/>
        <v>7.0121691542191861E-2</v>
      </c>
      <c r="AE60" s="336">
        <f t="shared" ref="AE60:AL60" si="88">AE13/AE$49</f>
        <v>7.050362433403011E-2</v>
      </c>
      <c r="AF60" s="336">
        <f t="shared" si="88"/>
        <v>7.0904703014157064E-2</v>
      </c>
      <c r="AG60" s="336">
        <f t="shared" si="88"/>
        <v>7.1297723247099792E-2</v>
      </c>
      <c r="AH60" s="336">
        <f t="shared" si="88"/>
        <v>7.1668237092100864E-2</v>
      </c>
      <c r="AI60" s="336">
        <f t="shared" si="88"/>
        <v>7.2085381667645387E-2</v>
      </c>
      <c r="AJ60" s="336">
        <f t="shared" si="88"/>
        <v>7.2541311519130833E-2</v>
      </c>
      <c r="AK60" s="336">
        <f t="shared" si="88"/>
        <v>7.2949912635740882E-2</v>
      </c>
      <c r="AL60" s="336">
        <f t="shared" si="88"/>
        <v>7.3338295767814407E-2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0.11523880450430826</v>
      </c>
      <c r="N62" s="337">
        <f t="shared" si="89"/>
        <v>0.11893344309754748</v>
      </c>
      <c r="O62" s="337">
        <f t="shared" si="89"/>
        <v>0.11990154751347543</v>
      </c>
      <c r="P62" s="337">
        <f t="shared" si="89"/>
        <v>0.11850419974376747</v>
      </c>
      <c r="Q62" s="337">
        <f t="shared" si="89"/>
        <v>0.11902891923858672</v>
      </c>
      <c r="R62" s="337">
        <f t="shared" si="89"/>
        <v>0.120740383461155</v>
      </c>
      <c r="S62" s="337">
        <f t="shared" si="89"/>
        <v>0.12156528565656823</v>
      </c>
      <c r="T62" s="337">
        <f t="shared" si="89"/>
        <v>0.12296082632888743</v>
      </c>
      <c r="U62" s="337">
        <f t="shared" si="89"/>
        <v>0.12610012165146278</v>
      </c>
      <c r="V62" s="337">
        <f t="shared" si="89"/>
        <v>0.12497929728013289</v>
      </c>
      <c r="W62" s="337">
        <f t="shared" si="89"/>
        <v>0.13075114895518944</v>
      </c>
      <c r="X62" s="337">
        <f t="shared" si="89"/>
        <v>0.13292871221456451</v>
      </c>
      <c r="Y62" s="337">
        <f t="shared" si="89"/>
        <v>0.13381133495567046</v>
      </c>
      <c r="Z62" s="337">
        <f t="shared" si="89"/>
        <v>0.13446285488981552</v>
      </c>
      <c r="AA62" s="337">
        <f t="shared" si="89"/>
        <v>0.13509401022029477</v>
      </c>
      <c r="AB62" s="337">
        <f t="shared" si="89"/>
        <v>0.13577972081242928</v>
      </c>
      <c r="AC62" s="337">
        <f t="shared" si="89"/>
        <v>0.13644839017355945</v>
      </c>
      <c r="AD62" s="337">
        <f t="shared" si="89"/>
        <v>0.13711183276270605</v>
      </c>
      <c r="AE62" s="337">
        <f t="shared" ref="AE62:AL62" si="90">AE15/AE$49</f>
        <v>0.13777217540612624</v>
      </c>
      <c r="AF62" s="337">
        <f t="shared" si="90"/>
        <v>0.13845471456683567</v>
      </c>
      <c r="AG62" s="337">
        <f t="shared" si="90"/>
        <v>0.13914751285072907</v>
      </c>
      <c r="AH62" s="337">
        <f t="shared" si="90"/>
        <v>0.13986679282490641</v>
      </c>
      <c r="AI62" s="337">
        <f t="shared" si="90"/>
        <v>0.14062721619400559</v>
      </c>
      <c r="AJ62" s="337">
        <f t="shared" si="90"/>
        <v>0.1413537771366363</v>
      </c>
      <c r="AK62" s="337">
        <f t="shared" si="90"/>
        <v>0.14209049915103075</v>
      </c>
      <c r="AL62" s="337">
        <f t="shared" si="90"/>
        <v>0.14274772935878685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1.6232750435201827E-2</v>
      </c>
      <c r="N63" s="336">
        <f t="shared" si="91"/>
        <v>1.6233284814434878E-2</v>
      </c>
      <c r="O63" s="336">
        <f t="shared" si="91"/>
        <v>1.6355665800544525E-2</v>
      </c>
      <c r="P63" s="336">
        <f t="shared" si="91"/>
        <v>1.6527721111750132E-2</v>
      </c>
      <c r="Q63" s="336">
        <f t="shared" si="91"/>
        <v>1.4847043046873065E-2</v>
      </c>
      <c r="R63" s="336">
        <f t="shared" si="91"/>
        <v>1.5444158982224928E-2</v>
      </c>
      <c r="S63" s="336">
        <f t="shared" si="91"/>
        <v>1.5679770310342313E-2</v>
      </c>
      <c r="T63" s="336">
        <f t="shared" si="91"/>
        <v>1.7533803823496185E-2</v>
      </c>
      <c r="U63" s="336">
        <f t="shared" si="91"/>
        <v>1.7662091222185816E-2</v>
      </c>
      <c r="V63" s="336">
        <f t="shared" si="91"/>
        <v>1.7318309269743155E-2</v>
      </c>
      <c r="W63" s="336">
        <f t="shared" si="91"/>
        <v>1.9002976981399661E-2</v>
      </c>
      <c r="X63" s="336">
        <f t="shared" si="91"/>
        <v>1.7102651168510518E-2</v>
      </c>
      <c r="Y63" s="336">
        <f t="shared" si="91"/>
        <v>1.7139661013403563E-2</v>
      </c>
      <c r="Z63" s="336">
        <f t="shared" si="91"/>
        <v>1.718270915445928E-2</v>
      </c>
      <c r="AA63" s="336">
        <f t="shared" si="91"/>
        <v>1.7242559476717465E-2</v>
      </c>
      <c r="AB63" s="336">
        <f t="shared" si="91"/>
        <v>1.7291802028963656E-2</v>
      </c>
      <c r="AC63" s="336">
        <f t="shared" si="91"/>
        <v>1.7339005878765894E-2</v>
      </c>
      <c r="AD63" s="336">
        <f t="shared" si="91"/>
        <v>1.7389384192169996E-2</v>
      </c>
      <c r="AE63" s="336">
        <f t="shared" ref="AE63:AL63" si="92">AE16/AE$49</f>
        <v>1.7424086241275206E-2</v>
      </c>
      <c r="AF63" s="336">
        <f t="shared" si="92"/>
        <v>1.7447033172351765E-2</v>
      </c>
      <c r="AG63" s="336">
        <f t="shared" si="92"/>
        <v>1.747302500264598E-2</v>
      </c>
      <c r="AH63" s="336">
        <f t="shared" si="92"/>
        <v>1.7524133036549788E-2</v>
      </c>
      <c r="AI63" s="336">
        <f t="shared" si="92"/>
        <v>1.7585438518823524E-2</v>
      </c>
      <c r="AJ63" s="336">
        <f t="shared" si="92"/>
        <v>1.7644607194751662E-2</v>
      </c>
      <c r="AK63" s="336">
        <f t="shared" si="92"/>
        <v>1.7700953910337949E-2</v>
      </c>
      <c r="AL63" s="336">
        <f t="shared" si="92"/>
        <v>1.7754570931977996E-2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1.6063091250458152E-2</v>
      </c>
      <c r="N64" s="336">
        <f t="shared" si="93"/>
        <v>1.9602707500845858E-2</v>
      </c>
      <c r="O64" s="336">
        <f t="shared" si="93"/>
        <v>1.9575867101191413E-2</v>
      </c>
      <c r="P64" s="336">
        <f t="shared" si="93"/>
        <v>1.9350007283736363E-2</v>
      </c>
      <c r="Q64" s="336">
        <f t="shared" si="93"/>
        <v>1.9465808514289751E-2</v>
      </c>
      <c r="R64" s="336">
        <f t="shared" si="93"/>
        <v>1.9915747270545028E-2</v>
      </c>
      <c r="S64" s="336">
        <f t="shared" si="93"/>
        <v>1.9582954677790799E-2</v>
      </c>
      <c r="T64" s="336">
        <f t="shared" si="93"/>
        <v>1.9197998031891192E-2</v>
      </c>
      <c r="U64" s="336">
        <f t="shared" si="93"/>
        <v>2.0887783832171679E-2</v>
      </c>
      <c r="V64" s="336">
        <f t="shared" si="93"/>
        <v>2.0703881917063655E-2</v>
      </c>
      <c r="W64" s="336">
        <f t="shared" si="93"/>
        <v>2.0906978459940204E-2</v>
      </c>
      <c r="X64" s="336">
        <f t="shared" si="93"/>
        <v>3.0326977924200318E-2</v>
      </c>
      <c r="Y64" s="336">
        <f t="shared" si="93"/>
        <v>3.0773652308970958E-2</v>
      </c>
      <c r="Z64" s="336">
        <f t="shared" si="93"/>
        <v>3.1169577403774459E-2</v>
      </c>
      <c r="AA64" s="336">
        <f t="shared" si="93"/>
        <v>3.1614320880955678E-2</v>
      </c>
      <c r="AB64" s="336">
        <f t="shared" si="93"/>
        <v>3.2110710317184279E-2</v>
      </c>
      <c r="AC64" s="336">
        <f t="shared" si="93"/>
        <v>3.2589196372907824E-2</v>
      </c>
      <c r="AD64" s="336">
        <f t="shared" si="93"/>
        <v>3.3057698333843914E-2</v>
      </c>
      <c r="AE64" s="336">
        <f t="shared" ref="AE64:AL64" si="94">AE17/AE$49</f>
        <v>3.3540113782302913E-2</v>
      </c>
      <c r="AF64" s="336">
        <f t="shared" si="94"/>
        <v>3.4033710230773416E-2</v>
      </c>
      <c r="AG64" s="336">
        <f t="shared" si="94"/>
        <v>3.4525106117489206E-2</v>
      </c>
      <c r="AH64" s="336">
        <f t="shared" si="94"/>
        <v>3.5015745013846064E-2</v>
      </c>
      <c r="AI64" s="336">
        <f t="shared" si="94"/>
        <v>3.5488256279393726E-2</v>
      </c>
      <c r="AJ64" s="336">
        <f t="shared" si="94"/>
        <v>3.5957784996686774E-2</v>
      </c>
      <c r="AK64" s="336">
        <f t="shared" si="94"/>
        <v>3.6429491546509304E-2</v>
      </c>
      <c r="AL64" s="336">
        <f t="shared" si="94"/>
        <v>3.6904039841958641E-2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8.5806937165032373E-3</v>
      </c>
      <c r="N65" s="336">
        <f t="shared" si="95"/>
        <v>9.3437152487718181E-3</v>
      </c>
      <c r="O65" s="336">
        <f t="shared" si="95"/>
        <v>9.4559708045002279E-3</v>
      </c>
      <c r="P65" s="336">
        <f t="shared" si="95"/>
        <v>8.173851065089846E-3</v>
      </c>
      <c r="Q65" s="336">
        <f t="shared" si="95"/>
        <v>7.8354138540460347E-3</v>
      </c>
      <c r="R65" s="336">
        <f t="shared" si="95"/>
        <v>7.9074059514440808E-3</v>
      </c>
      <c r="S65" s="336">
        <f t="shared" si="95"/>
        <v>8.8482779990200888E-3</v>
      </c>
      <c r="T65" s="336">
        <f t="shared" si="95"/>
        <v>8.4112558709099772E-3</v>
      </c>
      <c r="U65" s="336">
        <f t="shared" si="95"/>
        <v>8.0348320871983271E-3</v>
      </c>
      <c r="V65" s="336">
        <f t="shared" si="95"/>
        <v>7.4522187393547754E-3</v>
      </c>
      <c r="W65" s="336">
        <f t="shared" si="95"/>
        <v>7.9787792767730317E-3</v>
      </c>
      <c r="X65" s="336">
        <f t="shared" si="95"/>
        <v>6.2853245690256063E-3</v>
      </c>
      <c r="Y65" s="336">
        <f t="shared" si="95"/>
        <v>6.2774738206236589E-3</v>
      </c>
      <c r="Z65" s="336">
        <f t="shared" si="95"/>
        <v>6.2670441781731206E-3</v>
      </c>
      <c r="AA65" s="336">
        <f t="shared" si="95"/>
        <v>6.2570281043271879E-3</v>
      </c>
      <c r="AB65" s="336">
        <f t="shared" si="95"/>
        <v>6.2438584029520542E-3</v>
      </c>
      <c r="AC65" s="336">
        <f t="shared" si="95"/>
        <v>6.2412002708188419E-3</v>
      </c>
      <c r="AD65" s="336">
        <f t="shared" si="95"/>
        <v>6.2382298236712853E-3</v>
      </c>
      <c r="AE65" s="336">
        <f t="shared" ref="AE65:AL65" si="96">AE18/AE$49</f>
        <v>6.2397589645301916E-3</v>
      </c>
      <c r="AF65" s="336">
        <f t="shared" si="96"/>
        <v>6.2375203627056024E-3</v>
      </c>
      <c r="AG65" s="336">
        <f t="shared" si="96"/>
        <v>6.2452668731785132E-3</v>
      </c>
      <c r="AH65" s="336">
        <f t="shared" si="96"/>
        <v>6.2481368641050892E-3</v>
      </c>
      <c r="AI65" s="336">
        <f t="shared" si="96"/>
        <v>6.2575610328112416E-3</v>
      </c>
      <c r="AJ65" s="336">
        <f t="shared" si="96"/>
        <v>6.2410718892643886E-3</v>
      </c>
      <c r="AK65" s="336">
        <f t="shared" si="96"/>
        <v>6.2433497183334106E-3</v>
      </c>
      <c r="AL65" s="336">
        <f t="shared" si="96"/>
        <v>6.2260912901709858E-3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1.5627835574281435E-2</v>
      </c>
      <c r="N66" s="336">
        <f t="shared" si="97"/>
        <v>1.9619078862448451E-2</v>
      </c>
      <c r="O66" s="336">
        <f t="shared" si="97"/>
        <v>1.8717851700197637E-2</v>
      </c>
      <c r="P66" s="336">
        <f t="shared" si="97"/>
        <v>1.8001811287677628E-2</v>
      </c>
      <c r="Q66" s="336">
        <f t="shared" si="97"/>
        <v>1.9598367136865899E-2</v>
      </c>
      <c r="R66" s="336">
        <f t="shared" si="97"/>
        <v>2.022129896132336E-2</v>
      </c>
      <c r="S66" s="336">
        <f t="shared" si="97"/>
        <v>2.0460369446883921E-2</v>
      </c>
      <c r="T66" s="336">
        <f t="shared" si="97"/>
        <v>1.9465654644648278E-2</v>
      </c>
      <c r="U66" s="336">
        <f t="shared" si="97"/>
        <v>2.1263351114012619E-2</v>
      </c>
      <c r="V66" s="336">
        <f t="shared" si="97"/>
        <v>2.1043011823339213E-2</v>
      </c>
      <c r="W66" s="336">
        <f t="shared" si="97"/>
        <v>2.1227035005129732E-2</v>
      </c>
      <c r="X66" s="336">
        <f t="shared" si="97"/>
        <v>1.8885749344877314E-2</v>
      </c>
      <c r="Y66" s="336">
        <f t="shared" si="97"/>
        <v>1.9355587618974712E-2</v>
      </c>
      <c r="Z66" s="336">
        <f t="shared" si="97"/>
        <v>1.9637425817489854E-2</v>
      </c>
      <c r="AA66" s="336">
        <f t="shared" si="97"/>
        <v>1.9790622278597327E-2</v>
      </c>
      <c r="AB66" s="336">
        <f t="shared" si="97"/>
        <v>1.9932656507246859E-2</v>
      </c>
      <c r="AC66" s="336">
        <f t="shared" si="97"/>
        <v>2.0071478811601273E-2</v>
      </c>
      <c r="AD66" s="336">
        <f t="shared" si="97"/>
        <v>2.0214434764931222E-2</v>
      </c>
      <c r="AE66" s="336">
        <f t="shared" ref="AE66:AL66" si="98">AE19/AE$49</f>
        <v>2.0352069658906787E-2</v>
      </c>
      <c r="AF66" s="336">
        <f t="shared" si="98"/>
        <v>2.049454378413636E-2</v>
      </c>
      <c r="AG66" s="336">
        <f t="shared" si="98"/>
        <v>2.0635969464014071E-2</v>
      </c>
      <c r="AH66" s="336">
        <f t="shared" si="98"/>
        <v>2.0777516292237831E-2</v>
      </c>
      <c r="AI66" s="336">
        <f t="shared" si="98"/>
        <v>2.0980435671383794E-2</v>
      </c>
      <c r="AJ66" s="336">
        <f t="shared" si="98"/>
        <v>2.1188537087484041E-2</v>
      </c>
      <c r="AK66" s="336">
        <f t="shared" si="98"/>
        <v>2.1382296894470038E-2</v>
      </c>
      <c r="AL66" s="336">
        <f t="shared" si="98"/>
        <v>2.1536642651935788E-2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5.8734433527863616E-2</v>
      </c>
      <c r="N67" s="336">
        <f t="shared" si="99"/>
        <v>5.4134656671046479E-2</v>
      </c>
      <c r="O67" s="336">
        <f t="shared" si="99"/>
        <v>5.579619210704162E-2</v>
      </c>
      <c r="P67" s="336">
        <f t="shared" si="99"/>
        <v>5.6450808995513503E-2</v>
      </c>
      <c r="Q67" s="336">
        <f t="shared" si="99"/>
        <v>5.7282286686511967E-2</v>
      </c>
      <c r="R67" s="336">
        <f t="shared" si="99"/>
        <v>5.7251772295617592E-2</v>
      </c>
      <c r="S67" s="336">
        <f t="shared" si="99"/>
        <v>5.6993913222531098E-2</v>
      </c>
      <c r="T67" s="336">
        <f t="shared" si="99"/>
        <v>5.8352113957941799E-2</v>
      </c>
      <c r="U67" s="336">
        <f t="shared" si="99"/>
        <v>5.8252063395894331E-2</v>
      </c>
      <c r="V67" s="336">
        <f t="shared" si="99"/>
        <v>5.846187553063209E-2</v>
      </c>
      <c r="W67" s="336">
        <f t="shared" si="99"/>
        <v>6.1635379231946806E-2</v>
      </c>
      <c r="X67" s="336">
        <f t="shared" si="99"/>
        <v>6.0328009207950763E-2</v>
      </c>
      <c r="Y67" s="336">
        <f t="shared" si="99"/>
        <v>6.0264960193697585E-2</v>
      </c>
      <c r="Z67" s="336">
        <f t="shared" si="99"/>
        <v>6.0206098335918799E-2</v>
      </c>
      <c r="AA67" s="336">
        <f t="shared" si="99"/>
        <v>6.0189479479697119E-2</v>
      </c>
      <c r="AB67" s="336">
        <f t="shared" si="99"/>
        <v>6.0200693556082409E-2</v>
      </c>
      <c r="AC67" s="336">
        <f t="shared" si="99"/>
        <v>6.0207508839465608E-2</v>
      </c>
      <c r="AD67" s="336">
        <f t="shared" si="99"/>
        <v>6.0212085648089636E-2</v>
      </c>
      <c r="AE67" s="336">
        <f t="shared" ref="AE67:AL67" si="100">AE20/AE$49</f>
        <v>6.021614675911114E-2</v>
      </c>
      <c r="AF67" s="336">
        <f t="shared" si="100"/>
        <v>6.0241907016868525E-2</v>
      </c>
      <c r="AG67" s="336">
        <f t="shared" si="100"/>
        <v>6.0268145393401286E-2</v>
      </c>
      <c r="AH67" s="336">
        <f t="shared" si="100"/>
        <v>6.0301261618167644E-2</v>
      </c>
      <c r="AI67" s="336">
        <f t="shared" si="100"/>
        <v>6.0315524691593292E-2</v>
      </c>
      <c r="AJ67" s="336">
        <f t="shared" si="100"/>
        <v>6.0321775968449426E-2</v>
      </c>
      <c r="AK67" s="336">
        <f t="shared" si="100"/>
        <v>6.0334407081380027E-2</v>
      </c>
      <c r="AL67" s="336">
        <f t="shared" si="100"/>
        <v>6.0326384642743432E-2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0.11617944276830676</v>
      </c>
      <c r="N69" s="337">
        <f t="shared" si="101"/>
        <v>0.10928466694851754</v>
      </c>
      <c r="O69" s="337">
        <f t="shared" si="101"/>
        <v>0.11082698259193455</v>
      </c>
      <c r="P69" s="337">
        <f t="shared" si="101"/>
        <v>0.1100413249213459</v>
      </c>
      <c r="Q69" s="337">
        <f t="shared" si="101"/>
        <v>0.10874121364368203</v>
      </c>
      <c r="R69" s="337">
        <f t="shared" si="101"/>
        <v>0.10625454113471756</v>
      </c>
      <c r="S69" s="337">
        <f t="shared" si="101"/>
        <v>0.10101748380209147</v>
      </c>
      <c r="T69" s="337">
        <f t="shared" si="101"/>
        <v>0.10417467642469171</v>
      </c>
      <c r="U69" s="337">
        <f t="shared" si="101"/>
        <v>0.10136384793883531</v>
      </c>
      <c r="V69" s="337">
        <f t="shared" si="101"/>
        <v>9.8122713786390009E-2</v>
      </c>
      <c r="W69" s="337">
        <f t="shared" si="101"/>
        <v>0.10216500487100331</v>
      </c>
      <c r="X69" s="337">
        <f t="shared" si="101"/>
        <v>0.10352795045781123</v>
      </c>
      <c r="Y69" s="337">
        <f t="shared" si="101"/>
        <v>0.10226147729960608</v>
      </c>
      <c r="Z69" s="337">
        <f t="shared" si="101"/>
        <v>0.10091207461517636</v>
      </c>
      <c r="AA69" s="337">
        <f t="shared" si="101"/>
        <v>9.956807166032422E-2</v>
      </c>
      <c r="AB69" s="337">
        <f t="shared" si="101"/>
        <v>9.8236982744289436E-2</v>
      </c>
      <c r="AC69" s="337">
        <f t="shared" si="101"/>
        <v>9.6997911069659395E-2</v>
      </c>
      <c r="AD69" s="337">
        <f t="shared" si="101"/>
        <v>9.5925639734473656E-2</v>
      </c>
      <c r="AE69" s="337">
        <f t="shared" ref="AE69:AL69" si="102">AE22/AE$49</f>
        <v>9.4803660096529158E-2</v>
      </c>
      <c r="AF69" s="337">
        <f t="shared" si="102"/>
        <v>9.364845670077851E-2</v>
      </c>
      <c r="AG69" s="337">
        <f t="shared" si="102"/>
        <v>9.2440614196129589E-2</v>
      </c>
      <c r="AH69" s="337">
        <f t="shared" si="102"/>
        <v>9.1303707868134798E-2</v>
      </c>
      <c r="AI69" s="337">
        <f t="shared" si="102"/>
        <v>9.0280095641618985E-2</v>
      </c>
      <c r="AJ69" s="337">
        <f t="shared" si="102"/>
        <v>8.9194331329595394E-2</v>
      </c>
      <c r="AK69" s="337">
        <f t="shared" si="102"/>
        <v>8.8218657324671837E-2</v>
      </c>
      <c r="AL69" s="337">
        <f t="shared" si="102"/>
        <v>8.8040008729129191E-2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8.8530800505159393E-2</v>
      </c>
      <c r="N70" s="336">
        <f t="shared" si="103"/>
        <v>8.5571638836552041E-2</v>
      </c>
      <c r="O70" s="336">
        <f t="shared" si="103"/>
        <v>8.7584752367755661E-2</v>
      </c>
      <c r="P70" s="336">
        <f t="shared" si="103"/>
        <v>8.5623313180478069E-2</v>
      </c>
      <c r="Q70" s="336">
        <f t="shared" si="103"/>
        <v>8.4806350185974225E-2</v>
      </c>
      <c r="R70" s="336">
        <f t="shared" si="103"/>
        <v>8.4725782795192175E-2</v>
      </c>
      <c r="S70" s="336">
        <f t="shared" si="103"/>
        <v>8.1325723228008698E-2</v>
      </c>
      <c r="T70" s="336">
        <f t="shared" si="103"/>
        <v>8.3587239205089911E-2</v>
      </c>
      <c r="U70" s="336">
        <f t="shared" si="103"/>
        <v>8.0683869825456306E-2</v>
      </c>
      <c r="V70" s="336">
        <f t="shared" si="103"/>
        <v>7.9086035593545961E-2</v>
      </c>
      <c r="W70" s="336">
        <f t="shared" si="103"/>
        <v>8.3452502985723667E-2</v>
      </c>
      <c r="X70" s="336">
        <f t="shared" si="103"/>
        <v>8.4934123300290917E-2</v>
      </c>
      <c r="Y70" s="336">
        <f t="shared" si="103"/>
        <v>8.4162131401665688E-2</v>
      </c>
      <c r="Z70" s="336">
        <f t="shared" si="103"/>
        <v>8.3334700766827266E-2</v>
      </c>
      <c r="AA70" s="336">
        <f t="shared" si="103"/>
        <v>8.2530110585122871E-2</v>
      </c>
      <c r="AB70" s="336">
        <f t="shared" si="103"/>
        <v>8.1737876186595629E-2</v>
      </c>
      <c r="AC70" s="336">
        <f t="shared" si="103"/>
        <v>8.0933984267323691E-2</v>
      </c>
      <c r="AD70" s="336">
        <f t="shared" si="103"/>
        <v>8.0159641514278082E-2</v>
      </c>
      <c r="AE70" s="336">
        <f t="shared" ref="AE70:AL70" si="104">AE23/AE$49</f>
        <v>7.9463230043112787E-2</v>
      </c>
      <c r="AF70" s="336">
        <f t="shared" si="104"/>
        <v>7.8747025129908721E-2</v>
      </c>
      <c r="AG70" s="336">
        <f t="shared" si="104"/>
        <v>7.8043284417505812E-2</v>
      </c>
      <c r="AH70" s="336">
        <f t="shared" si="104"/>
        <v>7.7397955231310517E-2</v>
      </c>
      <c r="AI70" s="336">
        <f t="shared" si="104"/>
        <v>7.6830495506282293E-2</v>
      </c>
      <c r="AJ70" s="336">
        <f t="shared" si="104"/>
        <v>7.6275495895599829E-2</v>
      </c>
      <c r="AK70" s="336">
        <f t="shared" si="104"/>
        <v>7.5681420176437822E-2</v>
      </c>
      <c r="AL70" s="336">
        <f t="shared" si="104"/>
        <v>7.502865368069711E-2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2.7648642263147366E-2</v>
      </c>
      <c r="N71" s="336">
        <f t="shared" si="105"/>
        <v>2.3713028111965493E-2</v>
      </c>
      <c r="O71" s="336">
        <f t="shared" si="105"/>
        <v>2.3242230224178879E-2</v>
      </c>
      <c r="P71" s="336">
        <f t="shared" si="105"/>
        <v>2.4418011740867822E-2</v>
      </c>
      <c r="Q71" s="336">
        <f t="shared" si="105"/>
        <v>2.3934863457707799E-2</v>
      </c>
      <c r="R71" s="336">
        <f t="shared" si="105"/>
        <v>2.1528758339525392E-2</v>
      </c>
      <c r="S71" s="336">
        <f t="shared" si="105"/>
        <v>1.969176057408277E-2</v>
      </c>
      <c r="T71" s="336">
        <f t="shared" si="105"/>
        <v>2.0587437219601785E-2</v>
      </c>
      <c r="U71" s="336">
        <f t="shared" si="105"/>
        <v>2.0679978113378995E-2</v>
      </c>
      <c r="V71" s="336">
        <f t="shared" si="105"/>
        <v>1.9036678192844048E-2</v>
      </c>
      <c r="W71" s="336">
        <f t="shared" si="105"/>
        <v>1.8712501885279651E-2</v>
      </c>
      <c r="X71" s="336">
        <f t="shared" si="105"/>
        <v>1.8593827157520306E-2</v>
      </c>
      <c r="Y71" s="336">
        <f t="shared" si="105"/>
        <v>1.8099345897940378E-2</v>
      </c>
      <c r="Z71" s="336">
        <f t="shared" si="105"/>
        <v>1.75773738483491E-2</v>
      </c>
      <c r="AA71" s="336">
        <f t="shared" si="105"/>
        <v>1.7037961075201353E-2</v>
      </c>
      <c r="AB71" s="336">
        <f t="shared" si="105"/>
        <v>1.6499106557693818E-2</v>
      </c>
      <c r="AC71" s="336">
        <f t="shared" si="105"/>
        <v>1.6063926802335711E-2</v>
      </c>
      <c r="AD71" s="336">
        <f t="shared" si="105"/>
        <v>1.5765998220195577E-2</v>
      </c>
      <c r="AE71" s="336">
        <f t="shared" ref="AE71:AL71" si="106">AE24/AE$49</f>
        <v>1.5340430053416372E-2</v>
      </c>
      <c r="AF71" s="336">
        <f t="shared" si="106"/>
        <v>1.4901431570869778E-2</v>
      </c>
      <c r="AG71" s="336">
        <f t="shared" si="106"/>
        <v>1.4397329778623784E-2</v>
      </c>
      <c r="AH71" s="336">
        <f t="shared" si="106"/>
        <v>1.3905752636824267E-2</v>
      </c>
      <c r="AI71" s="336">
        <f t="shared" si="106"/>
        <v>1.3449600135336689E-2</v>
      </c>
      <c r="AJ71" s="336">
        <f t="shared" si="106"/>
        <v>1.2918835433995572E-2</v>
      </c>
      <c r="AK71" s="336">
        <f t="shared" si="106"/>
        <v>1.2537237148234013E-2</v>
      </c>
      <c r="AL71" s="336">
        <f t="shared" si="106"/>
        <v>1.3011355048432082E-2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0.11559895379938427</v>
      </c>
      <c r="N73" s="337">
        <f t="shared" si="107"/>
        <v>0.1187680959230446</v>
      </c>
      <c r="O73" s="337">
        <f t="shared" si="107"/>
        <v>0.11385173979830293</v>
      </c>
      <c r="P73" s="337">
        <f t="shared" si="107"/>
        <v>0.11372294750581696</v>
      </c>
      <c r="Q73" s="337">
        <f t="shared" si="107"/>
        <v>0.11394856232112248</v>
      </c>
      <c r="R73" s="337">
        <f t="shared" si="107"/>
        <v>0.11666625323663406</v>
      </c>
      <c r="S73" s="337">
        <f t="shared" si="107"/>
        <v>0.11189104464454595</v>
      </c>
      <c r="T73" s="337">
        <f t="shared" si="107"/>
        <v>0.11024472171471891</v>
      </c>
      <c r="U73" s="337">
        <f t="shared" si="107"/>
        <v>0.1083929775859406</v>
      </c>
      <c r="V73" s="337">
        <f t="shared" si="107"/>
        <v>0.11065591638301124</v>
      </c>
      <c r="W73" s="337">
        <f t="shared" si="107"/>
        <v>0.10089800583232091</v>
      </c>
      <c r="X73" s="337">
        <f t="shared" si="107"/>
        <v>0.10118843980499845</v>
      </c>
      <c r="Y73" s="337">
        <f t="shared" si="107"/>
        <v>0.10062670879459953</v>
      </c>
      <c r="Z73" s="337">
        <f t="shared" si="107"/>
        <v>0.10050398610296123</v>
      </c>
      <c r="AA73" s="337">
        <f t="shared" si="107"/>
        <v>0.10024304273401721</v>
      </c>
      <c r="AB73" s="337">
        <f t="shared" si="107"/>
        <v>9.9699563114320336E-2</v>
      </c>
      <c r="AC73" s="337">
        <f t="shared" si="107"/>
        <v>9.9209100592966115E-2</v>
      </c>
      <c r="AD73" s="337">
        <f t="shared" si="107"/>
        <v>9.8712719948519656E-2</v>
      </c>
      <c r="AE73" s="337">
        <f t="shared" ref="AE73:AL73" si="108">AE26/AE$49</f>
        <v>9.8215537801801187E-2</v>
      </c>
      <c r="AF73" s="337">
        <f t="shared" si="108"/>
        <v>9.7713011434781519E-2</v>
      </c>
      <c r="AG73" s="337">
        <f t="shared" si="108"/>
        <v>9.7217511056466296E-2</v>
      </c>
      <c r="AH73" s="337">
        <f t="shared" si="108"/>
        <v>9.6719971925210535E-2</v>
      </c>
      <c r="AI73" s="337">
        <f t="shared" si="108"/>
        <v>9.6217308070081345E-2</v>
      </c>
      <c r="AJ73" s="337">
        <f t="shared" si="108"/>
        <v>9.5699038636234773E-2</v>
      </c>
      <c r="AK73" s="337">
        <f t="shared" si="108"/>
        <v>9.5189016715508376E-2</v>
      </c>
      <c r="AL73" s="337">
        <f t="shared" si="108"/>
        <v>9.4507653246278508E-2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1.7007110983690111E-2</v>
      </c>
      <c r="N74" s="336">
        <f t="shared" si="109"/>
        <v>1.5796997617845029E-2</v>
      </c>
      <c r="O74" s="336">
        <f t="shared" si="109"/>
        <v>1.5140267451521632E-2</v>
      </c>
      <c r="P74" s="336">
        <f t="shared" si="109"/>
        <v>1.4958595535375143E-2</v>
      </c>
      <c r="Q74" s="336">
        <f t="shared" si="109"/>
        <v>1.4659484850891458E-2</v>
      </c>
      <c r="R74" s="336">
        <f t="shared" si="109"/>
        <v>1.3881522340510134E-2</v>
      </c>
      <c r="S74" s="336">
        <f t="shared" si="109"/>
        <v>1.4596494948332692E-2</v>
      </c>
      <c r="T74" s="336">
        <f t="shared" si="109"/>
        <v>1.4397797182696718E-2</v>
      </c>
      <c r="U74" s="336">
        <f t="shared" si="109"/>
        <v>1.4592675114590314E-2</v>
      </c>
      <c r="V74" s="336">
        <f t="shared" si="109"/>
        <v>1.3063361713115746E-2</v>
      </c>
      <c r="W74" s="336">
        <f t="shared" si="109"/>
        <v>1.4617411664813205E-2</v>
      </c>
      <c r="X74" s="336">
        <f t="shared" si="109"/>
        <v>1.3522355296326944E-2</v>
      </c>
      <c r="Y74" s="336">
        <f t="shared" si="109"/>
        <v>1.3566486413034153E-2</v>
      </c>
      <c r="Z74" s="336">
        <f t="shared" si="109"/>
        <v>1.3647390400628484E-2</v>
      </c>
      <c r="AA74" s="336">
        <f t="shared" si="109"/>
        <v>1.3702669725468178E-2</v>
      </c>
      <c r="AB74" s="336">
        <f t="shared" si="109"/>
        <v>1.3730502614298888E-2</v>
      </c>
      <c r="AC74" s="336">
        <f t="shared" si="109"/>
        <v>1.3757382378073335E-2</v>
      </c>
      <c r="AD74" s="336">
        <f t="shared" si="109"/>
        <v>1.3783788174142315E-2</v>
      </c>
      <c r="AE74" s="336">
        <f t="shared" ref="AE74:AL74" si="110">AE27/AE$49</f>
        <v>1.3812845356189559E-2</v>
      </c>
      <c r="AF74" s="336">
        <f t="shared" si="110"/>
        <v>1.3834526400543491E-2</v>
      </c>
      <c r="AG74" s="336">
        <f t="shared" si="110"/>
        <v>1.3874356455548579E-2</v>
      </c>
      <c r="AH74" s="336">
        <f t="shared" si="110"/>
        <v>1.3919423043352783E-2</v>
      </c>
      <c r="AI74" s="336">
        <f t="shared" si="110"/>
        <v>1.397996169810261E-2</v>
      </c>
      <c r="AJ74" s="336">
        <f t="shared" si="110"/>
        <v>1.4039455564966306E-2</v>
      </c>
      <c r="AK74" s="336">
        <f t="shared" si="110"/>
        <v>1.4093142746214055E-2</v>
      </c>
      <c r="AL74" s="336">
        <f t="shared" si="110"/>
        <v>1.4141613882451215E-2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3.8176192086844529E-2</v>
      </c>
      <c r="N75" s="336">
        <f t="shared" si="111"/>
        <v>4.2005274660583673E-2</v>
      </c>
      <c r="O75" s="336">
        <f t="shared" si="111"/>
        <v>3.7778622559418322E-2</v>
      </c>
      <c r="P75" s="336">
        <f t="shared" si="111"/>
        <v>3.9680657151434394E-2</v>
      </c>
      <c r="Q75" s="336">
        <f t="shared" si="111"/>
        <v>3.8984304474915889E-2</v>
      </c>
      <c r="R75" s="336">
        <f t="shared" si="111"/>
        <v>4.1977149727445859E-2</v>
      </c>
      <c r="S75" s="336">
        <f t="shared" si="111"/>
        <v>3.9253258106088117E-2</v>
      </c>
      <c r="T75" s="336">
        <f t="shared" si="111"/>
        <v>3.704228627845263E-2</v>
      </c>
      <c r="U75" s="336">
        <f t="shared" si="111"/>
        <v>3.7348194225426415E-2</v>
      </c>
      <c r="V75" s="336">
        <f t="shared" si="111"/>
        <v>3.8760997468718875E-2</v>
      </c>
      <c r="W75" s="336">
        <f t="shared" si="111"/>
        <v>3.4921628794807758E-2</v>
      </c>
      <c r="X75" s="336">
        <f t="shared" si="111"/>
        <v>3.4741889358755378E-2</v>
      </c>
      <c r="Y75" s="336">
        <f t="shared" si="111"/>
        <v>3.4330759857328724E-2</v>
      </c>
      <c r="Z75" s="336">
        <f t="shared" si="111"/>
        <v>3.4006939470002016E-2</v>
      </c>
      <c r="AA75" s="336">
        <f t="shared" si="111"/>
        <v>3.3697344133450574E-2</v>
      </c>
      <c r="AB75" s="336">
        <f t="shared" si="111"/>
        <v>3.3362093337648217E-2</v>
      </c>
      <c r="AC75" s="336">
        <f t="shared" si="111"/>
        <v>3.307360756794761E-2</v>
      </c>
      <c r="AD75" s="336">
        <f t="shared" si="111"/>
        <v>3.2802863084946746E-2</v>
      </c>
      <c r="AE75" s="336">
        <f t="shared" ref="AE75:AL75" si="112">AE28/AE$49</f>
        <v>3.2533229335955219E-2</v>
      </c>
      <c r="AF75" s="336">
        <f t="shared" si="112"/>
        <v>3.2273661521800757E-2</v>
      </c>
      <c r="AG75" s="336">
        <f t="shared" si="112"/>
        <v>3.201471493659741E-2</v>
      </c>
      <c r="AH75" s="336">
        <f t="shared" si="112"/>
        <v>3.1756579502531482E-2</v>
      </c>
      <c r="AI75" s="336">
        <f t="shared" si="112"/>
        <v>3.1495445480875926E-2</v>
      </c>
      <c r="AJ75" s="336">
        <f t="shared" si="112"/>
        <v>3.1232431981970909E-2</v>
      </c>
      <c r="AK75" s="336">
        <f t="shared" si="112"/>
        <v>3.0965511098616717E-2</v>
      </c>
      <c r="AL75" s="336">
        <f t="shared" si="112"/>
        <v>3.0712426776799525E-2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3.8480550772130834E-2</v>
      </c>
      <c r="N76" s="336">
        <f t="shared" si="113"/>
        <v>3.9441816418510522E-2</v>
      </c>
      <c r="O76" s="336">
        <f t="shared" si="113"/>
        <v>3.8648194206758774E-2</v>
      </c>
      <c r="P76" s="336">
        <f t="shared" si="113"/>
        <v>3.7413205820962289E-2</v>
      </c>
      <c r="Q76" s="336">
        <f t="shared" si="113"/>
        <v>3.8172075159180238E-2</v>
      </c>
      <c r="R76" s="336">
        <f t="shared" si="113"/>
        <v>3.923629698192678E-2</v>
      </c>
      <c r="S76" s="336">
        <f t="shared" si="113"/>
        <v>3.6682515509985955E-2</v>
      </c>
      <c r="T76" s="336">
        <f t="shared" si="113"/>
        <v>3.6841018658691341E-2</v>
      </c>
      <c r="U76" s="336">
        <f t="shared" si="113"/>
        <v>3.524563438038706E-2</v>
      </c>
      <c r="V76" s="336">
        <f t="shared" si="113"/>
        <v>3.9588504534111432E-2</v>
      </c>
      <c r="W76" s="336">
        <f t="shared" si="113"/>
        <v>3.238674286706221E-2</v>
      </c>
      <c r="X76" s="336">
        <f t="shared" si="113"/>
        <v>3.2948190151137403E-2</v>
      </c>
      <c r="Y76" s="336">
        <f t="shared" si="113"/>
        <v>3.2832885012798893E-2</v>
      </c>
      <c r="Z76" s="336">
        <f t="shared" si="113"/>
        <v>3.305785372293682E-2</v>
      </c>
      <c r="AA76" s="336">
        <f t="shared" si="113"/>
        <v>3.3177572657578383E-2</v>
      </c>
      <c r="AB76" s="336">
        <f t="shared" si="113"/>
        <v>3.3060890414233525E-2</v>
      </c>
      <c r="AC76" s="336">
        <f t="shared" si="113"/>
        <v>3.2947000159316696E-2</v>
      </c>
      <c r="AD76" s="336">
        <f t="shared" si="113"/>
        <v>3.2807382744690243E-2</v>
      </c>
      <c r="AE76" s="336">
        <f t="shared" ref="AE76:AL76" si="114">AE29/AE$49</f>
        <v>3.2659562497411587E-2</v>
      </c>
      <c r="AF76" s="336">
        <f t="shared" si="114"/>
        <v>3.251452220240366E-2</v>
      </c>
      <c r="AG76" s="336">
        <f t="shared" si="114"/>
        <v>3.2374186900863855E-2</v>
      </c>
      <c r="AH76" s="336">
        <f t="shared" si="114"/>
        <v>3.2225618812891849E-2</v>
      </c>
      <c r="AI76" s="336">
        <f t="shared" si="114"/>
        <v>3.2067649296748497E-2</v>
      </c>
      <c r="AJ76" s="336">
        <f t="shared" si="114"/>
        <v>3.1902412452812959E-2</v>
      </c>
      <c r="AK76" s="336">
        <f t="shared" si="114"/>
        <v>3.1734352114047133E-2</v>
      </c>
      <c r="AL76" s="336">
        <f t="shared" si="114"/>
        <v>3.1570960630850485E-2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2.1935099956718804E-2</v>
      </c>
      <c r="N77" s="336">
        <f t="shared" si="115"/>
        <v>2.1524007226105386E-2</v>
      </c>
      <c r="O77" s="336">
        <f t="shared" si="115"/>
        <v>2.2284655580604208E-2</v>
      </c>
      <c r="P77" s="336">
        <f t="shared" si="115"/>
        <v>2.1670488998045141E-2</v>
      </c>
      <c r="Q77" s="336">
        <f t="shared" si="115"/>
        <v>2.2132697836134887E-2</v>
      </c>
      <c r="R77" s="336">
        <f t="shared" si="115"/>
        <v>2.1571284186751284E-2</v>
      </c>
      <c r="S77" s="336">
        <f t="shared" si="115"/>
        <v>2.1358776080139183E-2</v>
      </c>
      <c r="T77" s="336">
        <f t="shared" si="115"/>
        <v>2.1963619594878216E-2</v>
      </c>
      <c r="U77" s="336">
        <f t="shared" si="115"/>
        <v>2.1206473865536805E-2</v>
      </c>
      <c r="V77" s="336">
        <f t="shared" si="115"/>
        <v>1.9243052667065188E-2</v>
      </c>
      <c r="W77" s="336">
        <f t="shared" si="115"/>
        <v>1.897222250563772E-2</v>
      </c>
      <c r="X77" s="336">
        <f t="shared" si="115"/>
        <v>1.9976004998778715E-2</v>
      </c>
      <c r="Y77" s="336">
        <f t="shared" si="115"/>
        <v>1.9896577511437759E-2</v>
      </c>
      <c r="Z77" s="336">
        <f t="shared" si="115"/>
        <v>1.9791802509393913E-2</v>
      </c>
      <c r="AA77" s="336">
        <f t="shared" si="115"/>
        <v>1.9665456217520083E-2</v>
      </c>
      <c r="AB77" s="336">
        <f t="shared" si="115"/>
        <v>1.9546076748139709E-2</v>
      </c>
      <c r="AC77" s="336">
        <f t="shared" si="115"/>
        <v>1.9431110487628484E-2</v>
      </c>
      <c r="AD77" s="336">
        <f t="shared" si="115"/>
        <v>1.9318685944740344E-2</v>
      </c>
      <c r="AE77" s="336">
        <f t="shared" ref="AE77:AL77" si="116">AE30/AE$49</f>
        <v>1.9209900612244812E-2</v>
      </c>
      <c r="AF77" s="336">
        <f t="shared" si="116"/>
        <v>1.9090301310033603E-2</v>
      </c>
      <c r="AG77" s="336">
        <f t="shared" si="116"/>
        <v>1.8954252763456449E-2</v>
      </c>
      <c r="AH77" s="336">
        <f t="shared" si="116"/>
        <v>1.8818350566434411E-2</v>
      </c>
      <c r="AI77" s="336">
        <f t="shared" si="116"/>
        <v>1.8674251594354319E-2</v>
      </c>
      <c r="AJ77" s="336">
        <f t="shared" si="116"/>
        <v>1.85247386364846E-2</v>
      </c>
      <c r="AK77" s="336">
        <f t="shared" si="116"/>
        <v>1.8396010756630464E-2</v>
      </c>
      <c r="AL77" s="336">
        <f t="shared" si="116"/>
        <v>1.8082651956177288E-2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0.10673917567373577</v>
      </c>
      <c r="N79" s="337">
        <f t="shared" si="117"/>
        <v>0.10135589516026927</v>
      </c>
      <c r="O79" s="337">
        <f t="shared" si="117"/>
        <v>0.10076088668772566</v>
      </c>
      <c r="P79" s="337">
        <f t="shared" si="117"/>
        <v>0.10290791115196794</v>
      </c>
      <c r="Q79" s="337">
        <f t="shared" si="117"/>
        <v>0.10598884254749283</v>
      </c>
      <c r="R79" s="337">
        <f t="shared" si="117"/>
        <v>0.10313918202109708</v>
      </c>
      <c r="S79" s="337">
        <f t="shared" si="117"/>
        <v>0.10352082917764319</v>
      </c>
      <c r="T79" s="337">
        <f t="shared" si="117"/>
        <v>0.10120745275391466</v>
      </c>
      <c r="U79" s="337">
        <f t="shared" si="117"/>
        <v>0.10039093595020276</v>
      </c>
      <c r="V79" s="337">
        <f t="shared" si="117"/>
        <v>0.10156082024891151</v>
      </c>
      <c r="W79" s="337">
        <f t="shared" si="117"/>
        <v>9.6014224354561487E-2</v>
      </c>
      <c r="X79" s="337">
        <f t="shared" si="117"/>
        <v>9.4423170373526114E-2</v>
      </c>
      <c r="Y79" s="337">
        <f t="shared" si="117"/>
        <v>9.4869324093227195E-2</v>
      </c>
      <c r="Z79" s="337">
        <f t="shared" si="117"/>
        <v>9.5067123556038385E-2</v>
      </c>
      <c r="AA79" s="337">
        <f t="shared" si="117"/>
        <v>9.5327222899579428E-2</v>
      </c>
      <c r="AB79" s="337">
        <f t="shared" si="117"/>
        <v>9.5712571982526307E-2</v>
      </c>
      <c r="AC79" s="337">
        <f t="shared" si="117"/>
        <v>9.6020162615075122E-2</v>
      </c>
      <c r="AD79" s="337">
        <f t="shared" si="117"/>
        <v>9.6282429808446535E-2</v>
      </c>
      <c r="AE79" s="337">
        <f t="shared" ref="AE79:AL79" si="118">AE32/AE$49</f>
        <v>9.6646388112396453E-2</v>
      </c>
      <c r="AF79" s="337">
        <f t="shared" si="118"/>
        <v>9.6999371879202739E-2</v>
      </c>
      <c r="AG79" s="337">
        <f t="shared" si="118"/>
        <v>9.7333408970616667E-2</v>
      </c>
      <c r="AH79" s="337">
        <f t="shared" si="118"/>
        <v>9.765333367928615E-2</v>
      </c>
      <c r="AI79" s="337">
        <f t="shared" si="118"/>
        <v>9.786542886600498E-2</v>
      </c>
      <c r="AJ79" s="337">
        <f t="shared" si="118"/>
        <v>9.8083718674531223E-2</v>
      </c>
      <c r="AK79" s="337">
        <f t="shared" si="118"/>
        <v>9.8291142124190156E-2</v>
      </c>
      <c r="AL79" s="337">
        <f t="shared" si="118"/>
        <v>9.8450047855520958E-2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8.1967929339769471E-2</v>
      </c>
      <c r="N80" s="336">
        <f t="shared" si="119"/>
        <v>7.6600059691579556E-2</v>
      </c>
      <c r="O80" s="336">
        <f t="shared" si="119"/>
        <v>7.8143861110395951E-2</v>
      </c>
      <c r="P80" s="336">
        <f t="shared" si="119"/>
        <v>7.8581889550346534E-2</v>
      </c>
      <c r="Q80" s="336">
        <f t="shared" si="119"/>
        <v>8.0671024909983527E-2</v>
      </c>
      <c r="R80" s="336">
        <f t="shared" si="119"/>
        <v>8.0655471625624364E-2</v>
      </c>
      <c r="S80" s="336">
        <f t="shared" si="119"/>
        <v>8.0940309816785544E-2</v>
      </c>
      <c r="T80" s="336">
        <f t="shared" si="119"/>
        <v>7.862725723103578E-2</v>
      </c>
      <c r="U80" s="336">
        <f t="shared" si="119"/>
        <v>7.6926318588066173E-2</v>
      </c>
      <c r="V80" s="336">
        <f t="shared" si="119"/>
        <v>7.7692820899939355E-2</v>
      </c>
      <c r="W80" s="336">
        <f t="shared" si="119"/>
        <v>7.4341088165241806E-2</v>
      </c>
      <c r="X80" s="336">
        <f t="shared" si="119"/>
        <v>7.4033652797617547E-2</v>
      </c>
      <c r="Y80" s="336">
        <f t="shared" si="119"/>
        <v>7.4286148908046593E-2</v>
      </c>
      <c r="Z80" s="336">
        <f t="shared" si="119"/>
        <v>7.4398231364583609E-2</v>
      </c>
      <c r="AA80" s="336">
        <f t="shared" si="119"/>
        <v>7.460049490150511E-2</v>
      </c>
      <c r="AB80" s="336">
        <f t="shared" si="119"/>
        <v>7.494006152925746E-2</v>
      </c>
      <c r="AC80" s="336">
        <f t="shared" si="119"/>
        <v>7.5190452133911095E-2</v>
      </c>
      <c r="AD80" s="336">
        <f t="shared" si="119"/>
        <v>7.5399525158936484E-2</v>
      </c>
      <c r="AE80" s="336">
        <f t="shared" ref="AE80:AL80" si="120">AE33/AE$49</f>
        <v>7.5708512181958329E-2</v>
      </c>
      <c r="AF80" s="336">
        <f t="shared" si="120"/>
        <v>7.6009737901874902E-2</v>
      </c>
      <c r="AG80" s="336">
        <f t="shared" si="120"/>
        <v>7.6292972678125681E-2</v>
      </c>
      <c r="AH80" s="336">
        <f t="shared" si="120"/>
        <v>7.6564137339569391E-2</v>
      </c>
      <c r="AI80" s="336">
        <f t="shared" si="120"/>
        <v>7.6726581289362633E-2</v>
      </c>
      <c r="AJ80" s="336">
        <f t="shared" si="120"/>
        <v>7.689961685771364E-2</v>
      </c>
      <c r="AK80" s="336">
        <f t="shared" si="120"/>
        <v>7.7083775921032494E-2</v>
      </c>
      <c r="AL80" s="336">
        <f t="shared" si="120"/>
        <v>7.7283932060335611E-2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2.3354922659421819E-2</v>
      </c>
      <c r="N81" s="336">
        <f t="shared" si="121"/>
        <v>2.3777707662395349E-2</v>
      </c>
      <c r="O81" s="336">
        <f t="shared" si="121"/>
        <v>2.1652592297284307E-2</v>
      </c>
      <c r="P81" s="336">
        <f t="shared" si="121"/>
        <v>2.3527420371002514E-2</v>
      </c>
      <c r="Q81" s="336">
        <f t="shared" si="121"/>
        <v>2.444148846828003E-2</v>
      </c>
      <c r="R81" s="336">
        <f t="shared" si="121"/>
        <v>2.1617161173872083E-2</v>
      </c>
      <c r="S81" s="336">
        <f t="shared" si="121"/>
        <v>2.1846735715241671E-2</v>
      </c>
      <c r="T81" s="336">
        <f t="shared" si="121"/>
        <v>2.1800061218591852E-2</v>
      </c>
      <c r="U81" s="336">
        <f t="shared" si="121"/>
        <v>2.2657372116487304E-2</v>
      </c>
      <c r="V81" s="336">
        <f t="shared" si="121"/>
        <v>2.3196990543320205E-2</v>
      </c>
      <c r="W81" s="336">
        <f t="shared" si="121"/>
        <v>2.0791368342294534E-2</v>
      </c>
      <c r="X81" s="336">
        <f t="shared" si="121"/>
        <v>1.982179113001609E-2</v>
      </c>
      <c r="Y81" s="336">
        <f t="shared" si="121"/>
        <v>2.0015448373256164E-2</v>
      </c>
      <c r="Z81" s="336">
        <f t="shared" si="121"/>
        <v>2.0101507295027563E-2</v>
      </c>
      <c r="AA81" s="336">
        <f t="shared" si="121"/>
        <v>2.0160613197130653E-2</v>
      </c>
      <c r="AB81" s="336">
        <f t="shared" si="121"/>
        <v>2.02084022803641E-2</v>
      </c>
      <c r="AC81" s="336">
        <f t="shared" si="121"/>
        <v>2.0266541949483127E-2</v>
      </c>
      <c r="AD81" s="336">
        <f t="shared" si="121"/>
        <v>2.0320635403666933E-2</v>
      </c>
      <c r="AE81" s="336">
        <f t="shared" ref="AE81:AL81" si="122">AE34/AE$49</f>
        <v>2.037576382493933E-2</v>
      </c>
      <c r="AF81" s="336">
        <f t="shared" si="122"/>
        <v>2.0428675007381408E-2</v>
      </c>
      <c r="AG81" s="336">
        <f t="shared" si="122"/>
        <v>2.0479713507752451E-2</v>
      </c>
      <c r="AH81" s="336">
        <f t="shared" si="122"/>
        <v>2.0529095433330362E-2</v>
      </c>
      <c r="AI81" s="336">
        <f t="shared" si="122"/>
        <v>2.0578681479627471E-2</v>
      </c>
      <c r="AJ81" s="336">
        <f t="shared" si="122"/>
        <v>2.0625777420526559E-2</v>
      </c>
      <c r="AK81" s="336">
        <f t="shared" si="122"/>
        <v>2.0649267782801843E-2</v>
      </c>
      <c r="AL81" s="336">
        <f t="shared" si="122"/>
        <v>2.0609743484547881E-2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1.4163236745444847E-3</v>
      </c>
      <c r="N82" s="336">
        <f t="shared" si="123"/>
        <v>9.7812780629437206E-4</v>
      </c>
      <c r="O82" s="336">
        <f t="shared" si="123"/>
        <v>9.6443328004539313E-4</v>
      </c>
      <c r="P82" s="336">
        <f t="shared" si="123"/>
        <v>7.9860123061889271E-4</v>
      </c>
      <c r="Q82" s="336">
        <f t="shared" si="123"/>
        <v>8.7632916922928599E-4</v>
      </c>
      <c r="R82" s="336">
        <f t="shared" si="123"/>
        <v>8.6654922160061328E-4</v>
      </c>
      <c r="S82" s="336">
        <f t="shared" si="123"/>
        <v>7.3378364561596163E-4</v>
      </c>
      <c r="T82" s="336">
        <f t="shared" si="123"/>
        <v>7.8013430428702064E-4</v>
      </c>
      <c r="U82" s="336">
        <f t="shared" si="123"/>
        <v>8.0724524564928927E-4</v>
      </c>
      <c r="V82" s="336">
        <f t="shared" si="123"/>
        <v>6.710088056519545E-4</v>
      </c>
      <c r="W82" s="336">
        <f t="shared" si="123"/>
        <v>8.8176784702514153E-4</v>
      </c>
      <c r="X82" s="336">
        <f t="shared" si="123"/>
        <v>5.6772644589246266E-4</v>
      </c>
      <c r="Y82" s="336">
        <f t="shared" si="123"/>
        <v>5.6772681192443736E-4</v>
      </c>
      <c r="Z82" s="336">
        <f t="shared" si="123"/>
        <v>5.6738489642722118E-4</v>
      </c>
      <c r="AA82" s="336">
        <f t="shared" si="123"/>
        <v>5.6611480094366084E-4</v>
      </c>
      <c r="AB82" s="336">
        <f t="shared" si="123"/>
        <v>5.6410817290474707E-4</v>
      </c>
      <c r="AC82" s="336">
        <f t="shared" si="123"/>
        <v>5.6316853168090716E-4</v>
      </c>
      <c r="AD82" s="336">
        <f t="shared" si="123"/>
        <v>5.6226924584310597E-4</v>
      </c>
      <c r="AE82" s="336">
        <f t="shared" ref="AE82:AL82" si="124">AE35/AE$49</f>
        <v>5.6211210549879864E-4</v>
      </c>
      <c r="AF82" s="336">
        <f t="shared" si="124"/>
        <v>5.6095896994643271E-4</v>
      </c>
      <c r="AG82" s="336">
        <f t="shared" si="124"/>
        <v>5.6072278473852106E-4</v>
      </c>
      <c r="AH82" s="336">
        <f t="shared" si="124"/>
        <v>5.6010090638639021E-4</v>
      </c>
      <c r="AI82" s="336">
        <f t="shared" si="124"/>
        <v>5.6016609701487862E-4</v>
      </c>
      <c r="AJ82" s="336">
        <f t="shared" si="124"/>
        <v>5.5832439629101434E-4</v>
      </c>
      <c r="AK82" s="336">
        <f t="shared" si="124"/>
        <v>5.5809842035582982E-4</v>
      </c>
      <c r="AL82" s="336">
        <f t="shared" si="124"/>
        <v>5.5637231063744759E-4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9.0646786590476938E-2</v>
      </c>
      <c r="N84" s="337">
        <f t="shared" si="125"/>
        <v>9.293577238465596E-2</v>
      </c>
      <c r="O84" s="337">
        <f t="shared" si="125"/>
        <v>9.7968268163474329E-2</v>
      </c>
      <c r="P84" s="337">
        <f t="shared" si="125"/>
        <v>9.4454351925642999E-2</v>
      </c>
      <c r="Q84" s="337">
        <f t="shared" si="125"/>
        <v>9.009918992720313E-2</v>
      </c>
      <c r="R84" s="337">
        <f t="shared" si="125"/>
        <v>9.1053768310624908E-2</v>
      </c>
      <c r="S84" s="337">
        <f t="shared" si="125"/>
        <v>9.6111313671327969E-2</v>
      </c>
      <c r="T84" s="337">
        <f t="shared" si="125"/>
        <v>9.1167296298737155E-2</v>
      </c>
      <c r="U84" s="337">
        <f t="shared" si="125"/>
        <v>8.643273979816006E-2</v>
      </c>
      <c r="V84" s="337">
        <f t="shared" si="125"/>
        <v>8.3607379799764306E-2</v>
      </c>
      <c r="W84" s="337">
        <f t="shared" si="125"/>
        <v>8.5353368229421758E-2</v>
      </c>
      <c r="X84" s="337">
        <f t="shared" si="125"/>
        <v>8.49920244950092E-2</v>
      </c>
      <c r="Y84" s="337">
        <f t="shared" si="125"/>
        <v>8.4632936496267089E-2</v>
      </c>
      <c r="Z84" s="337">
        <f t="shared" si="125"/>
        <v>8.4167853754733471E-2</v>
      </c>
      <c r="AA84" s="337">
        <f t="shared" si="125"/>
        <v>8.3815422148067087E-2</v>
      </c>
      <c r="AB84" s="337">
        <f t="shared" si="125"/>
        <v>8.3528321089790816E-2</v>
      </c>
      <c r="AC84" s="337">
        <f t="shared" si="125"/>
        <v>8.3168604448525404E-2</v>
      </c>
      <c r="AD84" s="337">
        <f t="shared" si="125"/>
        <v>8.2759175772591634E-2</v>
      </c>
      <c r="AE84" s="337">
        <f t="shared" ref="AE84:AL84" si="126">AE37/AE$49</f>
        <v>8.2327177818375896E-2</v>
      </c>
      <c r="AF84" s="337">
        <f t="shared" si="126"/>
        <v>8.188712067293076E-2</v>
      </c>
      <c r="AG84" s="337">
        <f t="shared" si="126"/>
        <v>8.1399734391534709E-2</v>
      </c>
      <c r="AH84" s="337">
        <f t="shared" si="126"/>
        <v>8.0885433486523592E-2</v>
      </c>
      <c r="AI84" s="337">
        <f t="shared" si="126"/>
        <v>8.0375871138269536E-2</v>
      </c>
      <c r="AJ84" s="337">
        <f t="shared" si="126"/>
        <v>7.9820281173776389E-2</v>
      </c>
      <c r="AK84" s="337">
        <f t="shared" si="126"/>
        <v>7.9277251991163242E-2</v>
      </c>
      <c r="AL84" s="337">
        <f t="shared" si="126"/>
        <v>7.8711083996596154E-2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7.5656439686295929E-2</v>
      </c>
      <c r="N85" s="336">
        <f t="shared" si="127"/>
        <v>7.8449856527593731E-2</v>
      </c>
      <c r="O85" s="336">
        <f t="shared" si="127"/>
        <v>8.3321761125880661E-2</v>
      </c>
      <c r="P85" s="336">
        <f t="shared" si="127"/>
        <v>7.993879494847915E-2</v>
      </c>
      <c r="Q85" s="336">
        <f t="shared" si="127"/>
        <v>7.6434103047327243E-2</v>
      </c>
      <c r="R85" s="336">
        <f t="shared" si="127"/>
        <v>7.630700804723449E-2</v>
      </c>
      <c r="S85" s="336">
        <f t="shared" si="127"/>
        <v>8.1848467016779419E-2</v>
      </c>
      <c r="T85" s="336">
        <f t="shared" si="127"/>
        <v>7.559004890349208E-2</v>
      </c>
      <c r="U85" s="336">
        <f t="shared" si="127"/>
        <v>7.0675677595656322E-2</v>
      </c>
      <c r="V85" s="336">
        <f t="shared" si="127"/>
        <v>6.8290183663140117E-2</v>
      </c>
      <c r="W85" s="336">
        <f t="shared" si="127"/>
        <v>6.9363210419602139E-2</v>
      </c>
      <c r="X85" s="336">
        <f t="shared" si="127"/>
        <v>6.8293212789269656E-2</v>
      </c>
      <c r="Y85" s="336">
        <f t="shared" si="127"/>
        <v>6.783873702316312E-2</v>
      </c>
      <c r="Z85" s="336">
        <f t="shared" si="127"/>
        <v>6.7265581945267397E-2</v>
      </c>
      <c r="AA85" s="336">
        <f t="shared" si="127"/>
        <v>6.6813605866502743E-2</v>
      </c>
      <c r="AB85" s="336">
        <f t="shared" si="127"/>
        <v>6.6421540194257778E-2</v>
      </c>
      <c r="AC85" s="336">
        <f t="shared" si="127"/>
        <v>6.5969351035932003E-2</v>
      </c>
      <c r="AD85" s="336">
        <f t="shared" si="127"/>
        <v>6.5467108106453592E-2</v>
      </c>
      <c r="AE85" s="336">
        <f t="shared" ref="AE85:AL85" si="128">AE38/AE$49</f>
        <v>6.4951334748540049E-2</v>
      </c>
      <c r="AF85" s="336">
        <f t="shared" si="128"/>
        <v>6.4418310815579832E-2</v>
      </c>
      <c r="AG85" s="336">
        <f t="shared" si="128"/>
        <v>6.3833728291149458E-2</v>
      </c>
      <c r="AH85" s="336">
        <f t="shared" si="128"/>
        <v>6.3222187614508624E-2</v>
      </c>
      <c r="AI85" s="336">
        <f t="shared" si="128"/>
        <v>6.2626338746948451E-2</v>
      </c>
      <c r="AJ85" s="336">
        <f t="shared" si="128"/>
        <v>6.1983562633087214E-2</v>
      </c>
      <c r="AK85" s="336">
        <f t="shared" si="128"/>
        <v>6.1357744687987291E-2</v>
      </c>
      <c r="AL85" s="336">
        <f t="shared" si="128"/>
        <v>6.071302601537068E-2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1.4990346904181011E-2</v>
      </c>
      <c r="N86" s="336">
        <f t="shared" si="129"/>
        <v>1.448591585706221E-2</v>
      </c>
      <c r="O86" s="336">
        <f t="shared" si="129"/>
        <v>1.4646507037593662E-2</v>
      </c>
      <c r="P86" s="336">
        <f t="shared" si="129"/>
        <v>1.4515556977163859E-2</v>
      </c>
      <c r="Q86" s="336">
        <f t="shared" si="129"/>
        <v>1.3665086879875889E-2</v>
      </c>
      <c r="R86" s="336">
        <f t="shared" si="129"/>
        <v>1.4746760263390415E-2</v>
      </c>
      <c r="S86" s="336">
        <f t="shared" si="129"/>
        <v>1.4262846654548545E-2</v>
      </c>
      <c r="T86" s="336">
        <f t="shared" si="129"/>
        <v>1.5577247395245073E-2</v>
      </c>
      <c r="U86" s="336">
        <f t="shared" si="129"/>
        <v>1.5757062202503731E-2</v>
      </c>
      <c r="V86" s="336">
        <f t="shared" si="129"/>
        <v>1.5317196136624203E-2</v>
      </c>
      <c r="W86" s="336">
        <f t="shared" si="129"/>
        <v>1.5990157809819619E-2</v>
      </c>
      <c r="X86" s="336">
        <f t="shared" si="129"/>
        <v>1.6698811705739537E-2</v>
      </c>
      <c r="Y86" s="336">
        <f t="shared" si="129"/>
        <v>1.6794199473103979E-2</v>
      </c>
      <c r="Z86" s="336">
        <f t="shared" si="129"/>
        <v>1.6902271809466067E-2</v>
      </c>
      <c r="AA86" s="336">
        <f t="shared" si="129"/>
        <v>1.7001816281564348E-2</v>
      </c>
      <c r="AB86" s="336">
        <f t="shared" si="129"/>
        <v>1.7106780895533035E-2</v>
      </c>
      <c r="AC86" s="336">
        <f t="shared" si="129"/>
        <v>1.7199253412593388E-2</v>
      </c>
      <c r="AD86" s="336">
        <f t="shared" si="129"/>
        <v>1.7292067666138038E-2</v>
      </c>
      <c r="AE86" s="336">
        <f t="shared" ref="AE86:AL86" si="130">AE39/AE$49</f>
        <v>1.7375843069835847E-2</v>
      </c>
      <c r="AF86" s="336">
        <f t="shared" si="130"/>
        <v>1.7468809857350928E-2</v>
      </c>
      <c r="AG86" s="336">
        <f t="shared" si="130"/>
        <v>1.7566006100385254E-2</v>
      </c>
      <c r="AH86" s="336">
        <f t="shared" si="130"/>
        <v>1.7663245872014968E-2</v>
      </c>
      <c r="AI86" s="336">
        <f t="shared" si="130"/>
        <v>1.7749532391321089E-2</v>
      </c>
      <c r="AJ86" s="336">
        <f t="shared" si="130"/>
        <v>1.7836718540689179E-2</v>
      </c>
      <c r="AK86" s="336">
        <f t="shared" si="130"/>
        <v>1.7919507303175954E-2</v>
      </c>
      <c r="AL86" s="336">
        <f t="shared" si="130"/>
        <v>1.7998057981225463E-2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5.574705726565931E-2</v>
      </c>
      <c r="N88" s="337">
        <f t="shared" si="131"/>
        <v>5.3636333471706633E-2</v>
      </c>
      <c r="O88" s="337">
        <f t="shared" si="131"/>
        <v>5.3224573584019094E-2</v>
      </c>
      <c r="P88" s="337">
        <f t="shared" si="131"/>
        <v>5.4049147631521043E-2</v>
      </c>
      <c r="Q88" s="337">
        <f t="shared" si="131"/>
        <v>5.3430768783103114E-2</v>
      </c>
      <c r="R88" s="337">
        <f t="shared" si="131"/>
        <v>5.259376384630432E-2</v>
      </c>
      <c r="S88" s="337">
        <f t="shared" si="131"/>
        <v>5.2894959951978619E-2</v>
      </c>
      <c r="T88" s="337">
        <f t="shared" si="131"/>
        <v>5.1521794765234906E-2</v>
      </c>
      <c r="U88" s="337">
        <f t="shared" si="131"/>
        <v>5.3092215299963004E-2</v>
      </c>
      <c r="V88" s="337">
        <f t="shared" si="131"/>
        <v>4.9711584048586971E-2</v>
      </c>
      <c r="W88" s="337">
        <f t="shared" si="131"/>
        <v>4.4919520481374799E-2</v>
      </c>
      <c r="X88" s="337">
        <f t="shared" si="131"/>
        <v>4.6234424519796105E-2</v>
      </c>
      <c r="Y88" s="337">
        <f t="shared" si="131"/>
        <v>4.5671745449453828E-2</v>
      </c>
      <c r="Z88" s="337">
        <f t="shared" si="131"/>
        <v>4.534834714919133E-2</v>
      </c>
      <c r="AA88" s="337">
        <f t="shared" si="131"/>
        <v>4.507225056602767E-2</v>
      </c>
      <c r="AB88" s="337">
        <f t="shared" si="131"/>
        <v>4.4778905913664999E-2</v>
      </c>
      <c r="AC88" s="337">
        <f t="shared" si="131"/>
        <v>4.4493583299426799E-2</v>
      </c>
      <c r="AD88" s="337">
        <f t="shared" si="131"/>
        <v>4.4196840750195303E-2</v>
      </c>
      <c r="AE88" s="337">
        <f t="shared" ref="AE88:AL88" si="132">AE41/AE$49</f>
        <v>4.3885201663993761E-2</v>
      </c>
      <c r="AF88" s="337">
        <f t="shared" si="132"/>
        <v>4.3576088578946612E-2</v>
      </c>
      <c r="AG88" s="337">
        <f t="shared" si="132"/>
        <v>4.3293086600178325E-2</v>
      </c>
      <c r="AH88" s="337">
        <f t="shared" si="132"/>
        <v>4.301798514628475E-2</v>
      </c>
      <c r="AI88" s="337">
        <f t="shared" si="132"/>
        <v>4.2731904486885179E-2</v>
      </c>
      <c r="AJ88" s="337">
        <f t="shared" si="132"/>
        <v>4.2489150341231179E-2</v>
      </c>
      <c r="AK88" s="337">
        <f t="shared" si="132"/>
        <v>4.2250663864014958E-2</v>
      </c>
      <c r="AL88" s="337">
        <f t="shared" si="132"/>
        <v>4.2047341802277267E-2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2.5673018552035697E-2</v>
      </c>
      <c r="N89" s="336">
        <f t="shared" si="133"/>
        <v>2.4681931630908163E-2</v>
      </c>
      <c r="O89" s="336">
        <f t="shared" si="133"/>
        <v>2.5571124500664816E-2</v>
      </c>
      <c r="P89" s="336">
        <f t="shared" si="133"/>
        <v>2.624890895277391E-2</v>
      </c>
      <c r="Q89" s="336">
        <f t="shared" si="133"/>
        <v>2.524040723586167E-2</v>
      </c>
      <c r="R89" s="336">
        <f t="shared" si="133"/>
        <v>2.5505568402913771E-2</v>
      </c>
      <c r="S89" s="336">
        <f t="shared" si="133"/>
        <v>2.458669305980523E-2</v>
      </c>
      <c r="T89" s="336">
        <f t="shared" si="133"/>
        <v>2.5065138484254998E-2</v>
      </c>
      <c r="U89" s="336">
        <f t="shared" si="133"/>
        <v>2.4622761430116054E-2</v>
      </c>
      <c r="V89" s="336">
        <f t="shared" si="133"/>
        <v>2.300290497589361E-2</v>
      </c>
      <c r="W89" s="336">
        <f t="shared" si="133"/>
        <v>2.0530217877372105E-2</v>
      </c>
      <c r="X89" s="336">
        <f t="shared" si="133"/>
        <v>2.1780580904143514E-2</v>
      </c>
      <c r="Y89" s="336">
        <f t="shared" si="133"/>
        <v>2.149944596879071E-2</v>
      </c>
      <c r="Z89" s="336">
        <f t="shared" si="133"/>
        <v>2.1308192388797519E-2</v>
      </c>
      <c r="AA89" s="336">
        <f t="shared" si="133"/>
        <v>2.1134086607389111E-2</v>
      </c>
      <c r="AB89" s="336">
        <f t="shared" si="133"/>
        <v>2.0949480427977164E-2</v>
      </c>
      <c r="AC89" s="336">
        <f t="shared" si="133"/>
        <v>2.0757122460160742E-2</v>
      </c>
      <c r="AD89" s="336">
        <f t="shared" si="133"/>
        <v>2.0564751721573075E-2</v>
      </c>
      <c r="AE89" s="336">
        <f t="shared" ref="AE89:AL89" si="134">AE42/AE$49</f>
        <v>2.0345500480485553E-2</v>
      </c>
      <c r="AF89" s="336">
        <f t="shared" si="134"/>
        <v>2.0126176294703729E-2</v>
      </c>
      <c r="AG89" s="336">
        <f t="shared" si="134"/>
        <v>1.9922611092997044E-2</v>
      </c>
      <c r="AH89" s="336">
        <f t="shared" si="134"/>
        <v>1.9722131366187324E-2</v>
      </c>
      <c r="AI89" s="336">
        <f t="shared" si="134"/>
        <v>1.9520182871082977E-2</v>
      </c>
      <c r="AJ89" s="336">
        <f t="shared" si="134"/>
        <v>1.9358104038280931E-2</v>
      </c>
      <c r="AK89" s="336">
        <f t="shared" si="134"/>
        <v>1.9201014654753198E-2</v>
      </c>
      <c r="AL89" s="336">
        <f t="shared" si="134"/>
        <v>1.9077449188721323E-2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3.0074038713623609E-2</v>
      </c>
      <c r="N90" s="336">
        <f t="shared" si="135"/>
        <v>2.8954401840798467E-2</v>
      </c>
      <c r="O90" s="336">
        <f t="shared" si="135"/>
        <v>2.7653449083354271E-2</v>
      </c>
      <c r="P90" s="336">
        <f t="shared" si="135"/>
        <v>2.780023867874714E-2</v>
      </c>
      <c r="Q90" s="336">
        <f t="shared" si="135"/>
        <v>2.8190361547241447E-2</v>
      </c>
      <c r="R90" s="336">
        <f t="shared" si="135"/>
        <v>2.7088195443390549E-2</v>
      </c>
      <c r="S90" s="336">
        <f t="shared" si="135"/>
        <v>2.8308266892173393E-2</v>
      </c>
      <c r="T90" s="336">
        <f t="shared" si="135"/>
        <v>2.6456656280979911E-2</v>
      </c>
      <c r="U90" s="336">
        <f t="shared" si="135"/>
        <v>2.846945386984695E-2</v>
      </c>
      <c r="V90" s="336">
        <f t="shared" si="135"/>
        <v>2.6708679072693364E-2</v>
      </c>
      <c r="W90" s="336">
        <f t="shared" si="135"/>
        <v>2.438930260400269E-2</v>
      </c>
      <c r="X90" s="336">
        <f t="shared" si="135"/>
        <v>2.4453843615652587E-2</v>
      </c>
      <c r="Y90" s="336">
        <f t="shared" si="135"/>
        <v>2.4172299480663122E-2</v>
      </c>
      <c r="Z90" s="336">
        <f t="shared" si="135"/>
        <v>2.4040154760393815E-2</v>
      </c>
      <c r="AA90" s="336">
        <f t="shared" si="135"/>
        <v>2.3938163958638563E-2</v>
      </c>
      <c r="AB90" s="336">
        <f t="shared" si="135"/>
        <v>2.3829425485687828E-2</v>
      </c>
      <c r="AC90" s="336">
        <f t="shared" si="135"/>
        <v>2.3736460839266057E-2</v>
      </c>
      <c r="AD90" s="336">
        <f t="shared" si="135"/>
        <v>2.3632089028622225E-2</v>
      </c>
      <c r="AE90" s="336">
        <f t="shared" ref="AE90:AL90" si="136">AE43/AE$49</f>
        <v>2.3539701183508208E-2</v>
      </c>
      <c r="AF90" s="336">
        <f t="shared" si="136"/>
        <v>2.3449912284242879E-2</v>
      </c>
      <c r="AG90" s="336">
        <f t="shared" si="136"/>
        <v>2.3370475507181278E-2</v>
      </c>
      <c r="AH90" s="336">
        <f t="shared" si="136"/>
        <v>2.3295853780097422E-2</v>
      </c>
      <c r="AI90" s="336">
        <f t="shared" si="136"/>
        <v>2.3211721615802205E-2</v>
      </c>
      <c r="AJ90" s="336">
        <f t="shared" si="136"/>
        <v>2.3131046302950244E-2</v>
      </c>
      <c r="AK90" s="336">
        <f t="shared" si="136"/>
        <v>2.3049649209261759E-2</v>
      </c>
      <c r="AL90" s="336">
        <f t="shared" si="136"/>
        <v>2.2969892613555941E-2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0.12136841941365567</v>
      </c>
      <c r="N92" s="337">
        <f t="shared" si="137"/>
        <v>0.11181413177409354</v>
      </c>
      <c r="O92" s="337">
        <f t="shared" si="137"/>
        <v>0.11468593397371188</v>
      </c>
      <c r="P92" s="337">
        <f t="shared" si="137"/>
        <v>0.1112403340020999</v>
      </c>
      <c r="Q92" s="337">
        <f t="shared" si="137"/>
        <v>0.1130804645305917</v>
      </c>
      <c r="R92" s="337">
        <f t="shared" si="137"/>
        <v>0.11061934282659332</v>
      </c>
      <c r="S92" s="337">
        <f t="shared" si="137"/>
        <v>0.10854925338357119</v>
      </c>
      <c r="T92" s="337">
        <f t="shared" si="137"/>
        <v>0.1083911011317405</v>
      </c>
      <c r="U92" s="337">
        <f t="shared" si="137"/>
        <v>0.10838047691534135</v>
      </c>
      <c r="V92" s="337">
        <f t="shared" si="137"/>
        <v>0.10430954216128684</v>
      </c>
      <c r="W92" s="337">
        <f t="shared" si="137"/>
        <v>9.849220173407168E-2</v>
      </c>
      <c r="X92" s="337">
        <f t="shared" si="137"/>
        <v>0.10212303380355964</v>
      </c>
      <c r="Y92" s="337">
        <f t="shared" si="137"/>
        <v>0.1017122221394101</v>
      </c>
      <c r="Z92" s="337">
        <f t="shared" si="137"/>
        <v>0.10146067113884694</v>
      </c>
      <c r="AA92" s="337">
        <f t="shared" si="137"/>
        <v>0.10086555517428798</v>
      </c>
      <c r="AB92" s="337">
        <f t="shared" si="137"/>
        <v>0.10020258868205009</v>
      </c>
      <c r="AC92" s="337">
        <f t="shared" si="137"/>
        <v>9.9573520277149274E-2</v>
      </c>
      <c r="AD92" s="337">
        <f t="shared" si="137"/>
        <v>9.8917025134577743E-2</v>
      </c>
      <c r="AE92" s="337">
        <f t="shared" ref="AE92:AL92" si="138">AE45/AE$49</f>
        <v>9.8179136106448892E-2</v>
      </c>
      <c r="AF92" s="337">
        <f t="shared" si="138"/>
        <v>9.7451126116604794E-2</v>
      </c>
      <c r="AG92" s="337">
        <f t="shared" si="138"/>
        <v>9.6827166696423717E-2</v>
      </c>
      <c r="AH92" s="337">
        <f t="shared" si="138"/>
        <v>9.615967140684048E-2</v>
      </c>
      <c r="AI92" s="337">
        <f t="shared" si="138"/>
        <v>9.5428551404994483E-2</v>
      </c>
      <c r="AJ92" s="337">
        <f t="shared" si="138"/>
        <v>9.470183523153182E-2</v>
      </c>
      <c r="AK92" s="337">
        <f t="shared" si="138"/>
        <v>9.4020446414961656E-2</v>
      </c>
      <c r="AL92" s="337">
        <f t="shared" si="138"/>
        <v>9.3314379592769101E-2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1.7586554897625336E-2</v>
      </c>
      <c r="N93" s="336">
        <f t="shared" si="139"/>
        <v>1.6874973332358482E-2</v>
      </c>
      <c r="O93" s="336">
        <f t="shared" si="139"/>
        <v>1.7277995440650062E-2</v>
      </c>
      <c r="P93" s="336">
        <f t="shared" si="139"/>
        <v>1.6262022562357488E-2</v>
      </c>
      <c r="Q93" s="336">
        <f t="shared" si="139"/>
        <v>1.7366932305074963E-2</v>
      </c>
      <c r="R93" s="336">
        <f t="shared" si="139"/>
        <v>1.7393497259593379E-2</v>
      </c>
      <c r="S93" s="336">
        <f t="shared" si="139"/>
        <v>1.6983261357216142E-2</v>
      </c>
      <c r="T93" s="336">
        <f t="shared" si="139"/>
        <v>1.6345728617789164E-2</v>
      </c>
      <c r="U93" s="336">
        <f t="shared" si="139"/>
        <v>1.5918230412403485E-2</v>
      </c>
      <c r="V93" s="336">
        <f t="shared" si="139"/>
        <v>1.4619201271165793E-2</v>
      </c>
      <c r="W93" s="336">
        <f t="shared" si="139"/>
        <v>1.3292772541360038E-2</v>
      </c>
      <c r="X93" s="336">
        <f t="shared" si="139"/>
        <v>2.4040792140391318E-2</v>
      </c>
      <c r="Y93" s="336">
        <f t="shared" si="139"/>
        <v>2.4352664406325209E-2</v>
      </c>
      <c r="Z93" s="336">
        <f t="shared" si="139"/>
        <v>2.4643475187911237E-2</v>
      </c>
      <c r="AA93" s="336">
        <f t="shared" si="139"/>
        <v>2.4893939224367521E-2</v>
      </c>
      <c r="AB93" s="336">
        <f t="shared" si="139"/>
        <v>2.5133130376852508E-2</v>
      </c>
      <c r="AC93" s="336">
        <f t="shared" si="139"/>
        <v>2.5455714626811465E-2</v>
      </c>
      <c r="AD93" s="336">
        <f t="shared" si="139"/>
        <v>2.5806897167829062E-2</v>
      </c>
      <c r="AE93" s="336">
        <f t="shared" ref="AE93:AL93" si="140">AE46/AE$49</f>
        <v>2.6087921730505892E-2</v>
      </c>
      <c r="AF93" s="336">
        <f t="shared" si="140"/>
        <v>2.6377810826313113E-2</v>
      </c>
      <c r="AG93" s="336">
        <f t="shared" si="140"/>
        <v>2.6684004430173321E-2</v>
      </c>
      <c r="AH93" s="336">
        <f t="shared" si="140"/>
        <v>2.6961281283811089E-2</v>
      </c>
      <c r="AI93" s="336">
        <f t="shared" si="140"/>
        <v>2.719118833136272E-2</v>
      </c>
      <c r="AJ93" s="336">
        <f t="shared" si="140"/>
        <v>2.7421319975436061E-2</v>
      </c>
      <c r="AK93" s="336">
        <f t="shared" si="140"/>
        <v>2.7654569339281974E-2</v>
      </c>
      <c r="AL93" s="336">
        <f t="shared" si="140"/>
        <v>2.7871800258060429E-2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0.10378186451603033</v>
      </c>
      <c r="N94" s="336">
        <f t="shared" si="141"/>
        <v>9.4939158441735033E-2</v>
      </c>
      <c r="O94" s="336">
        <f t="shared" si="141"/>
        <v>9.7407938533061816E-2</v>
      </c>
      <c r="P94" s="336">
        <f t="shared" si="141"/>
        <v>9.4978311439742405E-2</v>
      </c>
      <c r="Q94" s="336">
        <f t="shared" si="141"/>
        <v>9.5713532225516748E-2</v>
      </c>
      <c r="R94" s="336">
        <f t="shared" si="141"/>
        <v>9.3225845566999935E-2</v>
      </c>
      <c r="S94" s="336">
        <f t="shared" si="141"/>
        <v>9.1565992026355042E-2</v>
      </c>
      <c r="T94" s="336">
        <f t="shared" si="141"/>
        <v>9.2045372513951326E-2</v>
      </c>
      <c r="U94" s="336">
        <f t="shared" si="141"/>
        <v>9.2462246502937856E-2</v>
      </c>
      <c r="V94" s="336">
        <f t="shared" si="141"/>
        <v>8.969034089012104E-2</v>
      </c>
      <c r="W94" s="336">
        <f t="shared" si="141"/>
        <v>8.5199429192711632E-2</v>
      </c>
      <c r="X94" s="336">
        <f t="shared" si="141"/>
        <v>7.8082241663168322E-2</v>
      </c>
      <c r="Y94" s="336">
        <f t="shared" si="141"/>
        <v>7.7359557733084894E-2</v>
      </c>
      <c r="Z94" s="336">
        <f t="shared" si="141"/>
        <v>7.6817195950935696E-2</v>
      </c>
      <c r="AA94" s="336">
        <f t="shared" si="141"/>
        <v>7.5971615949920468E-2</v>
      </c>
      <c r="AB94" s="336">
        <f t="shared" si="141"/>
        <v>7.5069458305197595E-2</v>
      </c>
      <c r="AC94" s="336">
        <f t="shared" si="141"/>
        <v>7.4117805650337806E-2</v>
      </c>
      <c r="AD94" s="336">
        <f t="shared" si="141"/>
        <v>7.3110127966748664E-2</v>
      </c>
      <c r="AE94" s="336">
        <f t="shared" ref="AE94:AL94" si="142">AE47/AE$49</f>
        <v>7.2091214375943E-2</v>
      </c>
      <c r="AF94" s="336">
        <f t="shared" si="142"/>
        <v>7.1073315290291691E-2</v>
      </c>
      <c r="AG94" s="336">
        <f t="shared" si="142"/>
        <v>7.0143162266250406E-2</v>
      </c>
      <c r="AH94" s="336">
        <f t="shared" si="142"/>
        <v>6.9198390123029391E-2</v>
      </c>
      <c r="AI94" s="336">
        <f t="shared" si="142"/>
        <v>6.8237363073631763E-2</v>
      </c>
      <c r="AJ94" s="336">
        <f t="shared" si="142"/>
        <v>6.7280515256095755E-2</v>
      </c>
      <c r="AK94" s="336">
        <f t="shared" si="142"/>
        <v>6.6365877075679688E-2</v>
      </c>
      <c r="AL94" s="336">
        <f t="shared" si="142"/>
        <v>6.5442579334708664E-2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Dorset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Dorset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Dorset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Dorset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Dorset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Dorset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Dorset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Dorset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Dorset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Dorset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Dorset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Dorset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Dorset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6.8611463625434013</v>
      </c>
      <c r="Y4" s="11">
        <f>'Occ T1'!D8-'Occ T1'!C8</f>
        <v>1.3368066928347133</v>
      </c>
      <c r="Z4" s="11">
        <f>'Occ T1'!E8-'Occ T1'!D8</f>
        <v>-1.8043191964625791</v>
      </c>
      <c r="AA4" s="11">
        <f>'Occ T1'!F8-'Occ T1'!E8</f>
        <v>4.5255101866588348</v>
      </c>
      <c r="AB4" s="11">
        <f>'Occ T1'!D8-'Occ T1'!B8</f>
        <v>8.1979530553781146</v>
      </c>
      <c r="AC4" s="11">
        <f>'Occ T1'!F8-'Occ T1'!D8</f>
        <v>2.7211909901962557</v>
      </c>
    </row>
    <row r="5" spans="1:29" x14ac:dyDescent="0.2">
      <c r="W5" s="10" t="str">
        <f>name!E5</f>
        <v>Professional occupations</v>
      </c>
      <c r="X5" s="11">
        <f>'Occ T1'!C9-'Occ T1'!B9</f>
        <v>12.47589262743702</v>
      </c>
      <c r="Y5" s="11">
        <f>'Occ T1'!D9-'Occ T1'!C9</f>
        <v>2.9809468932017609</v>
      </c>
      <c r="Z5" s="11">
        <f>'Occ T1'!E9-'Occ T1'!D9</f>
        <v>7.4333334082809586</v>
      </c>
      <c r="AA5" s="11">
        <f>'Occ T1'!F9-'Occ T1'!E9</f>
        <v>12.270377119521754</v>
      </c>
      <c r="AB5" s="11">
        <f>'Occ T1'!D9-'Occ T1'!B9</f>
        <v>15.456839520638781</v>
      </c>
      <c r="AC5" s="11">
        <f>'Occ T1'!F9-'Occ T1'!D9</f>
        <v>19.703710527802713</v>
      </c>
    </row>
    <row r="6" spans="1:29" x14ac:dyDescent="0.2">
      <c r="W6" s="10" t="str">
        <f>name!E6</f>
        <v>Associate professional occupations</v>
      </c>
      <c r="X6" s="11">
        <f>'Occ T1'!C10-'Occ T1'!B10</f>
        <v>4.9340314534219942</v>
      </c>
      <c r="Y6" s="11">
        <f>'Occ T1'!D10-'Occ T1'!C10</f>
        <v>1.7645816487693011</v>
      </c>
      <c r="Z6" s="11">
        <f>'Occ T1'!E10-'Occ T1'!D10</f>
        <v>4.1404246848909878</v>
      </c>
      <c r="AA6" s="11">
        <f>'Occ T1'!F10-'Occ T1'!E10</f>
        <v>6.2201637326554291</v>
      </c>
      <c r="AB6" s="11">
        <f>'Occ T1'!D10-'Occ T1'!B10</f>
        <v>6.6986131021912954</v>
      </c>
      <c r="AC6" s="11">
        <f>'Occ T1'!F10-'Occ T1'!D10</f>
        <v>10.360588417546417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-0.45068796886194917</v>
      </c>
      <c r="Y7" s="11">
        <f>'Occ T1'!D11-'Occ T1'!C11</f>
        <v>1.1898390418137552</v>
      </c>
      <c r="Z7" s="11">
        <f>'Occ T1'!E11-'Occ T1'!D11</f>
        <v>-2.858216374053768E-2</v>
      </c>
      <c r="AA7" s="11">
        <f>'Occ T1'!F11-'Occ T1'!E11</f>
        <v>-2.1845445188381092</v>
      </c>
      <c r="AB7" s="11">
        <f>'Occ T1'!D11-'Occ T1'!B11</f>
        <v>0.73915107295180604</v>
      </c>
      <c r="AC7" s="11">
        <f>'Occ T1'!F11-'Occ T1'!D11</f>
        <v>-2.2131266825786469</v>
      </c>
    </row>
    <row r="8" spans="1:29" x14ac:dyDescent="0.2">
      <c r="W8" s="10" t="str">
        <f>name!E8</f>
        <v>Skilled trades occupations</v>
      </c>
      <c r="X8" s="11">
        <f>'Occ T1'!C12-'Occ T1'!B12</f>
        <v>0.68425716502620304</v>
      </c>
      <c r="Y8" s="11">
        <f>'Occ T1'!D12-'Occ T1'!C12</f>
        <v>-4.3804542504815416</v>
      </c>
      <c r="Z8" s="11">
        <f>'Occ T1'!E12-'Occ T1'!D12</f>
        <v>1.0853718857701011</v>
      </c>
      <c r="AA8" s="11">
        <f>'Occ T1'!F12-'Occ T1'!E12</f>
        <v>4.518224906566104E-2</v>
      </c>
      <c r="AB8" s="11">
        <f>'Occ T1'!D12-'Occ T1'!B12</f>
        <v>-3.6961970854553385</v>
      </c>
      <c r="AC8" s="11">
        <f>'Occ T1'!F12-'Occ T1'!D12</f>
        <v>1.1305541348357622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2.1140368209743414</v>
      </c>
      <c r="Y9" s="11">
        <f>'Occ T1'!D13-'Occ T1'!C13</f>
        <v>-2.6577316990642998</v>
      </c>
      <c r="Z9" s="11">
        <f>'Occ T1'!E13-'Occ T1'!D13</f>
        <v>1.3812564188324501</v>
      </c>
      <c r="AA9" s="11">
        <f>'Occ T1'!F13-'Occ T1'!E13</f>
        <v>3.4308038428694516</v>
      </c>
      <c r="AB9" s="11">
        <f>'Occ T1'!D13-'Occ T1'!B13</f>
        <v>-0.54369487808995842</v>
      </c>
      <c r="AC9" s="11">
        <f>'Occ T1'!F13-'Occ T1'!D13</f>
        <v>4.8120602617019017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-0.57930193623510462</v>
      </c>
      <c r="Y10" s="11">
        <f>'Occ T1'!D14-'Occ T1'!C14</f>
        <v>0.33501030903781981</v>
      </c>
      <c r="Z10" s="11">
        <f>'Occ T1'!E14-'Occ T1'!D14</f>
        <v>0.58117701965081636</v>
      </c>
      <c r="AA10" s="11">
        <f>'Occ T1'!F14-'Occ T1'!E14</f>
        <v>-0.1672116467152307</v>
      </c>
      <c r="AB10" s="11">
        <f>'Occ T1'!D14-'Occ T1'!B14</f>
        <v>-0.24429162719728481</v>
      </c>
      <c r="AC10" s="11">
        <f>'Occ T1'!F14-'Occ T1'!D14</f>
        <v>0.41396537293558566</v>
      </c>
    </row>
    <row r="11" spans="1:29" x14ac:dyDescent="0.2">
      <c r="W11" s="10" t="str">
        <f>name!E11</f>
        <v>Process, plant and machine operatives</v>
      </c>
      <c r="X11" s="11">
        <f>'Occ T1'!C15-'Occ T1'!B15</f>
        <v>0.23869434048907934</v>
      </c>
      <c r="Y11" s="11">
        <f>'Occ T1'!D15-'Occ T1'!C15</f>
        <v>-2.1311217063948718</v>
      </c>
      <c r="Z11" s="11">
        <f>'Occ T1'!E15-'Occ T1'!D15</f>
        <v>0.64642259182140194</v>
      </c>
      <c r="AA11" s="11">
        <f>'Occ T1'!F15-'Occ T1'!E15</f>
        <v>-0.15503998379166006</v>
      </c>
      <c r="AB11" s="11">
        <f>'Occ T1'!D15-'Occ T1'!B15</f>
        <v>-1.8924273659057924</v>
      </c>
      <c r="AC11" s="11">
        <f>'Occ T1'!F15-'Occ T1'!D15</f>
        <v>0.49138260802974187</v>
      </c>
    </row>
    <row r="12" spans="1:29" x14ac:dyDescent="0.2">
      <c r="W12" s="10" t="str">
        <f>name!E12</f>
        <v>Elementary occupations</v>
      </c>
      <c r="X12" s="11">
        <f>'Occ T1'!C16-'Occ T1'!B16</f>
        <v>0.40193113520508206</v>
      </c>
      <c r="Y12" s="11">
        <f>'Occ T1'!D16-'Occ T1'!C16</f>
        <v>-2.7778769297165979</v>
      </c>
      <c r="Z12" s="11">
        <f>'Occ T1'!E16-'Occ T1'!D16</f>
        <v>2.2559153509561511</v>
      </c>
      <c r="AA12" s="11">
        <f>'Occ T1'!F16-'Occ T1'!E16</f>
        <v>-0.6872409814258944</v>
      </c>
      <c r="AB12" s="11">
        <f>'Occ T1'!D16-'Occ T1'!B16</f>
        <v>-2.3759457945115159</v>
      </c>
      <c r="AC12" s="11">
        <f>'Occ T1'!F16-'Occ T1'!D16</f>
        <v>1.5686743695302567</v>
      </c>
    </row>
    <row r="14" spans="1:29" x14ac:dyDescent="0.2">
      <c r="W14" s="10" t="str">
        <f>name!E3</f>
        <v>All occupations</v>
      </c>
      <c r="X14" s="11">
        <f>'Occ T1'!C18-'Occ T1'!B18</f>
        <v>26.680000000000064</v>
      </c>
      <c r="Y14" s="11">
        <f>'Occ T1'!D18-'Occ T1'!C18</f>
        <v>-4.339999999999975</v>
      </c>
      <c r="Z14" s="11">
        <f>'Occ T1'!E18-'Occ T1'!D18</f>
        <v>15.690999999999747</v>
      </c>
      <c r="AA14" s="11">
        <f>'Occ T1'!F18-'Occ T1'!E18</f>
        <v>23.298000000000229</v>
      </c>
      <c r="AB14" s="11">
        <f>'Occ T1'!D18-'Occ T1'!B18</f>
        <v>22.340000000000089</v>
      </c>
      <c r="AC14" s="11">
        <f>'Occ T1'!F18-'Occ T1'!D18</f>
        <v>38.988999999999976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Dorset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2.7211909901962557</v>
      </c>
      <c r="O3" s="11">
        <f>'Occ T1'!AB64</f>
        <v>1.6915623690951875</v>
      </c>
      <c r="P3" s="11">
        <f>'Occ T1'!Q64</f>
        <v>1.0296286211011214</v>
      </c>
    </row>
    <row r="4" spans="1:16" x14ac:dyDescent="0.2">
      <c r="M4" s="10" t="str">
        <f>name!E5</f>
        <v>Professional occupations</v>
      </c>
      <c r="N4" s="11">
        <f>'Occ T1'!F65</f>
        <v>19.703710527802713</v>
      </c>
      <c r="O4" s="11">
        <f>'Occ T1'!AB65</f>
        <v>8.7480130057440348</v>
      </c>
      <c r="P4" s="11">
        <f>'Occ T1'!Q65</f>
        <v>10.955697522058749</v>
      </c>
    </row>
    <row r="5" spans="1:16" x14ac:dyDescent="0.2">
      <c r="M5" s="10" t="str">
        <f>name!E6</f>
        <v>Associate professional occupations</v>
      </c>
      <c r="N5" s="11">
        <f>'Occ T1'!F66</f>
        <v>10.360588417546417</v>
      </c>
      <c r="O5" s="11">
        <f>'Occ T1'!AB66</f>
        <v>9.5070769899942036</v>
      </c>
      <c r="P5" s="11">
        <f>'Occ T1'!Q66</f>
        <v>0.853511427552192</v>
      </c>
    </row>
    <row r="6" spans="1:16" x14ac:dyDescent="0.2">
      <c r="M6" s="10" t="str">
        <f>name!E7</f>
        <v>Administrative and secretarial occupations</v>
      </c>
      <c r="N6" s="11">
        <f>'Occ T1'!F67</f>
        <v>-2.2131266825786469</v>
      </c>
      <c r="O6" s="11">
        <f>'Occ T1'!AB67</f>
        <v>-3.4256213151167856</v>
      </c>
      <c r="P6" s="11">
        <f>'Occ T1'!Q67</f>
        <v>1.2124946325381689</v>
      </c>
    </row>
    <row r="7" spans="1:16" x14ac:dyDescent="0.2">
      <c r="M7" s="10" t="str">
        <f>name!E8</f>
        <v>Skilled trades occupations</v>
      </c>
      <c r="N7" s="11">
        <f>'Occ T1'!F68</f>
        <v>1.1305541348357622</v>
      </c>
      <c r="O7" s="11">
        <f>'Occ T1'!AB68</f>
        <v>0.76989167515566059</v>
      </c>
      <c r="P7" s="11">
        <f>'Occ T1'!Q68</f>
        <v>0.36066245968011401</v>
      </c>
    </row>
    <row r="8" spans="1:16" x14ac:dyDescent="0.2">
      <c r="M8" s="10" t="str">
        <f>name!E9</f>
        <v>Caring, leisure and other service occupations</v>
      </c>
      <c r="N8" s="11">
        <f>'Occ T1'!F69</f>
        <v>4.8120602617019017</v>
      </c>
      <c r="O8" s="11">
        <f>'Occ T1'!AB69</f>
        <v>3.1314150627418869</v>
      </c>
      <c r="P8" s="11">
        <f>'Occ T1'!Q69</f>
        <v>1.6806451989600077</v>
      </c>
    </row>
    <row r="9" spans="1:16" x14ac:dyDescent="0.2">
      <c r="M9" s="10" t="str">
        <f>name!E10</f>
        <v>Sales and customer service occupations</v>
      </c>
      <c r="N9" s="11">
        <f>'Occ T1'!F70</f>
        <v>0.41396537293558566</v>
      </c>
      <c r="O9" s="11">
        <f>'Occ T1'!AB70</f>
        <v>-0.67992181739885638</v>
      </c>
      <c r="P9" s="11">
        <f>'Occ T1'!Q70</f>
        <v>1.0938871903344669</v>
      </c>
    </row>
    <row r="10" spans="1:16" x14ac:dyDescent="0.2">
      <c r="M10" s="10" t="str">
        <f>name!E11</f>
        <v>Process, plant and machine operatives</v>
      </c>
      <c r="N10" s="11">
        <f>'Occ T1'!F71</f>
        <v>0.49138260802974187</v>
      </c>
      <c r="O10" s="11">
        <f>'Occ T1'!AB71</f>
        <v>0.89730435044216961</v>
      </c>
      <c r="P10" s="11">
        <f>'Occ T1'!Q71</f>
        <v>-0.4059217424124153</v>
      </c>
    </row>
    <row r="11" spans="1:16" x14ac:dyDescent="0.2">
      <c r="M11" s="10" t="str">
        <f>name!E12</f>
        <v>Elementary occupations</v>
      </c>
      <c r="N11" s="11">
        <f>'Occ T1'!F72</f>
        <v>1.5686743695302567</v>
      </c>
      <c r="O11" s="11">
        <f>'Occ T1'!AB72</f>
        <v>0.96631115402121281</v>
      </c>
      <c r="P11" s="11">
        <f>'Occ T1'!Q72</f>
        <v>0.60236321550903327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38.988999999999976</v>
      </c>
      <c r="O13" s="11">
        <f>'Occ T1'!AB74</f>
        <v>21.60603147467873</v>
      </c>
      <c r="P13" s="11">
        <f>'Occ T1'!Q74</f>
        <v>17.382968525321473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Dorset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1.4012472202434108</v>
      </c>
      <c r="O3" s="11">
        <f>'Occ T5'!H44</f>
        <v>1.2946288638572332</v>
      </c>
      <c r="P3" s="11">
        <f>'Occ T5'!G44</f>
        <v>2.5314906095651679E-2</v>
      </c>
    </row>
    <row r="4" spans="1:16" x14ac:dyDescent="0.2">
      <c r="M4" s="10" t="str">
        <f>name!E5</f>
        <v>Professional occupations</v>
      </c>
      <c r="N4" s="11">
        <f>'Occ T5'!I45</f>
        <v>0.58374604553599774</v>
      </c>
      <c r="O4" s="11">
        <f>'Occ T5'!H45</f>
        <v>4.9697070401023424</v>
      </c>
      <c r="P4" s="11">
        <f>'Occ T5'!G45</f>
        <v>14.150257442164467</v>
      </c>
    </row>
    <row r="5" spans="1:16" x14ac:dyDescent="0.2">
      <c r="M5" s="10" t="str">
        <f>name!E6</f>
        <v>Associate professional occupations</v>
      </c>
      <c r="N5" s="11">
        <f>'Occ T5'!I46</f>
        <v>1.482905496563113</v>
      </c>
      <c r="O5" s="11">
        <f>'Occ T5'!H46</f>
        <v>3.8881778972030627</v>
      </c>
      <c r="P5" s="11">
        <f>'Occ T5'!G46</f>
        <v>4.9895050237801968</v>
      </c>
    </row>
    <row r="6" spans="1:16" x14ac:dyDescent="0.2">
      <c r="M6" s="10" t="str">
        <f>name!E7</f>
        <v>Administrative and secretarial occupations</v>
      </c>
      <c r="N6" s="11">
        <f>'Occ T5'!I47</f>
        <v>0.22357962610508997</v>
      </c>
      <c r="O6" s="11">
        <f>'Occ T5'!H47</f>
        <v>-1.827932137392569</v>
      </c>
      <c r="P6" s="11">
        <f>'Occ T5'!G47</f>
        <v>-0.60877417129113454</v>
      </c>
    </row>
    <row r="7" spans="1:16" x14ac:dyDescent="0.2">
      <c r="M7" s="10" t="str">
        <f>name!E8</f>
        <v>Skilled trades occupations</v>
      </c>
      <c r="N7" s="11">
        <f>'Occ T5'!I48</f>
        <v>2.647510035988839</v>
      </c>
      <c r="O7" s="11">
        <f>'Occ T5'!H48</f>
        <v>0.82239894977135197</v>
      </c>
      <c r="P7" s="11">
        <f>'Occ T5'!G48</f>
        <v>-2.3393548509244262</v>
      </c>
    </row>
    <row r="8" spans="1:16" x14ac:dyDescent="0.2">
      <c r="M8" s="10" t="str">
        <f>name!E9</f>
        <v>Caring, leisure and other service occupations</v>
      </c>
      <c r="N8" s="11">
        <f>'Occ T5'!I49</f>
        <v>1.462660505406908</v>
      </c>
      <c r="O8" s="11">
        <f>'Occ T5'!H49</f>
        <v>0.51876504848114635</v>
      </c>
      <c r="P8" s="11">
        <f>'Occ T5'!G49</f>
        <v>2.8306347078138288</v>
      </c>
    </row>
    <row r="9" spans="1:16" x14ac:dyDescent="0.2">
      <c r="M9" s="10" t="str">
        <f>name!E10</f>
        <v>Sales and customer service occupations</v>
      </c>
      <c r="N9" s="11">
        <f>'Occ T5'!I50</f>
        <v>-0.4199251654958438</v>
      </c>
      <c r="O9" s="11">
        <f>'Occ T5'!H50</f>
        <v>1.1013000382158857</v>
      </c>
      <c r="P9" s="11">
        <f>'Occ T5'!G50</f>
        <v>-0.26740949978443318</v>
      </c>
    </row>
    <row r="10" spans="1:16" x14ac:dyDescent="0.2">
      <c r="M10" s="10" t="str">
        <f>name!E11</f>
        <v>Process, plant and machine operatives</v>
      </c>
      <c r="N10" s="11">
        <f>'Occ T5'!I51</f>
        <v>0.62637355742751222</v>
      </c>
      <c r="O10" s="11">
        <f>'Occ T5'!H51</f>
        <v>1.2046512270414844</v>
      </c>
      <c r="P10" s="11">
        <f>'Occ T5'!G51</f>
        <v>-1.3396421764392201</v>
      </c>
    </row>
    <row r="11" spans="1:16" x14ac:dyDescent="0.2">
      <c r="M11" s="10" t="str">
        <f>name!E12</f>
        <v>Elementary occupations</v>
      </c>
      <c r="N11" s="11">
        <f>'Occ T5'!I52</f>
        <v>1.98875586357051</v>
      </c>
      <c r="O11" s="11">
        <f>'Occ T5'!H52</f>
        <v>-2.3335051611590174</v>
      </c>
      <c r="P11" s="11">
        <f>'Occ T5'!G52</f>
        <v>1.9134236671187672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9.9968531853455431</v>
      </c>
      <c r="O13" s="11">
        <f>'Occ T5'!H54</f>
        <v>9.6381917661209258</v>
      </c>
      <c r="P13" s="11">
        <f>'Occ T5'!G54</f>
        <v>19.353955048533692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0.31573840986323809</v>
      </c>
      <c r="O18" s="11">
        <f>'Occ T5'!AN44</f>
        <v>0.98864368072197717</v>
      </c>
      <c r="P18" s="11">
        <f>'Occ T5'!AM44</f>
        <v>0.38718027850998205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0.99655989200739281</v>
      </c>
      <c r="O19" s="11">
        <f>'Occ T5'!AN45</f>
        <v>3.0940390679140659</v>
      </c>
      <c r="P19" s="11">
        <f>'Occ T5'!AM45</f>
        <v>4.6574140458225877</v>
      </c>
    </row>
    <row r="20" spans="13:16" x14ac:dyDescent="0.2">
      <c r="M20" s="10" t="str">
        <f t="shared" si="0"/>
        <v>Associate professional occupations</v>
      </c>
      <c r="N20" s="11">
        <f>'Occ T5'!AO46</f>
        <v>0.80834050624191267</v>
      </c>
      <c r="O20" s="11">
        <f>'Occ T5'!AN46</f>
        <v>3.4910634770594164</v>
      </c>
      <c r="P20" s="11">
        <f>'Occ T5'!AM46</f>
        <v>5.2076730066928718</v>
      </c>
    </row>
    <row r="21" spans="13:16" x14ac:dyDescent="0.2">
      <c r="M21" s="10" t="str">
        <f t="shared" si="0"/>
        <v>Administrative and secretarial occupations</v>
      </c>
      <c r="N21" s="11">
        <f>'Occ T5'!AO47</f>
        <v>6.8392152985107479E-2</v>
      </c>
      <c r="O21" s="11">
        <f>'Occ T5'!AN47</f>
        <v>-1.5306748277522928</v>
      </c>
      <c r="P21" s="11">
        <f>'Occ T5'!AM47</f>
        <v>-1.9633386403496207</v>
      </c>
    </row>
    <row r="22" spans="13:16" x14ac:dyDescent="0.2">
      <c r="M22" s="10" t="str">
        <f t="shared" si="0"/>
        <v>Skilled trades occupations</v>
      </c>
      <c r="N22" s="11">
        <f>'Occ T5'!AO48</f>
        <v>0.20554635174782709</v>
      </c>
      <c r="O22" s="11">
        <f>'Occ T5'!AN48</f>
        <v>0.19676033409298399</v>
      </c>
      <c r="P22" s="11">
        <f>'Occ T5'!AM48</f>
        <v>0.36758498931484884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1.0038936935475995</v>
      </c>
      <c r="O23" s="11">
        <f>'Occ T5'!AN49</f>
        <v>-0.2738295050475692</v>
      </c>
      <c r="P23" s="11">
        <f>'Occ T5'!AM49</f>
        <v>2.401350874241853</v>
      </c>
    </row>
    <row r="24" spans="13:16" x14ac:dyDescent="0.2">
      <c r="M24" s="10" t="str">
        <f t="shared" si="0"/>
        <v>Sales and customer service occupations</v>
      </c>
      <c r="N24" s="11">
        <f>'Occ T5'!AO50</f>
        <v>-0.28677280864141397</v>
      </c>
      <c r="O24" s="11">
        <f>'Occ T5'!AN50</f>
        <v>0.23108372699656066</v>
      </c>
      <c r="P24" s="11">
        <f>'Occ T5'!AM50</f>
        <v>-0.62423273575400806</v>
      </c>
    </row>
    <row r="25" spans="13:16" x14ac:dyDescent="0.2">
      <c r="M25" s="10" t="str">
        <f t="shared" si="0"/>
        <v>Process, plant and machine operatives</v>
      </c>
      <c r="N25" s="11">
        <f>'Occ T5'!AO51</f>
        <v>0.12806423792206878</v>
      </c>
      <c r="O25" s="11">
        <f>'Occ T5'!AN51</f>
        <v>0.61417429420107816</v>
      </c>
      <c r="P25" s="11">
        <f>'Occ T5'!AM51</f>
        <v>0.155065818319019</v>
      </c>
    </row>
    <row r="26" spans="13:16" x14ac:dyDescent="0.2">
      <c r="M26" s="10" t="str">
        <f t="shared" si="0"/>
        <v>Elementary occupations</v>
      </c>
      <c r="N26" s="11">
        <f>'Occ T5'!AO52</f>
        <v>1.3168763846548659</v>
      </c>
      <c r="O26" s="11">
        <f>'Occ T5'!AN52</f>
        <v>-1.6247017987812953</v>
      </c>
      <c r="P26" s="11">
        <f>'Occ T5'!AM52</f>
        <v>1.2741365681476342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4.5566388203285975</v>
      </c>
      <c r="O28" s="11">
        <f>'Occ T5'!AN54</f>
        <v>5.1865584494049273</v>
      </c>
      <c r="P28" s="11">
        <f>'Occ T5'!AM54</f>
        <v>11.862834204945159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1.0855088103801878</v>
      </c>
      <c r="O33" s="11">
        <f>'Occ T5'!X44</f>
        <v>0.3059851831352578</v>
      </c>
      <c r="P33" s="11">
        <f>'Occ T5'!W44</f>
        <v>-0.36186537241430017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-0.41281384647139507</v>
      </c>
      <c r="O34" s="11">
        <f>'Occ T5'!X45</f>
        <v>1.8756679721882739</v>
      </c>
      <c r="P34" s="11">
        <f>'Occ T5'!W45</f>
        <v>9.4928433963418897</v>
      </c>
    </row>
    <row r="35" spans="1:16" x14ac:dyDescent="0.2">
      <c r="M35" s="10" t="str">
        <f t="shared" si="1"/>
        <v>Associate professional occupations</v>
      </c>
      <c r="N35" s="11">
        <f>'Occ T5'!Y46</f>
        <v>0.6745649903212021</v>
      </c>
      <c r="O35" s="11">
        <f>'Occ T5'!X46</f>
        <v>0.39711442014364495</v>
      </c>
      <c r="P35" s="11">
        <f>'Occ T5'!W46</f>
        <v>-0.21816798291266792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0.1551874731199826</v>
      </c>
      <c r="O36" s="11">
        <f>'Occ T5'!X47</f>
        <v>-0.29725730964027552</v>
      </c>
      <c r="P36" s="11">
        <f>'Occ T5'!W47</f>
        <v>1.354564469058479</v>
      </c>
    </row>
    <row r="37" spans="1:16" x14ac:dyDescent="0.2">
      <c r="M37" s="10" t="str">
        <f t="shared" si="1"/>
        <v>Skilled trades occupations</v>
      </c>
      <c r="N37" s="11">
        <f>'Occ T5'!Y48</f>
        <v>2.4419636842410171</v>
      </c>
      <c r="O37" s="11">
        <f>'Occ T5'!X48</f>
        <v>0.62563861567836598</v>
      </c>
      <c r="P37" s="11">
        <f>'Occ T5'!W48</f>
        <v>-2.706939840239265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0.45876681185930868</v>
      </c>
      <c r="O38" s="11">
        <f>'Occ T5'!X49</f>
        <v>0.79259455352871977</v>
      </c>
      <c r="P38" s="11">
        <f>'Occ T5'!W49</f>
        <v>0.42928383357198108</v>
      </c>
    </row>
    <row r="39" spans="1:16" x14ac:dyDescent="0.2">
      <c r="M39" s="10" t="str">
        <f t="shared" si="1"/>
        <v>Sales and customer service occupations</v>
      </c>
      <c r="N39" s="11">
        <f>'Occ T5'!Y50</f>
        <v>-0.13315235685442861</v>
      </c>
      <c r="O39" s="11">
        <f>'Occ T5'!X50</f>
        <v>0.87021631121931531</v>
      </c>
      <c r="P39" s="11">
        <f>'Occ T5'!W50</f>
        <v>0.35682323596957133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Dorset</v>
      </c>
      <c r="M40" s="10" t="str">
        <f t="shared" si="1"/>
        <v>Process, plant and machine operatives</v>
      </c>
      <c r="N40" s="11">
        <f>'Occ T5'!Y51</f>
        <v>0.49830931950544444</v>
      </c>
      <c r="O40" s="11">
        <f>'Occ T5'!X51</f>
        <v>0.59047693284040736</v>
      </c>
      <c r="P40" s="11">
        <f>'Occ T5'!W51</f>
        <v>-1.494707994758242</v>
      </c>
    </row>
    <row r="41" spans="1:16" x14ac:dyDescent="0.2">
      <c r="M41" s="10" t="str">
        <f t="shared" si="1"/>
        <v>Elementary occupations</v>
      </c>
      <c r="N41" s="11">
        <f>'Occ T5'!Y52</f>
        <v>0.67187947891564348</v>
      </c>
      <c r="O41" s="11">
        <f>'Occ T5'!X52</f>
        <v>-0.70880336237772568</v>
      </c>
      <c r="P41" s="11">
        <f>'Occ T5'!W52</f>
        <v>0.63928709897111169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5.4402143650169705</v>
      </c>
      <c r="O43" s="11">
        <f>'Occ T5'!X54</f>
        <v>4.4516333167159843</v>
      </c>
      <c r="P43" s="11">
        <f>'Occ T5'!W54</f>
        <v>7.4911208435885328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Dorset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Dorset, Dorset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4.9051365859860017</v>
      </c>
      <c r="C5" s="11">
        <f>HLOOKUP(C$3,'Qual F1'!$M$4:$BW$14,11,FALSE)</f>
        <v>6.5785612042232993</v>
      </c>
      <c r="D5" s="11">
        <f>HLOOKUP(D$3,'Qual F1'!$M$4:$BW$14,11,FALSE)</f>
        <v>6.447356893435761</v>
      </c>
      <c r="E5" s="11">
        <f>HLOOKUP(E$3,'Qual F1'!$M$4:$BW$14,11,FALSE)</f>
        <v>8.4381908931503862</v>
      </c>
      <c r="F5" s="11">
        <f>HLOOKUP(F$3,'Qual F1'!$M$4:$BW$14,11,FALSE)</f>
        <v>12.428550805471939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32.955729304933939</v>
      </c>
      <c r="C6" s="11">
        <f>HLOOKUP(C$3,'Qual F1'!$M$4:$BW$14,10,FALSE)</f>
        <v>44.386371903668277</v>
      </c>
      <c r="D6" s="11">
        <f>HLOOKUP(D$3,'Qual F1'!$M$4:$BW$14,10,FALSE)</f>
        <v>45.268875444592787</v>
      </c>
      <c r="E6" s="11">
        <f>HLOOKUP(E$3,'Qual F1'!$M$4:$BW$14,10,FALSE)</f>
        <v>58.744711635337943</v>
      </c>
      <c r="F6" s="11">
        <f>HLOOKUP(F$3,'Qual F1'!$M$4:$BW$14,10,FALSE)</f>
        <v>86.900472769840349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70.608524473567826</v>
      </c>
      <c r="C7" s="11">
        <f>HLOOKUP(C$3,'Qual F1'!$M$4:$BW$14,9,FALSE)</f>
        <v>74.870391845580897</v>
      </c>
      <c r="D7" s="11">
        <f>HLOOKUP(D$3,'Qual F1'!$M$4:$BW$14,9,FALSE)</f>
        <v>78.763642326684192</v>
      </c>
      <c r="E7" s="11">
        <f>HLOOKUP(E$3,'Qual F1'!$M$4:$BW$14,9,FALSE)</f>
        <v>87.919949914349687</v>
      </c>
      <c r="F7" s="11">
        <f>HLOOKUP(F$3,'Qual F1'!$M$4:$BW$14,9,FALSE)</f>
        <v>99.418184770637254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22.514232571981484</v>
      </c>
      <c r="C8" s="11">
        <f>HLOOKUP(C$3,'Qual F1'!$M$4:$BW$14,8,FALSE)</f>
        <v>21.008326603647635</v>
      </c>
      <c r="D8" s="11">
        <f>HLOOKUP(D$3,'Qual F1'!$M$4:$BW$14,8,FALSE)</f>
        <v>22.084996734496848</v>
      </c>
      <c r="E8" s="11">
        <f>HLOOKUP(E$3,'Qual F1'!$M$4:$BW$14,8,FALSE)</f>
        <v>23.012968641350547</v>
      </c>
      <c r="F8" s="11">
        <f>HLOOKUP(F$3,'Qual F1'!$M$4:$BW$14,8,FALSE)</f>
        <v>25.299502700425329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20.356142697396557</v>
      </c>
      <c r="C9" s="11">
        <f>HLOOKUP(C$3,'Qual F1'!$M$4:$BW$14,7,FALSE)</f>
        <v>20.716646873812635</v>
      </c>
      <c r="D9" s="11">
        <f>HLOOKUP(D$3,'Qual F1'!$M$4:$BW$14,7,FALSE)</f>
        <v>21.804212338905089</v>
      </c>
      <c r="E9" s="11">
        <f>HLOOKUP(E$3,'Qual F1'!$M$4:$BW$14,7,FALSE)</f>
        <v>23.927092574914408</v>
      </c>
      <c r="F9" s="11">
        <f>HLOOKUP(F$3,'Qual F1'!$M$4:$BW$14,7,FALSE)</f>
        <v>27.129403838567487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85.319574958039283</v>
      </c>
      <c r="C10" s="11">
        <f>HLOOKUP(C$3,'Qual F1'!$M$4:$BW$14,6,FALSE)</f>
        <v>92.014908477826722</v>
      </c>
      <c r="D10" s="11">
        <f>HLOOKUP(D$3,'Qual F1'!$M$4:$BW$14,6,FALSE)</f>
        <v>87.669692027258904</v>
      </c>
      <c r="E10" s="11">
        <f>HLOOKUP(E$3,'Qual F1'!$M$4:$BW$14,6,FALSE)</f>
        <v>90.371649214996125</v>
      </c>
      <c r="F10" s="11">
        <f>HLOOKUP(F$3,'Qual F1'!$M$4:$BW$14,6,FALSE)</f>
        <v>94.078263288973204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82.549295002506099</v>
      </c>
      <c r="C11" s="11">
        <f>HLOOKUP(C$3,'Qual F1'!$M$4:$BW$14,5,FALSE)</f>
        <v>79.47733766606126</v>
      </c>
      <c r="D11" s="11">
        <f>HLOOKUP(D$3,'Qual F1'!$M$4:$BW$14,5,FALSE)</f>
        <v>75.159051047955984</v>
      </c>
      <c r="E11" s="11">
        <f>HLOOKUP(E$3,'Qual F1'!$M$4:$BW$14,5,FALSE)</f>
        <v>68.657904713342703</v>
      </c>
      <c r="F11" s="11">
        <f>HLOOKUP(F$3,'Qual F1'!$M$4:$BW$14,5,FALSE)</f>
        <v>54.077374278873215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46.025436259197235</v>
      </c>
      <c r="C12" s="11">
        <f>HLOOKUP(C$3,'Qual F1'!$M$4:$BW$14,4,FALSE)</f>
        <v>53.767766538395868</v>
      </c>
      <c r="D12" s="11">
        <f>HLOOKUP(D$3,'Qual F1'!$M$4:$BW$14,4,FALSE)</f>
        <v>48.860032172818059</v>
      </c>
      <c r="E12" s="11">
        <f>HLOOKUP(E$3,'Qual F1'!$M$4:$BW$14,4,FALSE)</f>
        <v>44.104749368187719</v>
      </c>
      <c r="F12" s="11">
        <f>HLOOKUP(F$3,'Qual F1'!$M$4:$BW$14,4,FALSE)</f>
        <v>31.648415277531775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12.122928146391125</v>
      </c>
      <c r="C13" s="11">
        <f>HLOOKUP(C$3,'Qual F1'!$M$4:$BW$14,3,FALSE)</f>
        <v>11.216688886783064</v>
      </c>
      <c r="D13" s="11">
        <f>HLOOKUP(D$3,'Qual F1'!$M$4:$BW$14,3,FALSE)</f>
        <v>13.639141013852207</v>
      </c>
      <c r="E13" s="11">
        <f>HLOOKUP(E$3,'Qual F1'!$M$4:$BW$14,3,FALSE)</f>
        <v>10.210783044370013</v>
      </c>
      <c r="F13" s="11">
        <f>HLOOKUP(F$3,'Qual F1'!$M$4:$BW$14,3,FALSE)</f>
        <v>7.7058322696789725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377.35699999999957</v>
      </c>
      <c r="C15" s="11">
        <f t="shared" ref="C15:F15" si="0">SUM(C5:C13)</f>
        <v>404.03699999999964</v>
      </c>
      <c r="D15" s="11">
        <f t="shared" si="0"/>
        <v>399.69699999999989</v>
      </c>
      <c r="E15" s="11">
        <f t="shared" si="0"/>
        <v>415.38799999999952</v>
      </c>
      <c r="F15" s="11">
        <f t="shared" si="0"/>
        <v>438.68599999999958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1.2998663297582944</v>
      </c>
      <c r="C19" s="18">
        <f t="shared" si="1"/>
        <v>1.6282076156944305</v>
      </c>
      <c r="D19" s="18">
        <f t="shared" si="1"/>
        <v>1.6130611171551859</v>
      </c>
      <c r="E19" s="18">
        <f t="shared" si="1"/>
        <v>2.0313997739824923</v>
      </c>
      <c r="F19" s="18">
        <f t="shared" si="1"/>
        <v>2.833131398191862</v>
      </c>
      <c r="G19" s="11"/>
    </row>
    <row r="20" spans="1:7" x14ac:dyDescent="0.2">
      <c r="A20" t="str">
        <f>$A6</f>
        <v>RQF7 Other higher degree</v>
      </c>
      <c r="B20" s="18">
        <f t="shared" si="1"/>
        <v>8.7333027623534143</v>
      </c>
      <c r="C20" s="18">
        <f t="shared" si="1"/>
        <v>10.985719600845545</v>
      </c>
      <c r="D20" s="18">
        <f t="shared" si="1"/>
        <v>11.325798153249286</v>
      </c>
      <c r="E20" s="18">
        <f t="shared" si="1"/>
        <v>14.142130161520797</v>
      </c>
      <c r="F20" s="18">
        <f t="shared" si="1"/>
        <v>19.809265116698601</v>
      </c>
      <c r="G20" s="11"/>
    </row>
    <row r="21" spans="1:7" x14ac:dyDescent="0.2">
      <c r="A21" t="str">
        <f>$A7</f>
        <v>RQF6 First degree</v>
      </c>
      <c r="B21" s="18">
        <f t="shared" si="1"/>
        <v>18.711332895260433</v>
      </c>
      <c r="C21" s="18">
        <f t="shared" si="1"/>
        <v>18.530578101901799</v>
      </c>
      <c r="D21" s="18">
        <f t="shared" si="1"/>
        <v>19.705837753769533</v>
      </c>
      <c r="E21" s="18">
        <f t="shared" si="1"/>
        <v>21.165741406672748</v>
      </c>
      <c r="F21" s="18">
        <f t="shared" si="1"/>
        <v>22.662721119579231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5.9662951984411334</v>
      </c>
      <c r="C22" s="18">
        <f t="shared" si="3"/>
        <v>5.1996046410718959</v>
      </c>
      <c r="D22" s="18">
        <f t="shared" si="3"/>
        <v>5.5254347004097735</v>
      </c>
      <c r="E22" s="18">
        <f t="shared" si="3"/>
        <v>5.5401139756927433</v>
      </c>
      <c r="F22" s="18">
        <f t="shared" si="3"/>
        <v>5.7671096639567594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5.3943991226866279</v>
      </c>
      <c r="C23" s="18">
        <f t="shared" si="4"/>
        <v>5.1274132997256823</v>
      </c>
      <c r="D23" s="18">
        <f t="shared" si="4"/>
        <v>5.4551853876574246</v>
      </c>
      <c r="E23" s="18">
        <f t="shared" si="4"/>
        <v>5.7601790554648753</v>
      </c>
      <c r="F23" s="18">
        <f t="shared" si="4"/>
        <v>6.184241995087036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22.609776672498292</v>
      </c>
      <c r="C24" s="18">
        <f t="shared" si="5"/>
        <v>22.773881718215609</v>
      </c>
      <c r="D24" s="18">
        <f t="shared" si="5"/>
        <v>21.934038040630512</v>
      </c>
      <c r="E24" s="18">
        <f t="shared" si="5"/>
        <v>21.755960503191289</v>
      </c>
      <c r="F24" s="18">
        <f t="shared" si="5"/>
        <v>21.445467438890983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21.875649584480001</v>
      </c>
      <c r="C25" s="18">
        <f t="shared" si="6"/>
        <v>19.670806798897463</v>
      </c>
      <c r="D25" s="18">
        <f t="shared" si="6"/>
        <v>18.804006797137834</v>
      </c>
      <c r="E25" s="18">
        <f t="shared" si="6"/>
        <v>16.528620160751579</v>
      </c>
      <c r="F25" s="18">
        <f t="shared" si="6"/>
        <v>12.327125615787434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12.196788786002987</v>
      </c>
      <c r="C26" s="18">
        <f>C12/C$15*100</f>
        <v>13.307634335072263</v>
      </c>
      <c r="D26" s="18">
        <f t="shared" si="7"/>
        <v>12.224267926158582</v>
      </c>
      <c r="E26" s="18">
        <f t="shared" si="7"/>
        <v>10.617723518298018</v>
      </c>
      <c r="F26" s="18">
        <f t="shared" si="7"/>
        <v>7.214366375387363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3.2125886485188131</v>
      </c>
      <c r="C27" s="18">
        <f>C13/C$15*100</f>
        <v>2.7761538885753225</v>
      </c>
      <c r="D27" s="18">
        <f t="shared" si="8"/>
        <v>3.4123701238318551</v>
      </c>
      <c r="E27" s="18">
        <f t="shared" si="8"/>
        <v>2.4581314444254589</v>
      </c>
      <c r="F27" s="18">
        <f t="shared" si="8"/>
        <v>1.7565712764207153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7.614292208700757</v>
      </c>
      <c r="C33" s="18">
        <f t="shared" si="9"/>
        <v>-1.9944225905097257</v>
      </c>
      <c r="D33" s="18">
        <f t="shared" si="9"/>
        <v>5.5294141021189347</v>
      </c>
      <c r="E33" s="18">
        <f t="shared" si="9"/>
        <v>3.9482338071008094</v>
      </c>
      <c r="F33" s="18">
        <f>IF(F$3-D$3 &lt;&gt; 0,(EXP(LN(F5/D5)/(F$3-D$3))-1)*100,0)</f>
        <v>4.4726438521802026</v>
      </c>
    </row>
    <row r="34" spans="1:6" x14ac:dyDescent="0.2">
      <c r="A34" t="str">
        <f>$A20</f>
        <v>RQF7 Other higher degree</v>
      </c>
      <c r="B34" s="18">
        <f t="shared" si="9"/>
        <v>7.728268656993964</v>
      </c>
      <c r="C34" s="18">
        <f t="shared" si="9"/>
        <v>1.9882308534696413</v>
      </c>
      <c r="D34" s="18">
        <f t="shared" si="9"/>
        <v>5.3498239156057892</v>
      </c>
      <c r="E34" s="18">
        <f t="shared" si="9"/>
        <v>3.9932943675138777</v>
      </c>
      <c r="F34" s="18">
        <f t="shared" ref="F34:F43" si="10">IF(F$3-D$3 &lt;&gt; 0,(EXP(LN(F6/D6)/(F$3-D$3))-1)*100,0)</f>
        <v>4.443518886139719</v>
      </c>
    </row>
    <row r="35" spans="1:6" x14ac:dyDescent="0.2">
      <c r="A35" t="str">
        <f>$A21</f>
        <v>RQF6 First degree</v>
      </c>
      <c r="B35" s="18">
        <f t="shared" si="9"/>
        <v>1.4759772723495379</v>
      </c>
      <c r="C35" s="18">
        <f t="shared" si="9"/>
        <v>5.1999867840054392</v>
      </c>
      <c r="D35" s="18">
        <f t="shared" si="9"/>
        <v>2.2238722705003822</v>
      </c>
      <c r="E35" s="18">
        <f t="shared" si="9"/>
        <v>1.236667284657611</v>
      </c>
      <c r="F35" s="18">
        <f t="shared" si="10"/>
        <v>1.5646717387112652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-1.7158291680546167</v>
      </c>
      <c r="C36" s="18">
        <f t="shared" ref="C36:E36" si="12">IF(D$3-C$3 &lt;&gt; 0,(EXP(LN(D8/C8)/(D$3-C$3))-1)*100,0)</f>
        <v>5.1249685477674944</v>
      </c>
      <c r="D36" s="18">
        <f t="shared" si="12"/>
        <v>0.82658578707226482</v>
      </c>
      <c r="E36" s="18">
        <f t="shared" si="12"/>
        <v>0.95176907065055438</v>
      </c>
      <c r="F36" s="18">
        <f t="shared" si="10"/>
        <v>0.91002404966542549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0.43983582802811227</v>
      </c>
      <c r="C37" s="18">
        <f t="shared" si="13"/>
        <v>5.2497176387517497</v>
      </c>
      <c r="D37" s="18">
        <f t="shared" si="13"/>
        <v>1.8755356991028815</v>
      </c>
      <c r="E37" s="18">
        <f t="shared" si="13"/>
        <v>1.2639892079839843</v>
      </c>
      <c r="F37" s="18">
        <f t="shared" si="10"/>
        <v>1.4674290530211964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1.9066156589994332</v>
      </c>
      <c r="C38" s="18">
        <f t="shared" si="14"/>
        <v>-4.72229611749807</v>
      </c>
      <c r="D38" s="18">
        <f t="shared" si="14"/>
        <v>0.60893351997621803</v>
      </c>
      <c r="E38" s="18">
        <f t="shared" si="14"/>
        <v>0.40277316675472186</v>
      </c>
      <c r="F38" s="18">
        <f t="shared" si="10"/>
        <v>0.47144630297568657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-0.94361251738178664</v>
      </c>
      <c r="C39" s="18">
        <f t="shared" si="15"/>
        <v>-5.4333559036028101</v>
      </c>
      <c r="D39" s="18">
        <f t="shared" si="15"/>
        <v>-1.7931341040518967</v>
      </c>
      <c r="E39" s="18">
        <f t="shared" si="15"/>
        <v>-2.3589356016557872</v>
      </c>
      <c r="F39" s="18">
        <f t="shared" si="10"/>
        <v>-2.1706982291641586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3.9635308451605678</v>
      </c>
      <c r="C40" s="18">
        <f t="shared" si="16"/>
        <v>-9.1276515309096311</v>
      </c>
      <c r="D40" s="18">
        <f t="shared" si="16"/>
        <v>-2.0270191010781868</v>
      </c>
      <c r="E40" s="18">
        <f t="shared" si="16"/>
        <v>-3.2643262034081744</v>
      </c>
      <c r="F40" s="18">
        <f t="shared" si="10"/>
        <v>-2.8536365460257285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-1.9236520409921742</v>
      </c>
      <c r="C41" s="18">
        <f t="shared" si="17"/>
        <v>21.596855823678808</v>
      </c>
      <c r="D41" s="18">
        <f t="shared" si="17"/>
        <v>-5.6255560504289264</v>
      </c>
      <c r="E41" s="18">
        <f t="shared" si="17"/>
        <v>-2.7754256877401517</v>
      </c>
      <c r="F41" s="18">
        <f t="shared" si="10"/>
        <v>-3.7349068349265102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1.7225366915865958</v>
      </c>
      <c r="C43" s="18">
        <f t="shared" ref="C43" si="18">IF(D$3-C$3 &lt;&gt; 0,(EXP(LN(D15/C15)/(D$3-C$3))-1)*100,0)</f>
        <v>-1.0741590497899356</v>
      </c>
      <c r="D43" s="18">
        <f>IF(E$3-D$3 &lt;&gt; 0,(EXP(LN(E15/D15)/(E$3-D$3))-1)*100,0)</f>
        <v>0.77309835479735245</v>
      </c>
      <c r="E43" s="18">
        <f>IF(F$3-E$3 &lt;&gt; 0,(EXP(LN(F15/E15)/(F$3-E$3))-1)*100,0)</f>
        <v>0.54720042213529663</v>
      </c>
      <c r="F43" s="18">
        <f t="shared" si="10"/>
        <v>0.62244341201385112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1.6734246182372976</v>
      </c>
      <c r="C47" s="27">
        <f>D5-C5</f>
        <v>-0.13120431078753825</v>
      </c>
      <c r="D47" s="27">
        <f>E5-D5</f>
        <v>1.9908339997146252</v>
      </c>
      <c r="E47" s="27">
        <f>F5-E5</f>
        <v>3.9903599123215532</v>
      </c>
      <c r="F47" s="27">
        <f>F5-D5</f>
        <v>5.9811939120361783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11.430642598734337</v>
      </c>
      <c r="C48" s="27">
        <f t="shared" si="20"/>
        <v>0.88250354092451033</v>
      </c>
      <c r="D48" s="27">
        <f t="shared" si="20"/>
        <v>13.475836190745156</v>
      </c>
      <c r="E48" s="27">
        <f t="shared" si="20"/>
        <v>28.155761134502406</v>
      </c>
      <c r="F48" s="27">
        <f t="shared" ref="F48:F57" si="21">F6-D6</f>
        <v>41.631597325247562</v>
      </c>
    </row>
    <row r="49" spans="1:6" x14ac:dyDescent="0.2">
      <c r="A49" t="str">
        <f t="shared" si="19"/>
        <v>RQF6 First degree</v>
      </c>
      <c r="B49" s="27">
        <f t="shared" ref="B49:E49" si="22">C7-B7</f>
        <v>4.2618673720130715</v>
      </c>
      <c r="C49" s="27">
        <f t="shared" si="22"/>
        <v>3.8932504811032942</v>
      </c>
      <c r="D49" s="27">
        <f t="shared" si="22"/>
        <v>9.1563075876654949</v>
      </c>
      <c r="E49" s="27">
        <f t="shared" si="22"/>
        <v>11.498234856287567</v>
      </c>
      <c r="F49" s="27">
        <f t="shared" si="21"/>
        <v>20.654542443953062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-1.5059059683338489</v>
      </c>
      <c r="C50" s="27">
        <f t="shared" si="23"/>
        <v>1.0766701308492124</v>
      </c>
      <c r="D50" s="27">
        <f t="shared" si="23"/>
        <v>0.92797190685369912</v>
      </c>
      <c r="E50" s="27">
        <f t="shared" si="23"/>
        <v>2.286534059074782</v>
      </c>
      <c r="F50" s="27">
        <f t="shared" si="21"/>
        <v>3.2145059659284811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0.36050417641607879</v>
      </c>
      <c r="C51" s="27">
        <f t="shared" si="24"/>
        <v>1.0875654650924531</v>
      </c>
      <c r="D51" s="27">
        <f t="shared" si="24"/>
        <v>2.1228802360093191</v>
      </c>
      <c r="E51" s="27">
        <f t="shared" si="24"/>
        <v>3.2023112636530797</v>
      </c>
      <c r="F51" s="27">
        <f t="shared" si="21"/>
        <v>5.3251914996623988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6.6953335197874395</v>
      </c>
      <c r="C52" s="27">
        <f t="shared" si="25"/>
        <v>-4.3452164505678184</v>
      </c>
      <c r="D52" s="27">
        <f t="shared" si="25"/>
        <v>2.7019571877372215</v>
      </c>
      <c r="E52" s="27">
        <f t="shared" si="25"/>
        <v>3.7066140739770788</v>
      </c>
      <c r="F52" s="27">
        <f t="shared" si="21"/>
        <v>6.4085712617143002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-3.0719573364448394</v>
      </c>
      <c r="C53" s="27">
        <f>D11-C11</f>
        <v>-4.3182866181052759</v>
      </c>
      <c r="D53" s="27">
        <f t="shared" si="26"/>
        <v>-6.5011463346132814</v>
      </c>
      <c r="E53" s="27">
        <f t="shared" si="26"/>
        <v>-14.580530434469487</v>
      </c>
      <c r="F53" s="27">
        <f t="shared" si="21"/>
        <v>-21.081676769082769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7.742330279198633</v>
      </c>
      <c r="C54" s="27">
        <f t="shared" si="27"/>
        <v>-4.9077343655778094</v>
      </c>
      <c r="D54" s="27">
        <f t="shared" si="27"/>
        <v>-4.7552828046303404</v>
      </c>
      <c r="E54" s="27">
        <f t="shared" si="27"/>
        <v>-12.456334090655943</v>
      </c>
      <c r="F54" s="27">
        <f t="shared" si="21"/>
        <v>-17.211616895286284</v>
      </c>
    </row>
    <row r="55" spans="1:6" x14ac:dyDescent="0.2">
      <c r="A55" t="str">
        <f t="shared" si="19"/>
        <v>No Qualification</v>
      </c>
      <c r="B55" s="27">
        <f t="shared" ref="B55:E55" si="28">C13-B13</f>
        <v>-0.90623925960806062</v>
      </c>
      <c r="C55" s="27">
        <f t="shared" si="28"/>
        <v>2.4224521270691426</v>
      </c>
      <c r="D55" s="27">
        <f t="shared" si="28"/>
        <v>-3.4283579694821942</v>
      </c>
      <c r="E55" s="27">
        <f t="shared" si="28"/>
        <v>-2.5049507746910402</v>
      </c>
      <c r="F55" s="27">
        <f t="shared" si="21"/>
        <v>-5.9333087441732344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26.680000000000064</v>
      </c>
      <c r="C57" s="29">
        <f t="shared" ref="C57" si="29">D15-C15</f>
        <v>-4.3399999999997476</v>
      </c>
      <c r="D57" s="29">
        <f>E15-D15</f>
        <v>15.690999999999633</v>
      </c>
      <c r="E57" s="29">
        <f>F15-E15</f>
        <v>23.298000000000059</v>
      </c>
      <c r="F57" s="29">
        <f t="shared" si="21"/>
        <v>38.988999999999692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Dorset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16.61623448975346</v>
      </c>
      <c r="N6" s="11">
        <v>20.361585003226278</v>
      </c>
      <c r="O6" s="11">
        <v>15.790555618543541</v>
      </c>
      <c r="P6" s="11">
        <v>16.267658971329677</v>
      </c>
      <c r="Q6" s="11">
        <v>15.350778775323606</v>
      </c>
      <c r="R6" s="11">
        <v>12.122928146391125</v>
      </c>
      <c r="S6" s="11">
        <v>12.125995927604182</v>
      </c>
      <c r="T6" s="11">
        <v>11.36861739444984</v>
      </c>
      <c r="U6" s="11">
        <v>12.720307938567526</v>
      </c>
      <c r="V6" s="11">
        <v>11.216688886783064</v>
      </c>
      <c r="W6" s="11">
        <v>13.639141013852207</v>
      </c>
      <c r="X6" s="11">
        <v>12.744098820546702</v>
      </c>
      <c r="Y6" s="11">
        <v>11.163384019268493</v>
      </c>
      <c r="Z6" s="11">
        <v>10.799679041346337</v>
      </c>
      <c r="AA6" s="11">
        <v>10.416702030133745</v>
      </c>
      <c r="AB6" s="11">
        <v>10.210783044370013</v>
      </c>
      <c r="AC6" s="11">
        <v>10.012692926311606</v>
      </c>
      <c r="AD6" s="11">
        <v>9.7936622498681167</v>
      </c>
      <c r="AE6" s="11">
        <v>9.5418796681048903</v>
      </c>
      <c r="AF6" s="11">
        <v>9.2645014891959026</v>
      </c>
      <c r="AG6" s="11">
        <v>8.97614568299689</v>
      </c>
      <c r="AH6" s="11">
        <v>8.6677990612568099</v>
      </c>
      <c r="AI6" s="11">
        <v>8.3407390007498883</v>
      </c>
      <c r="AJ6" s="11">
        <v>7.9955975430957782</v>
      </c>
      <c r="AK6" s="11">
        <v>7.6581521515001612</v>
      </c>
      <c r="AL6" s="11">
        <v>7.7058322696789725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56.524426453629246</v>
      </c>
      <c r="N7" s="11">
        <v>52.960689382505628</v>
      </c>
      <c r="O7" s="11">
        <v>52.846160203911573</v>
      </c>
      <c r="P7" s="11">
        <v>50.466105734122337</v>
      </c>
      <c r="Q7" s="11">
        <v>53.820856270100023</v>
      </c>
      <c r="R7" s="11">
        <v>46.025436259197235</v>
      </c>
      <c r="S7" s="11">
        <v>52.044327567603666</v>
      </c>
      <c r="T7" s="11">
        <v>46.508456690733709</v>
      </c>
      <c r="U7" s="11">
        <v>50.68229802441526</v>
      </c>
      <c r="V7" s="11">
        <v>53.767766538395868</v>
      </c>
      <c r="W7" s="11">
        <v>48.860032172818059</v>
      </c>
      <c r="X7" s="11">
        <v>44.276309629037591</v>
      </c>
      <c r="Y7" s="11">
        <v>46.399814795452592</v>
      </c>
      <c r="Z7" s="11">
        <v>45.806449305805707</v>
      </c>
      <c r="AA7" s="11">
        <v>45.06638900579987</v>
      </c>
      <c r="AB7" s="11">
        <v>44.104749368187719</v>
      </c>
      <c r="AC7" s="11">
        <v>43.078217429957469</v>
      </c>
      <c r="AD7" s="11">
        <v>41.990644013670241</v>
      </c>
      <c r="AE7" s="11">
        <v>40.876585645416853</v>
      </c>
      <c r="AF7" s="11">
        <v>39.71543893919678</v>
      </c>
      <c r="AG7" s="11">
        <v>38.523657837251505</v>
      </c>
      <c r="AH7" s="11">
        <v>37.270967446405074</v>
      </c>
      <c r="AI7" s="11">
        <v>35.961305811720479</v>
      </c>
      <c r="AJ7" s="11">
        <v>34.598530618599135</v>
      </c>
      <c r="AK7" s="11">
        <v>33.171014558364107</v>
      </c>
      <c r="AL7" s="11">
        <v>31.648415277531775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79.612821469731003</v>
      </c>
      <c r="N8" s="11">
        <v>82.688963097635224</v>
      </c>
      <c r="O8" s="11">
        <v>85.479387036776259</v>
      </c>
      <c r="P8" s="11">
        <v>83.542835711687317</v>
      </c>
      <c r="Q8" s="11">
        <v>81.058116059095454</v>
      </c>
      <c r="R8" s="11">
        <v>82.549295002506099</v>
      </c>
      <c r="S8" s="11">
        <v>76.719420390784521</v>
      </c>
      <c r="T8" s="11">
        <v>78.800967862228092</v>
      </c>
      <c r="U8" s="11">
        <v>81.383808635125661</v>
      </c>
      <c r="V8" s="11">
        <v>79.47733766606126</v>
      </c>
      <c r="W8" s="11">
        <v>75.159051047955984</v>
      </c>
      <c r="X8" s="11">
        <v>71.696388780405272</v>
      </c>
      <c r="Y8" s="11">
        <v>72.275520656949311</v>
      </c>
      <c r="Z8" s="11">
        <v>71.245803951646835</v>
      </c>
      <c r="AA8" s="11">
        <v>70.080061509522139</v>
      </c>
      <c r="AB8" s="11">
        <v>68.657904713342703</v>
      </c>
      <c r="AC8" s="11">
        <v>67.208935501429295</v>
      </c>
      <c r="AD8" s="11">
        <v>65.731385037932256</v>
      </c>
      <c r="AE8" s="11">
        <v>64.260196636736907</v>
      </c>
      <c r="AF8" s="11">
        <v>62.787070298117335</v>
      </c>
      <c r="AG8" s="11">
        <v>61.341236426257915</v>
      </c>
      <c r="AH8" s="11">
        <v>59.893114541470361</v>
      </c>
      <c r="AI8" s="11">
        <v>58.449366272383507</v>
      </c>
      <c r="AJ8" s="11">
        <v>57.009830962201441</v>
      </c>
      <c r="AK8" s="11">
        <v>55.570823763047358</v>
      </c>
      <c r="AL8" s="11">
        <v>54.077374278873215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81.796733763054732</v>
      </c>
      <c r="N9" s="11">
        <v>77.166409762801521</v>
      </c>
      <c r="O9" s="11">
        <v>80.022541105424622</v>
      </c>
      <c r="P9" s="11">
        <v>86.62822405507525</v>
      </c>
      <c r="Q9" s="11">
        <v>82.980403703763017</v>
      </c>
      <c r="R9" s="11">
        <v>85.319574958039283</v>
      </c>
      <c r="S9" s="11">
        <v>84.654733946668017</v>
      </c>
      <c r="T9" s="11">
        <v>87.430632094190614</v>
      </c>
      <c r="U9" s="11">
        <v>90.94452347373803</v>
      </c>
      <c r="V9" s="11">
        <v>92.014908477826722</v>
      </c>
      <c r="W9" s="11">
        <v>87.669692027258904</v>
      </c>
      <c r="X9" s="11">
        <v>82.99123421863564</v>
      </c>
      <c r="Y9" s="11">
        <v>88.37158853175977</v>
      </c>
      <c r="Z9" s="11">
        <v>89.238113743308574</v>
      </c>
      <c r="AA9" s="11">
        <v>89.965136954478837</v>
      </c>
      <c r="AB9" s="11">
        <v>90.371649214996125</v>
      </c>
      <c r="AC9" s="11">
        <v>90.74787219633653</v>
      </c>
      <c r="AD9" s="11">
        <v>91.085533555139463</v>
      </c>
      <c r="AE9" s="11">
        <v>91.430764022289523</v>
      </c>
      <c r="AF9" s="11">
        <v>91.777980425215333</v>
      </c>
      <c r="AG9" s="11">
        <v>92.168172027704699</v>
      </c>
      <c r="AH9" s="11">
        <v>92.557123317712865</v>
      </c>
      <c r="AI9" s="11">
        <v>92.952779858202135</v>
      </c>
      <c r="AJ9" s="11">
        <v>93.357615531463054</v>
      </c>
      <c r="AK9" s="11">
        <v>93.759281305983947</v>
      </c>
      <c r="AL9" s="11">
        <v>94.078263288973204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19.127238856009384</v>
      </c>
      <c r="N10" s="11">
        <v>19.077577846218176</v>
      </c>
      <c r="O10" s="11">
        <v>20.368250481843649</v>
      </c>
      <c r="P10" s="11">
        <v>20.175315344994768</v>
      </c>
      <c r="Q10" s="11">
        <v>21.144871842335974</v>
      </c>
      <c r="R10" s="11">
        <v>20.356142697396557</v>
      </c>
      <c r="S10" s="11">
        <v>21.58350032017885</v>
      </c>
      <c r="T10" s="11">
        <v>21.37272935121182</v>
      </c>
      <c r="U10" s="11">
        <v>21.402369355418081</v>
      </c>
      <c r="V10" s="11">
        <v>20.716646873812635</v>
      </c>
      <c r="W10" s="11">
        <v>21.804212338905089</v>
      </c>
      <c r="X10" s="11">
        <v>24.645265074883991</v>
      </c>
      <c r="Y10" s="11">
        <v>22.84169060322256</v>
      </c>
      <c r="Z10" s="11">
        <v>23.254663253716856</v>
      </c>
      <c r="AA10" s="11">
        <v>23.631382881060564</v>
      </c>
      <c r="AB10" s="11">
        <v>23.927092574914408</v>
      </c>
      <c r="AC10" s="11">
        <v>24.230200235693768</v>
      </c>
      <c r="AD10" s="11">
        <v>24.530644447247099</v>
      </c>
      <c r="AE10">
        <v>24.828641981599461</v>
      </c>
      <c r="AF10">
        <v>25.126723872736925</v>
      </c>
      <c r="AG10">
        <v>25.442795457777482</v>
      </c>
      <c r="AH10">
        <v>25.761164533020274</v>
      </c>
      <c r="AI10" s="11">
        <v>26.084883516905034</v>
      </c>
      <c r="AJ10" s="11">
        <v>26.442975757982047</v>
      </c>
      <c r="AK10" s="11">
        <v>26.803621661788195</v>
      </c>
      <c r="AL10" s="11">
        <v>27.129403838567487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23.220407936091913</v>
      </c>
      <c r="N11" s="11">
        <v>23.08929091941615</v>
      </c>
      <c r="O11" s="11">
        <v>23.344480327749537</v>
      </c>
      <c r="P11" s="11">
        <v>24.300736185416572</v>
      </c>
      <c r="Q11" s="11">
        <v>24.316209619584249</v>
      </c>
      <c r="R11" s="11">
        <v>22.514232571981484</v>
      </c>
      <c r="S11" s="11">
        <v>23.393268640520354</v>
      </c>
      <c r="T11" s="11">
        <v>22.998303650703896</v>
      </c>
      <c r="U11" s="11">
        <v>22.944868784000104</v>
      </c>
      <c r="V11" s="11">
        <v>21.008326603647635</v>
      </c>
      <c r="W11" s="11">
        <v>22.084996734496848</v>
      </c>
      <c r="X11" s="11">
        <v>24.16654489325439</v>
      </c>
      <c r="Y11" s="11">
        <v>22.438925067936509</v>
      </c>
      <c r="Z11" s="11">
        <v>22.659147308196264</v>
      </c>
      <c r="AA11" s="11">
        <v>22.869512203645797</v>
      </c>
      <c r="AB11" s="11">
        <v>23.012968641350547</v>
      </c>
      <c r="AC11" s="11">
        <v>23.161862373389166</v>
      </c>
      <c r="AD11" s="11">
        <v>23.326110839874968</v>
      </c>
      <c r="AE11">
        <v>23.518757273299393</v>
      </c>
      <c r="AF11">
        <v>23.737293108265725</v>
      </c>
      <c r="AG11">
        <v>23.975945812710769</v>
      </c>
      <c r="AH11">
        <v>24.229539910665999</v>
      </c>
      <c r="AI11" s="11">
        <v>24.510852904665004</v>
      </c>
      <c r="AJ11" s="11">
        <v>24.788993013880809</v>
      </c>
      <c r="AK11" s="11">
        <v>25.042760030260606</v>
      </c>
      <c r="AL11" s="11">
        <v>25.299502700425329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57.996767141455507</v>
      </c>
      <c r="N12" s="11">
        <v>61.482116591824344</v>
      </c>
      <c r="O12" s="11">
        <v>65.389899779645219</v>
      </c>
      <c r="P12" s="11">
        <v>68.721796446044451</v>
      </c>
      <c r="Q12" s="11">
        <v>71.737881945067556</v>
      </c>
      <c r="R12" s="11">
        <v>70.608524473567826</v>
      </c>
      <c r="S12" s="11">
        <v>74.847020293872362</v>
      </c>
      <c r="T12" s="11">
        <v>75.570208847550404</v>
      </c>
      <c r="U12" s="11">
        <v>77.738266197290585</v>
      </c>
      <c r="V12" s="11">
        <v>74.870391845580897</v>
      </c>
      <c r="W12" s="11">
        <v>78.763642326684192</v>
      </c>
      <c r="X12" s="11">
        <v>88.163514131739305</v>
      </c>
      <c r="Y12" s="11">
        <v>83.389711190861647</v>
      </c>
      <c r="Z12" s="11">
        <v>85.076767626320404</v>
      </c>
      <c r="AA12" s="11">
        <v>86.637292881461505</v>
      </c>
      <c r="AB12" s="11">
        <v>87.919949914349687</v>
      </c>
      <c r="AC12" s="11">
        <v>89.148313074446136</v>
      </c>
      <c r="AD12" s="11">
        <v>90.320595552170985</v>
      </c>
      <c r="AE12">
        <v>91.47222813231491</v>
      </c>
      <c r="AF12">
        <v>92.605513631465911</v>
      </c>
      <c r="AG12">
        <v>93.767324306989806</v>
      </c>
      <c r="AH12">
        <v>94.915297955623686</v>
      </c>
      <c r="AI12">
        <v>96.052271456001591</v>
      </c>
      <c r="AJ12">
        <v>97.182276585812275</v>
      </c>
      <c r="AK12">
        <v>98.338673006882061</v>
      </c>
      <c r="AL12">
        <v>99.418184770637254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27.528991607811552</v>
      </c>
      <c r="N13" s="11">
        <v>24.52683592953138</v>
      </c>
      <c r="O13" s="11">
        <v>26.42297666332718</v>
      </c>
      <c r="P13" s="11">
        <v>24.85776699670194</v>
      </c>
      <c r="Q13" s="11">
        <v>31.971696024966981</v>
      </c>
      <c r="R13" s="11">
        <v>32.955729304933939</v>
      </c>
      <c r="S13" s="11">
        <v>34.861592163397475</v>
      </c>
      <c r="T13" s="11">
        <v>41.002290709498936</v>
      </c>
      <c r="U13" s="11">
        <v>40.821563269240329</v>
      </c>
      <c r="V13" s="11">
        <v>44.386371903668277</v>
      </c>
      <c r="W13" s="11">
        <v>45.268875444592787</v>
      </c>
      <c r="X13" s="11">
        <v>45.813896797440293</v>
      </c>
      <c r="Y13" s="11">
        <v>50.4209181507495</v>
      </c>
      <c r="Z13" s="11">
        <v>53.263502058213774</v>
      </c>
      <c r="AA13" s="11">
        <v>56.077792901990435</v>
      </c>
      <c r="AB13" s="11">
        <v>58.744711635337943</v>
      </c>
      <c r="AC13" s="11">
        <v>61.425906272441132</v>
      </c>
      <c r="AD13" s="11">
        <v>64.116028964346228</v>
      </c>
      <c r="AE13">
        <v>66.828639579577015</v>
      </c>
      <c r="AF13">
        <v>69.571084624150771</v>
      </c>
      <c r="AG13">
        <v>72.376065301948756</v>
      </c>
      <c r="AH13">
        <v>75.212277237619475</v>
      </c>
      <c r="AI13">
        <v>78.092321472555312</v>
      </c>
      <c r="AJ13">
        <v>81.016825753038759</v>
      </c>
      <c r="AK13">
        <v>83.975455428733113</v>
      </c>
      <c r="AL13">
        <v>86.900472769840349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3.8733782824631051</v>
      </c>
      <c r="N14" s="11">
        <v>3.6115314668414382</v>
      </c>
      <c r="O14" s="11">
        <v>3.7857487827788034</v>
      </c>
      <c r="P14" s="11">
        <v>3.743560554627968</v>
      </c>
      <c r="Q14" s="11">
        <v>4.7111857597636329</v>
      </c>
      <c r="R14" s="11">
        <v>4.9051365859860017</v>
      </c>
      <c r="S14" s="11">
        <v>5.067140749370723</v>
      </c>
      <c r="T14" s="11">
        <v>6.0577933994328177</v>
      </c>
      <c r="U14" s="11">
        <v>6.0279943222046031</v>
      </c>
      <c r="V14" s="11">
        <v>6.5785612042232993</v>
      </c>
      <c r="W14" s="11">
        <v>6.447356893435761</v>
      </c>
      <c r="X14" s="11">
        <v>6.5617476540567186</v>
      </c>
      <c r="Y14" s="11">
        <v>7.2664469837995114</v>
      </c>
      <c r="Z14" s="11">
        <v>7.6638737114449773</v>
      </c>
      <c r="AA14" s="11">
        <v>8.0617296319075997</v>
      </c>
      <c r="AB14" s="11">
        <v>8.4381908931503862</v>
      </c>
      <c r="AC14" s="11">
        <v>8.8139999899951942</v>
      </c>
      <c r="AD14" s="11">
        <v>9.1903953397502232</v>
      </c>
      <c r="AE14">
        <v>9.5773070606607913</v>
      </c>
      <c r="AF14">
        <v>9.9683936116552765</v>
      </c>
      <c r="AG14">
        <v>10.368657146362347</v>
      </c>
      <c r="AH14">
        <v>10.773715996225931</v>
      </c>
      <c r="AI14">
        <v>11.182479706817078</v>
      </c>
      <c r="AJ14">
        <v>11.595354233926846</v>
      </c>
      <c r="AK14">
        <v>12.013218093440555</v>
      </c>
      <c r="AL14">
        <v>12.428550805471939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Dorset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Dorset</v>
      </c>
      <c r="W1" s="203" t="str">
        <f>CONCATENATE("Shift-share Figure 1: Levels of Employment, ",C4," - ",F40,", ",Info!B5)</f>
        <v>Shift-share Figure 1: Levels of Employment, 2015 - 2035, Dorset</v>
      </c>
      <c r="AK1" s="203" t="str">
        <f>CONCATENATE("Shift-share Figure 1.1: Net Changes, ",C4,"-",F40,", ",Info!B5)</f>
        <v>Shift-share Figure 1.1: Net Changes, 2015-2035, Dorset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24.102596362576236</v>
      </c>
      <c r="C8" s="141">
        <f t="shared" ref="C8:C33" si="0">B8/B$35*100</f>
        <v>6.387213265575105</v>
      </c>
      <c r="E8" s="151">
        <v>30.330082960014582</v>
      </c>
      <c r="F8" s="141">
        <f t="shared" ref="F8:F33" si="1">E8/E$35*100</f>
        <v>7.5882688536602956</v>
      </c>
      <c r="H8" s="151">
        <f>E8-B8</f>
        <v>6.2274865974383466</v>
      </c>
      <c r="I8" s="141">
        <f>IF(B8&lt;&gt;0,((E8/B8)-1)*100,0)</f>
        <v>25.837409811615466</v>
      </c>
      <c r="K8" s="207">
        <f t="shared" ref="K8:K33" si="2">(($E$35/$B$35)-1)*B8</f>
        <v>1.4269034435294845</v>
      </c>
      <c r="L8" s="141">
        <f>IF(B8&lt;&gt;0,K8/B8*100,0)</f>
        <v>5.9201233844873968</v>
      </c>
      <c r="N8" s="151">
        <f>H8-(K8+Q8)</f>
        <v>4.9013426748341535</v>
      </c>
      <c r="O8" s="141">
        <f>IF(B8&lt;&gt;0,N8/B8*100,0)</f>
        <v>20.335330688458111</v>
      </c>
      <c r="Q8" s="151">
        <v>-0.10075952092529118</v>
      </c>
      <c r="R8" s="141">
        <f>IF(B8&lt;&gt;0,Q8/B8*100,0)</f>
        <v>-0.41804426133003286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14.183300364112393</v>
      </c>
      <c r="C9" s="141">
        <f t="shared" si="0"/>
        <v>3.7585894429180859</v>
      </c>
      <c r="E9" s="151">
        <v>16.153766822052162</v>
      </c>
      <c r="F9" s="141">
        <f t="shared" si="1"/>
        <v>4.0415031441447313</v>
      </c>
      <c r="H9" s="151">
        <f t="shared" ref="H9:H32" si="3">E9-B9</f>
        <v>1.9704664579397697</v>
      </c>
      <c r="I9" s="141">
        <f t="shared" ref="I9:I32" si="4">IF(B9&lt;&gt;0,((E9/B9)-1)*100,0)</f>
        <v>13.892862784783055</v>
      </c>
      <c r="K9" s="207">
        <f t="shared" si="2"/>
        <v>0.83966888154790387</v>
      </c>
      <c r="L9" s="141">
        <f t="shared" ref="L9:L32" si="5">IF(B9&lt;&gt;0,K9/B9*100,0)</f>
        <v>5.9201233844873968</v>
      </c>
      <c r="N9" s="151">
        <f t="shared" ref="N9:N31" si="6">H9-(K9+Q9)</f>
        <v>0.67467329593333702</v>
      </c>
      <c r="O9" s="141">
        <f>IF(B9&lt;&gt;0,N9/B9*100,0)</f>
        <v>4.7568145538286988</v>
      </c>
      <c r="Q9" s="151">
        <v>0.45612428045852887</v>
      </c>
      <c r="R9" s="141">
        <f>IF(B9&lt;&gt;0,Q9/B9*100,0)</f>
        <v>3.2159248464669576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19.421346286134263</v>
      </c>
      <c r="C10" s="141">
        <f t="shared" si="0"/>
        <v>5.1466770952001086</v>
      </c>
      <c r="E10" s="151">
        <v>23.377575966816259</v>
      </c>
      <c r="F10" s="141">
        <f t="shared" si="1"/>
        <v>5.8488244762448218</v>
      </c>
      <c r="H10" s="151">
        <f t="shared" si="3"/>
        <v>3.9562296806819965</v>
      </c>
      <c r="I10" s="141">
        <f t="shared" si="4"/>
        <v>20.370522323195072</v>
      </c>
      <c r="K10" s="207">
        <f t="shared" si="2"/>
        <v>1.1497676630677092</v>
      </c>
      <c r="L10" s="141">
        <f t="shared" si="5"/>
        <v>5.9201233844873977</v>
      </c>
      <c r="N10" s="151">
        <f t="shared" si="6"/>
        <v>3.0111395081786725</v>
      </c>
      <c r="O10" s="141">
        <f t="shared" ref="O10:O32" si="7">IF(B10&lt;&gt;0,N10/B10*100,0)</f>
        <v>15.504277941475431</v>
      </c>
      <c r="Q10" s="151">
        <v>-0.20467749056438522</v>
      </c>
      <c r="R10" s="141">
        <f t="shared" ref="R10:R32" si="8">IF(B10&lt;&gt;0,Q10/B10*100,0)</f>
        <v>-1.0538790027677603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16.97798935518842</v>
      </c>
      <c r="C11" s="141">
        <f t="shared" si="0"/>
        <v>4.49918495090549</v>
      </c>
      <c r="E11" s="151">
        <v>19.481977619693662</v>
      </c>
      <c r="F11" s="141">
        <f t="shared" si="1"/>
        <v>4.8741866012738821</v>
      </c>
      <c r="H11" s="151">
        <f>E11-B11</f>
        <v>2.5039882645052423</v>
      </c>
      <c r="I11" s="141">
        <f>IF(B11&lt;&gt;0,((E11/B11)-1)*100,0)</f>
        <v>14.748438181462475</v>
      </c>
      <c r="K11" s="207">
        <f t="shared" si="2"/>
        <v>1.0051179180322907</v>
      </c>
      <c r="L11" s="141">
        <f t="shared" si="5"/>
        <v>5.9201233844873968</v>
      </c>
      <c r="N11" s="151">
        <f t="shared" si="6"/>
        <v>2.2228637272304153</v>
      </c>
      <c r="O11" s="141">
        <f t="shared" si="7"/>
        <v>13.092620573184158</v>
      </c>
      <c r="Q11" s="151">
        <v>-0.72399338075746356</v>
      </c>
      <c r="R11" s="141">
        <f>IF(B11&lt;&gt;0,Q11/B11*100,0)</f>
        <v>-4.2643057762090857</v>
      </c>
      <c r="T11" s="136"/>
    </row>
    <row r="12" spans="1:97" x14ac:dyDescent="0.2">
      <c r="A12" s="10" t="str">
        <f>name!$D8</f>
        <v>23 Teaching and other educational professionals</v>
      </c>
      <c r="B12" s="151">
        <v>17.214231385988612</v>
      </c>
      <c r="C12" s="141">
        <f t="shared" si="0"/>
        <v>4.5617893363548632</v>
      </c>
      <c r="E12" s="151">
        <v>19.918068744496043</v>
      </c>
      <c r="F12" s="141">
        <f t="shared" si="1"/>
        <v>4.9832920298366137</v>
      </c>
      <c r="H12" s="151">
        <f t="shared" si="3"/>
        <v>2.7038373585074318</v>
      </c>
      <c r="I12" s="141">
        <f t="shared" si="4"/>
        <v>15.706988583342717</v>
      </c>
      <c r="K12" s="207">
        <f t="shared" si="2"/>
        <v>1.0191037377416807</v>
      </c>
      <c r="L12" s="141">
        <f t="shared" si="5"/>
        <v>5.9201233844873968</v>
      </c>
      <c r="N12" s="151">
        <f t="shared" si="6"/>
        <v>1.8910767243029158</v>
      </c>
      <c r="O12" s="141">
        <f t="shared" si="7"/>
        <v>10.985542612388393</v>
      </c>
      <c r="Q12" s="151">
        <v>-0.2063431035371649</v>
      </c>
      <c r="R12" s="141">
        <f t="shared" si="8"/>
        <v>-1.1986774135330622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20.904907709566587</v>
      </c>
      <c r="C13" s="141">
        <f t="shared" si="0"/>
        <v>5.5398224253337283</v>
      </c>
      <c r="E13" s="151">
        <v>27.197691926510696</v>
      </c>
      <c r="F13" s="141">
        <f t="shared" si="1"/>
        <v>6.8045774490453281</v>
      </c>
      <c r="H13" s="151">
        <f t="shared" si="3"/>
        <v>6.2927842169441099</v>
      </c>
      <c r="I13" s="141">
        <f t="shared" si="4"/>
        <v>30.101946893859676</v>
      </c>
      <c r="K13" s="207">
        <f t="shared" si="2"/>
        <v>1.2375963298195602</v>
      </c>
      <c r="L13" s="141">
        <f t="shared" si="5"/>
        <v>5.9201233844873977</v>
      </c>
      <c r="N13" s="151">
        <f>H13-(K13+Q13)</f>
        <v>4.8855708840316581</v>
      </c>
      <c r="O13" s="141">
        <f>IF(B13&lt;&gt;0,N13/B13*100,0)</f>
        <v>23.370449427030497</v>
      </c>
      <c r="Q13" s="151">
        <v>0.16961700309289204</v>
      </c>
      <c r="R13" s="141">
        <f t="shared" si="8"/>
        <v>0.81137408234178054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5.8279615010554497</v>
      </c>
      <c r="C14" s="141">
        <f t="shared" si="0"/>
        <v>1.5444158982224929</v>
      </c>
      <c r="E14" s="151">
        <v>7.5954328905344992</v>
      </c>
      <c r="F14" s="141">
        <f t="shared" si="1"/>
        <v>1.9002976981399664</v>
      </c>
      <c r="H14" s="151">
        <f t="shared" si="3"/>
        <v>1.7674713894790495</v>
      </c>
      <c r="I14" s="141">
        <f t="shared" si="4"/>
        <v>30.327437632505962</v>
      </c>
      <c r="K14" s="207">
        <f t="shared" si="2"/>
        <v>0.34502251166290637</v>
      </c>
      <c r="L14" s="141">
        <f>IF(B14&lt;&gt;0,K14/B14*100,0)</f>
        <v>5.9201233844873968</v>
      </c>
      <c r="N14" s="151">
        <f t="shared" si="6"/>
        <v>1.4096043341465252</v>
      </c>
      <c r="O14" s="141">
        <f t="shared" si="7"/>
        <v>24.186919112132852</v>
      </c>
      <c r="Q14" s="151">
        <v>1.2844543669617894E-2</v>
      </c>
      <c r="R14" s="141">
        <f t="shared" si="8"/>
        <v>0.22039513588570778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7.5153466427710569</v>
      </c>
      <c r="C15" s="141">
        <f t="shared" si="0"/>
        <v>1.9915747270545028</v>
      </c>
      <c r="E15" s="151">
        <v>8.3564565695027184</v>
      </c>
      <c r="F15" s="141">
        <f t="shared" si="1"/>
        <v>2.0906978459940206</v>
      </c>
      <c r="H15" s="151">
        <f t="shared" si="3"/>
        <v>0.84110992673166152</v>
      </c>
      <c r="I15" s="141">
        <f t="shared" si="4"/>
        <v>11.191897948456141</v>
      </c>
      <c r="K15" s="207">
        <f t="shared" si="2"/>
        <v>0.44491779402397785</v>
      </c>
      <c r="L15" s="141">
        <f t="shared" si="5"/>
        <v>5.9201233844873968</v>
      </c>
      <c r="N15" s="151">
        <f t="shared" si="6"/>
        <v>0.69379773814687995</v>
      </c>
      <c r="O15" s="141">
        <f t="shared" si="7"/>
        <v>9.231746333540551</v>
      </c>
      <c r="Q15" s="151">
        <v>-0.29760560543919629</v>
      </c>
      <c r="R15" s="141">
        <f t="shared" si="8"/>
        <v>-3.9599717695718053</v>
      </c>
      <c r="T15" s="11"/>
    </row>
    <row r="16" spans="1:97" x14ac:dyDescent="0.2">
      <c r="A16" s="10" t="str">
        <f>name!$D12</f>
        <v>33 Protective service occupations</v>
      </c>
      <c r="B16" s="151">
        <v>2.9839149876190829</v>
      </c>
      <c r="C16" s="141">
        <f t="shared" si="0"/>
        <v>0.7907405951444082</v>
      </c>
      <c r="E16" s="151">
        <v>3.1890941405883497</v>
      </c>
      <c r="F16" s="141">
        <f t="shared" si="1"/>
        <v>0.79787792767730314</v>
      </c>
      <c r="H16" s="151">
        <f t="shared" si="3"/>
        <v>0.20517915296926681</v>
      </c>
      <c r="I16" s="141">
        <f t="shared" si="4"/>
        <v>6.8761728742474215</v>
      </c>
      <c r="K16" s="207">
        <f t="shared" si="2"/>
        <v>0.17665144895526155</v>
      </c>
      <c r="L16" s="141">
        <f t="shared" si="5"/>
        <v>5.9201233844873977</v>
      </c>
      <c r="N16" s="151">
        <f t="shared" si="6"/>
        <v>0.16871067631634856</v>
      </c>
      <c r="O16" s="141">
        <f t="shared" si="7"/>
        <v>5.6540041192985102</v>
      </c>
      <c r="Q16" s="151">
        <v>-0.14018297230234331</v>
      </c>
      <c r="R16" s="141">
        <f t="shared" si="8"/>
        <v>-4.6979546295384811</v>
      </c>
      <c r="T16" s="11"/>
    </row>
    <row r="17" spans="1:20" x14ac:dyDescent="0.2">
      <c r="A17" s="10" t="str">
        <f>name!$D13</f>
        <v>34 Culture, media and sports occupations</v>
      </c>
      <c r="B17" s="151">
        <v>7.6306487121480959</v>
      </c>
      <c r="C17" s="141">
        <f t="shared" si="0"/>
        <v>2.0221298961323364</v>
      </c>
      <c r="E17" s="151">
        <v>8.4843822104453377</v>
      </c>
      <c r="F17" s="141">
        <f t="shared" si="1"/>
        <v>2.1227035005129737</v>
      </c>
      <c r="H17" s="151">
        <f t="shared" si="3"/>
        <v>0.85373349829724177</v>
      </c>
      <c r="I17" s="141">
        <f t="shared" si="4"/>
        <v>11.188216500362369</v>
      </c>
      <c r="K17" s="207">
        <f t="shared" si="2"/>
        <v>0.45174381879596581</v>
      </c>
      <c r="L17" s="141">
        <f t="shared" si="5"/>
        <v>5.9201233844873968</v>
      </c>
      <c r="N17" s="151">
        <f t="shared" si="6"/>
        <v>0.4582269128638034</v>
      </c>
      <c r="O17" s="141">
        <f t="shared" si="7"/>
        <v>6.0050846284444983</v>
      </c>
      <c r="Q17" s="151">
        <v>-5.6237233362527464E-2</v>
      </c>
      <c r="R17" s="141">
        <f t="shared" si="8"/>
        <v>-0.736991512569528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21.60435703815736</v>
      </c>
      <c r="C18" s="141">
        <f t="shared" si="0"/>
        <v>5.7251772295617602</v>
      </c>
      <c r="E18" s="151">
        <v>24.635476172871439</v>
      </c>
      <c r="F18" s="141">
        <f t="shared" si="1"/>
        <v>6.1635379231946814</v>
      </c>
      <c r="H18" s="151">
        <f t="shared" si="3"/>
        <v>3.0311191347140785</v>
      </c>
      <c r="I18" s="141">
        <f t="shared" si="4"/>
        <v>14.030128873358972</v>
      </c>
      <c r="K18" s="207">
        <f t="shared" si="2"/>
        <v>1.2790045930841025</v>
      </c>
      <c r="L18" s="141">
        <f t="shared" si="5"/>
        <v>5.9201233844873959</v>
      </c>
      <c r="N18" s="151">
        <f t="shared" si="6"/>
        <v>1.7472856600191637</v>
      </c>
      <c r="O18" s="141">
        <f t="shared" si="7"/>
        <v>8.0876540640997945</v>
      </c>
      <c r="Q18" s="151">
        <v>4.8288816108121718E-3</v>
      </c>
      <c r="R18" s="141">
        <f t="shared" si="8"/>
        <v>2.2351424771787736E-2</v>
      </c>
      <c r="T18" s="11"/>
    </row>
    <row r="19" spans="1:20" x14ac:dyDescent="0.2">
      <c r="A19" s="10" t="str">
        <f>name!$D15</f>
        <v>41 Administrative occupations</v>
      </c>
      <c r="B19" s="151">
        <v>31.971867218245322</v>
      </c>
      <c r="C19" s="141">
        <f t="shared" si="0"/>
        <v>8.4725782795192188</v>
      </c>
      <c r="E19" s="151">
        <v>33.355715085884789</v>
      </c>
      <c r="F19" s="141">
        <f t="shared" si="1"/>
        <v>8.3452502985723687</v>
      </c>
      <c r="H19" s="151">
        <f t="shared" si="3"/>
        <v>1.3838478676394672</v>
      </c>
      <c r="I19" s="141">
        <f t="shared" si="4"/>
        <v>4.3283298350799804</v>
      </c>
      <c r="K19" s="207">
        <f t="shared" si="2"/>
        <v>1.8927739876446015</v>
      </c>
      <c r="L19" s="141">
        <f t="shared" si="5"/>
        <v>5.9201233844873968</v>
      </c>
      <c r="N19" s="151">
        <f t="shared" si="6"/>
        <v>-0.45467552411287881</v>
      </c>
      <c r="O19" s="141">
        <f t="shared" si="7"/>
        <v>-1.4221112611571527</v>
      </c>
      <c r="Q19" s="151">
        <v>-5.4250595892255407E-2</v>
      </c>
      <c r="R19" s="141">
        <f t="shared" si="8"/>
        <v>-0.16968228825026624</v>
      </c>
      <c r="T19" s="11"/>
    </row>
    <row r="20" spans="1:20" x14ac:dyDescent="0.2">
      <c r="A20" s="10" t="str">
        <f>name!$D16</f>
        <v>42 Secretarial and related occupations</v>
      </c>
      <c r="B20" s="151">
        <v>8.1240276607282809</v>
      </c>
      <c r="C20" s="141">
        <f t="shared" si="0"/>
        <v>2.1528758339525398</v>
      </c>
      <c r="E20" s="151">
        <v>7.4793308660406197</v>
      </c>
      <c r="F20" s="141">
        <f t="shared" si="1"/>
        <v>1.8712501885279655</v>
      </c>
      <c r="H20" s="151">
        <f t="shared" si="3"/>
        <v>-0.64469679468766117</v>
      </c>
      <c r="I20" s="141">
        <f t="shared" si="4"/>
        <v>-7.9356794635761618</v>
      </c>
      <c r="K20" s="207">
        <f t="shared" si="2"/>
        <v>0.48095246130499941</v>
      </c>
      <c r="L20" s="141">
        <f t="shared" si="5"/>
        <v>5.9201233844873968</v>
      </c>
      <c r="N20" s="151">
        <f t="shared" si="6"/>
        <v>-1.1955705072630489</v>
      </c>
      <c r="O20" s="141">
        <f t="shared" si="7"/>
        <v>-14.716475093289768</v>
      </c>
      <c r="Q20" s="151">
        <v>6.9921251270388257E-2</v>
      </c>
      <c r="R20" s="141">
        <f t="shared" si="8"/>
        <v>0.86067224522620778</v>
      </c>
      <c r="T20" s="11"/>
    </row>
    <row r="21" spans="1:20" x14ac:dyDescent="0.2">
      <c r="A21" s="10" t="str">
        <f>name!$D17</f>
        <v>51 Skilled agricultural and related trades</v>
      </c>
      <c r="B21" s="151">
        <v>5.238289625847881</v>
      </c>
      <c r="C21" s="141">
        <f t="shared" si="0"/>
        <v>1.3881522340510137</v>
      </c>
      <c r="E21" s="151">
        <v>5.8425355901908427</v>
      </c>
      <c r="F21" s="141">
        <f t="shared" si="1"/>
        <v>1.4617411664813207</v>
      </c>
      <c r="H21" s="151">
        <f t="shared" si="3"/>
        <v>0.60424596434296163</v>
      </c>
      <c r="I21" s="141">
        <f t="shared" si="4"/>
        <v>11.535176698924076</v>
      </c>
      <c r="K21" s="207">
        <f t="shared" si="2"/>
        <v>0.3101132090869978</v>
      </c>
      <c r="L21" s="141">
        <f t="shared" si="5"/>
        <v>5.9201233844873977</v>
      </c>
      <c r="N21" s="151">
        <f t="shared" si="6"/>
        <v>-0.38278857754958395</v>
      </c>
      <c r="O21" s="141">
        <f t="shared" si="7"/>
        <v>-7.3075107504699099</v>
      </c>
      <c r="Q21" s="151">
        <v>0.67692133280554778</v>
      </c>
      <c r="R21" s="141">
        <f t="shared" si="8"/>
        <v>12.922564064906583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15.840371289699782</v>
      </c>
      <c r="C22" s="141">
        <f t="shared" si="0"/>
        <v>4.1977149727445866</v>
      </c>
      <c r="E22" s="151">
        <v>13.958070264398275</v>
      </c>
      <c r="F22" s="141">
        <f t="shared" si="1"/>
        <v>3.4921628794807766</v>
      </c>
      <c r="H22" s="151">
        <f t="shared" si="3"/>
        <v>-1.8823010253015067</v>
      </c>
      <c r="I22" s="141">
        <f t="shared" si="4"/>
        <v>-11.882935007498684</v>
      </c>
      <c r="K22" s="207">
        <f t="shared" si="2"/>
        <v>0.93776952491114463</v>
      </c>
      <c r="L22" s="141">
        <f t="shared" si="5"/>
        <v>5.9201233844873968</v>
      </c>
      <c r="N22" s="151">
        <f t="shared" si="6"/>
        <v>-2.8087601717041206</v>
      </c>
      <c r="O22" s="141">
        <f t="shared" si="7"/>
        <v>-17.731656160929258</v>
      </c>
      <c r="Q22" s="151">
        <v>-1.1310378508530427E-2</v>
      </c>
      <c r="R22" s="141">
        <f t="shared" si="8"/>
        <v>-7.1402231056825111E-2</v>
      </c>
      <c r="T22" s="11"/>
    </row>
    <row r="23" spans="1:20" x14ac:dyDescent="0.2">
      <c r="A23" s="10" t="str">
        <f>name!$D19</f>
        <v>53 Skilled construction and building trades</v>
      </c>
      <c r="B23" s="151">
        <v>14.806091320208939</v>
      </c>
      <c r="C23" s="141">
        <f t="shared" si="0"/>
        <v>3.9236296981926788</v>
      </c>
      <c r="E23" s="151">
        <v>12.944883963736162</v>
      </c>
      <c r="F23" s="141">
        <f t="shared" si="1"/>
        <v>3.2386742867062215</v>
      </c>
      <c r="H23" s="151">
        <f t="shared" si="3"/>
        <v>-1.8612073564727769</v>
      </c>
      <c r="I23" s="141">
        <f t="shared" si="4"/>
        <v>-12.570551648107164</v>
      </c>
      <c r="K23" s="207">
        <f t="shared" si="2"/>
        <v>0.87653887457624813</v>
      </c>
      <c r="L23" s="141">
        <f t="shared" si="5"/>
        <v>5.9201233844873968</v>
      </c>
      <c r="N23" s="151">
        <f t="shared" si="6"/>
        <v>-4.1748613099834362</v>
      </c>
      <c r="O23" s="141">
        <f t="shared" si="7"/>
        <v>-28.196917199106686</v>
      </c>
      <c r="Q23" s="151">
        <v>1.4371150789344116</v>
      </c>
      <c r="R23" s="141">
        <f t="shared" si="8"/>
        <v>9.7062421665121228</v>
      </c>
      <c r="T23" s="11"/>
    </row>
    <row r="24" spans="1:20" x14ac:dyDescent="0.2">
      <c r="A24" s="10" t="str">
        <f>name!$D20</f>
        <v>54 Textiles, printing and other skilled trades</v>
      </c>
      <c r="B24" s="151">
        <v>8.1400750868599019</v>
      </c>
      <c r="C24" s="141">
        <f t="shared" si="0"/>
        <v>2.1571284186751289</v>
      </c>
      <c r="E24" s="151">
        <v>7.5831404188358791</v>
      </c>
      <c r="F24" s="141">
        <f t="shared" si="1"/>
        <v>1.8972222505637724</v>
      </c>
      <c r="H24" s="151">
        <f t="shared" si="3"/>
        <v>-0.55693466802402281</v>
      </c>
      <c r="I24" s="141">
        <f t="shared" si="4"/>
        <v>-6.8418861261249742</v>
      </c>
      <c r="K24" s="207">
        <f t="shared" si="2"/>
        <v>0.48190248873202585</v>
      </c>
      <c r="L24" s="141">
        <f t="shared" si="5"/>
        <v>5.9201233844873968</v>
      </c>
      <c r="N24" s="151">
        <f t="shared" si="6"/>
        <v>-1.2793301854605619</v>
      </c>
      <c r="O24" s="141">
        <f t="shared" si="7"/>
        <v>-15.716442069750903</v>
      </c>
      <c r="Q24" s="151">
        <v>0.2404930287045132</v>
      </c>
      <c r="R24" s="141">
        <f t="shared" si="8"/>
        <v>2.9544325591385334</v>
      </c>
      <c r="T24" s="11"/>
    </row>
    <row r="25" spans="1:20" x14ac:dyDescent="0.2">
      <c r="A25" s="10" t="str">
        <f>name!$D21</f>
        <v>61 Caring personal service occupations</v>
      </c>
      <c r="B25" s="151">
        <v>30.435906806230722</v>
      </c>
      <c r="C25" s="141">
        <f t="shared" si="0"/>
        <v>8.0655471625624386</v>
      </c>
      <c r="E25" s="151">
        <v>29.713909916382651</v>
      </c>
      <c r="F25" s="141">
        <f t="shared" si="1"/>
        <v>7.4341088165241818</v>
      </c>
      <c r="H25" s="151">
        <f t="shared" si="3"/>
        <v>-0.72199688984807153</v>
      </c>
      <c r="I25" s="141">
        <f t="shared" si="4"/>
        <v>-2.3721878715316169</v>
      </c>
      <c r="K25" s="207">
        <f t="shared" si="2"/>
        <v>1.8018432361164562</v>
      </c>
      <c r="L25" s="141">
        <f t="shared" si="5"/>
        <v>5.9201233844873968</v>
      </c>
      <c r="N25" s="151">
        <f t="shared" si="6"/>
        <v>-1.4074996672236479</v>
      </c>
      <c r="O25" s="141">
        <f t="shared" si="7"/>
        <v>-4.6244709454016011</v>
      </c>
      <c r="Q25" s="151">
        <v>-1.1163404587408798</v>
      </c>
      <c r="R25" s="141">
        <f t="shared" si="8"/>
        <v>-3.6678403106174153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8.1573870890888447</v>
      </c>
      <c r="C26" s="141">
        <f t="shared" si="0"/>
        <v>2.1617161173872086</v>
      </c>
      <c r="E26" s="151">
        <v>8.3102475523100967</v>
      </c>
      <c r="F26" s="141">
        <f t="shared" si="1"/>
        <v>2.0791368342294536</v>
      </c>
      <c r="H26" s="151">
        <f t="shared" si="3"/>
        <v>0.15286046322125202</v>
      </c>
      <c r="I26" s="141">
        <f t="shared" si="4"/>
        <v>1.8738900281649595</v>
      </c>
      <c r="K26" s="207">
        <f t="shared" si="2"/>
        <v>0.48292738062430446</v>
      </c>
      <c r="L26" s="141">
        <f t="shared" si="5"/>
        <v>5.9201233844873968</v>
      </c>
      <c r="N26" s="151">
        <f t="shared" si="6"/>
        <v>-0.46199351188270688</v>
      </c>
      <c r="O26" s="141">
        <f t="shared" si="7"/>
        <v>-5.6634987016940759</v>
      </c>
      <c r="Q26" s="151">
        <v>0.13192659447965441</v>
      </c>
      <c r="R26" s="141">
        <f t="shared" si="8"/>
        <v>1.6172653453716417</v>
      </c>
      <c r="T26" s="11"/>
    </row>
    <row r="27" spans="1:20" x14ac:dyDescent="0.2">
      <c r="A27" s="10" t="str">
        <f>name!$D23</f>
        <v>63 Community and civil enforcement occupations</v>
      </c>
      <c r="B27" s="151">
        <v>0.32699841461554252</v>
      </c>
      <c r="C27" s="141">
        <f t="shared" si="0"/>
        <v>8.6654922160061348E-2</v>
      </c>
      <c r="E27" s="151">
        <v>0.35243996315240794</v>
      </c>
      <c r="F27" s="141">
        <f t="shared" si="1"/>
        <v>8.8176784702514166E-2</v>
      </c>
      <c r="H27" s="151">
        <f t="shared" si="3"/>
        <v>2.5441548536865422E-2</v>
      </c>
      <c r="I27" s="141">
        <f t="shared" si="4"/>
        <v>7.780327793569719</v>
      </c>
      <c r="K27" s="207">
        <f t="shared" si="2"/>
        <v>1.9358709610557787E-2</v>
      </c>
      <c r="L27" s="141">
        <f t="shared" si="5"/>
        <v>5.9201233844873968</v>
      </c>
      <c r="N27" s="151">
        <f t="shared" si="6"/>
        <v>1.3030959674794113E-2</v>
      </c>
      <c r="O27" s="141">
        <f t="shared" si="7"/>
        <v>3.98502227911864</v>
      </c>
      <c r="Q27" s="151">
        <v>-6.948120748486478E-3</v>
      </c>
      <c r="R27" s="141">
        <f t="shared" si="8"/>
        <v>-2.1248178700363116</v>
      </c>
      <c r="T27" s="172"/>
    </row>
    <row r="28" spans="1:20" x14ac:dyDescent="0.2">
      <c r="A28" s="10" t="str">
        <f>name!$D24</f>
        <v>71 Sales occupations</v>
      </c>
      <c r="B28" s="151">
        <v>28.794983635680254</v>
      </c>
      <c r="C28" s="141">
        <f t="shared" si="0"/>
        <v>7.6307008047234506</v>
      </c>
      <c r="E28" s="151">
        <v>27.724267115083713</v>
      </c>
      <c r="F28" s="141">
        <f t="shared" si="1"/>
        <v>6.9363210419602153</v>
      </c>
      <c r="H28" s="151">
        <f t="shared" si="3"/>
        <v>-1.070716520596541</v>
      </c>
      <c r="I28" s="141">
        <f t="shared" si="4"/>
        <v>-3.7184133672151232</v>
      </c>
      <c r="K28" s="207">
        <f t="shared" si="2"/>
        <v>1.704698559775226</v>
      </c>
      <c r="L28" s="141">
        <f t="shared" si="5"/>
        <v>5.9201233844873977</v>
      </c>
      <c r="N28" s="151">
        <f>H28-(K28+Q28)</f>
        <v>-2.3713275078437643</v>
      </c>
      <c r="O28" s="141">
        <f t="shared" si="7"/>
        <v>-8.2352104722345469</v>
      </c>
      <c r="Q28" s="151">
        <v>-0.40408757252800237</v>
      </c>
      <c r="R28" s="141">
        <f t="shared" si="8"/>
        <v>-1.4033262794679695</v>
      </c>
      <c r="T28" s="11"/>
    </row>
    <row r="29" spans="1:20" x14ac:dyDescent="0.2">
      <c r="A29" s="10" t="str">
        <f>name!$D25</f>
        <v>72 Customer service occupations</v>
      </c>
      <c r="B29" s="151">
        <v>5.5647932127122148</v>
      </c>
      <c r="C29" s="141">
        <f t="shared" si="0"/>
        <v>1.4746760263390417</v>
      </c>
      <c r="E29" s="151">
        <v>6.391218106111471</v>
      </c>
      <c r="F29" s="141">
        <f t="shared" si="1"/>
        <v>1.5990157809819618</v>
      </c>
      <c r="H29" s="151">
        <f t="shared" si="3"/>
        <v>0.82642489339925618</v>
      </c>
      <c r="I29" s="141">
        <f t="shared" si="4"/>
        <v>14.850954236922419</v>
      </c>
      <c r="K29" s="207">
        <f t="shared" si="2"/>
        <v>0.32944262428414334</v>
      </c>
      <c r="L29" s="141">
        <f t="shared" si="5"/>
        <v>5.9201233844873977</v>
      </c>
      <c r="N29" s="151">
        <f t="shared" si="6"/>
        <v>0.49528183114262941</v>
      </c>
      <c r="O29" s="141">
        <f t="shared" si="7"/>
        <v>8.9002737785693</v>
      </c>
      <c r="Q29" s="151">
        <v>1.7004379724834132E-3</v>
      </c>
      <c r="R29" s="141">
        <f t="shared" si="8"/>
        <v>3.0557073865726623E-2</v>
      </c>
      <c r="T29" s="11"/>
    </row>
    <row r="30" spans="1:20" x14ac:dyDescent="0.2">
      <c r="A30" s="10" t="str">
        <f>name!$D26</f>
        <v>81 Process, plant and machine operatives</v>
      </c>
      <c r="B30" s="151">
        <v>9.6247047758183282</v>
      </c>
      <c r="C30" s="141">
        <f t="shared" si="0"/>
        <v>2.5505568402913776</v>
      </c>
      <c r="E30" s="151">
        <v>8.2058664949319979</v>
      </c>
      <c r="F30" s="141">
        <f t="shared" si="1"/>
        <v>2.0530217877372108</v>
      </c>
      <c r="H30" s="151">
        <f t="shared" si="3"/>
        <v>-1.4188382808863302</v>
      </c>
      <c r="I30" s="141">
        <f t="shared" si="4"/>
        <v>-14.741629108989429</v>
      </c>
      <c r="K30" s="207">
        <f t="shared" si="2"/>
        <v>0.56979439812109611</v>
      </c>
      <c r="L30" s="141">
        <f t="shared" si="5"/>
        <v>5.9201233844873968</v>
      </c>
      <c r="N30" s="151">
        <f t="shared" si="6"/>
        <v>-2.0403987285003273</v>
      </c>
      <c r="O30" s="141">
        <f t="shared" si="7"/>
        <v>-21.1995980762625</v>
      </c>
      <c r="Q30" s="151">
        <v>5.1766049492900708E-2</v>
      </c>
      <c r="R30" s="141">
        <f t="shared" si="8"/>
        <v>0.53784558278567418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10.221920167931524</v>
      </c>
      <c r="C31" s="141">
        <f t="shared" si="0"/>
        <v>2.7088195443390553</v>
      </c>
      <c r="E31" s="151">
        <v>9.7483310829120615</v>
      </c>
      <c r="F31" s="141">
        <f t="shared" si="1"/>
        <v>2.4389302604002694</v>
      </c>
      <c r="H31" s="151">
        <f t="shared" si="3"/>
        <v>-0.47358908501946217</v>
      </c>
      <c r="I31" s="141">
        <f t="shared" si="4"/>
        <v>-4.6330736029930879</v>
      </c>
      <c r="K31" s="207">
        <f t="shared" si="2"/>
        <v>0.6051502862053475</v>
      </c>
      <c r="L31" s="141">
        <f t="shared" si="5"/>
        <v>5.9201233844873968</v>
      </c>
      <c r="N31" s="151">
        <f t="shared" si="6"/>
        <v>-0.57600594926526216</v>
      </c>
      <c r="O31" s="141">
        <f t="shared" si="7"/>
        <v>-5.6350073156736551</v>
      </c>
      <c r="Q31" s="151">
        <v>-0.50273342195954751</v>
      </c>
      <c r="R31" s="141">
        <f t="shared" si="8"/>
        <v>-4.9181896718068296</v>
      </c>
      <c r="T31" s="11"/>
    </row>
    <row r="32" spans="1:20" x14ac:dyDescent="0.2">
      <c r="A32" s="10" t="str">
        <f>name!$D28</f>
        <v>91 Elementary trades and related occupations</v>
      </c>
      <c r="B32" s="151">
        <v>6.5635579453883768</v>
      </c>
      <c r="C32" s="141">
        <f t="shared" si="0"/>
        <v>1.7393497259593382</v>
      </c>
      <c r="E32" s="151">
        <v>5.3130813064639826</v>
      </c>
      <c r="F32" s="141">
        <f t="shared" si="1"/>
        <v>1.3292772541360041</v>
      </c>
      <c r="H32" s="151">
        <f t="shared" si="3"/>
        <v>-1.2504766389243942</v>
      </c>
      <c r="I32" s="141">
        <f t="shared" si="4"/>
        <v>-19.051810760701706</v>
      </c>
      <c r="K32" s="207">
        <f t="shared" si="2"/>
        <v>0.38857072877931781</v>
      </c>
      <c r="L32" s="141">
        <f t="shared" si="5"/>
        <v>5.9201233844873968</v>
      </c>
      <c r="N32" s="151">
        <f>H32-(K32+Q32)</f>
        <v>-1.8131251766602463</v>
      </c>
      <c r="O32" s="141">
        <f t="shared" si="7"/>
        <v>-27.624120815969434</v>
      </c>
      <c r="Q32" s="151">
        <v>0.17407780895653427</v>
      </c>
      <c r="R32" s="141">
        <f t="shared" si="8"/>
        <v>2.652186670780337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35.179425405626382</v>
      </c>
      <c r="C33" s="141">
        <f t="shared" si="0"/>
        <v>9.3225845566999954</v>
      </c>
      <c r="E33" s="151">
        <v>34.053956250039256</v>
      </c>
      <c r="F33" s="141">
        <f t="shared" si="1"/>
        <v>8.5199429192711644</v>
      </c>
      <c r="H33" s="151">
        <f t="shared" ref="H33" si="9">E33-B33</f>
        <v>-1.1254691555871261</v>
      </c>
      <c r="I33" s="141">
        <f>IF(B33&lt;&gt;0,((E33/B33)-1)*100,0)</f>
        <v>-3.1992255206281017</v>
      </c>
      <c r="K33" s="207">
        <f t="shared" si="2"/>
        <v>2.0826653899667877</v>
      </c>
      <c r="L33" s="141">
        <f t="shared" ref="L33" si="10">IF(B33&lt;&gt;0,K33/B33*100,0)</f>
        <v>5.9201233844873968</v>
      </c>
      <c r="N33" s="151">
        <f>H33-(K33+Q33)</f>
        <v>-3.6062681093778259</v>
      </c>
      <c r="O33" s="141">
        <f t="shared" ref="O33" si="11">IF(B33&lt;&gt;0,N33/B33*100,0)</f>
        <v>-10.251071664180909</v>
      </c>
      <c r="Q33" s="151">
        <v>0.39813356382391196</v>
      </c>
      <c r="R33" s="141">
        <f t="shared" ref="R33" si="12">IF(B33&lt;&gt;0,Q33/B33*100,0)</f>
        <v>1.1317227590654078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377.3569999999998</v>
      </c>
      <c r="C35" s="147">
        <f>B35/B$35*100</f>
        <v>100</v>
      </c>
      <c r="D35" s="145"/>
      <c r="E35" s="152">
        <f>SUM(E8:E33)</f>
        <v>399.69699999999989</v>
      </c>
      <c r="F35" s="147">
        <f t="shared" ref="F35" si="13">E35/E$35*100</f>
        <v>100</v>
      </c>
      <c r="G35" s="145"/>
      <c r="H35" s="152">
        <f>E35-B35</f>
        <v>22.340000000000089</v>
      </c>
      <c r="I35" s="147">
        <f>IF(B35&lt;&gt;0,((E35/B35)-1)*100,0)</f>
        <v>5.9201233844873968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Dorset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30.330082960014582</v>
      </c>
      <c r="C44" s="141">
        <f t="shared" ref="C44:C68" si="15">B44/B$71*100</f>
        <v>7.5882688536602956</v>
      </c>
      <c r="E44" s="151">
        <v>30.319423045983708</v>
      </c>
      <c r="F44" s="141">
        <f t="shared" ref="F44:F68" si="16">E44/E$71*100</f>
        <v>6.9114179723044984</v>
      </c>
      <c r="H44" s="151">
        <f>E44-B44</f>
        <v>-1.0659914030874518E-2</v>
      </c>
      <c r="I44" s="141">
        <f>IF(B44&gt;0,((E44/B44)-1)*100,0)</f>
        <v>-3.5146339839975393E-2</v>
      </c>
      <c r="K44" s="151">
        <f>(($E$71/$B$71)-1)*B44</f>
        <v>2.9585901433536215</v>
      </c>
      <c r="L44" s="141">
        <f>IF(B44&gt;0,K44/B44*100,0)</f>
        <v>9.7546391391479368</v>
      </c>
      <c r="N44" s="151">
        <f>H44-(K44+Q44)</f>
        <v>-2.1262969451378413</v>
      </c>
      <c r="O44" s="141">
        <f>IF(B44&gt;0,N44/B44*100,0)</f>
        <v>-7.0105213623748668</v>
      </c>
      <c r="Q44" s="151">
        <v>-0.8429531122466547</v>
      </c>
      <c r="R44" s="141">
        <f>IF(B44&gt;0,Q44/B44*100,0)</f>
        <v>-2.7792641166130507</v>
      </c>
      <c r="T44" s="151"/>
    </row>
    <row r="45" spans="1:20" x14ac:dyDescent="0.2">
      <c r="A45" s="135" t="str">
        <f t="shared" si="14"/>
        <v>12 Other managers and proprietors</v>
      </c>
      <c r="B45" s="151">
        <v>16.153766822052162</v>
      </c>
      <c r="C45" s="141">
        <f t="shared" si="15"/>
        <v>4.0415031441447313</v>
      </c>
      <c r="E45" s="151">
        <v>18.885617726279289</v>
      </c>
      <c r="F45" s="141">
        <f t="shared" si="16"/>
        <v>4.3050422685655096</v>
      </c>
      <c r="H45" s="151">
        <f t="shared" ref="H45:H71" si="17">E45-B45</f>
        <v>2.7318509042271266</v>
      </c>
      <c r="I45" s="141">
        <f t="shared" ref="I45:I71" si="18">IF(B45&gt;0,((E45/B45)-1)*100,0)</f>
        <v>16.911541031394407</v>
      </c>
      <c r="K45" s="151">
        <f t="shared" ref="K45:K68" si="19">(($E$71/$B$71)-1)*B45</f>
        <v>1.5757416608705939</v>
      </c>
      <c r="L45" s="141">
        <f t="shared" ref="L45:L68" si="20">IF(B45&gt;0,K45/B45*100,0)</f>
        <v>9.7546391391479368</v>
      </c>
      <c r="N45" s="151">
        <f t="shared" ref="N45:N68" si="21">H45-(K45+Q45)</f>
        <v>1.142342774752801</v>
      </c>
      <c r="O45" s="141">
        <f t="shared" ref="O45:O68" si="22">IF(B45&gt;0,N45/B45*100,0)</f>
        <v>7.07168047760441</v>
      </c>
      <c r="Q45" s="151">
        <v>1.3766468603731702E-2</v>
      </c>
      <c r="R45" s="141">
        <f>IF(B45&gt;0,Q45/B45*100,0)</f>
        <v>8.5221414642054502E-2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23.377575966816259</v>
      </c>
      <c r="C46" s="141">
        <f t="shared" si="15"/>
        <v>5.8488244762448218</v>
      </c>
      <c r="E46" s="151">
        <v>33.660528985050121</v>
      </c>
      <c r="F46" s="141">
        <f t="shared" si="16"/>
        <v>7.6730346956707356</v>
      </c>
      <c r="H46" s="151">
        <f t="shared" si="17"/>
        <v>10.282953018233862</v>
      </c>
      <c r="I46" s="141">
        <f t="shared" si="18"/>
        <v>43.986395479284049</v>
      </c>
      <c r="K46" s="151">
        <f t="shared" si="19"/>
        <v>2.2803981750431004</v>
      </c>
      <c r="L46" s="141">
        <f t="shared" si="20"/>
        <v>9.7546391391479368</v>
      </c>
      <c r="N46" s="151">
        <f t="shared" si="21"/>
        <v>8.3865710850037249</v>
      </c>
      <c r="O46" s="141">
        <f t="shared" si="22"/>
        <v>35.874425547405778</v>
      </c>
      <c r="Q46" s="151">
        <v>-0.38401624181296451</v>
      </c>
      <c r="R46" s="141">
        <f t="shared" ref="R46:R68" si="23">IF(B46&gt;0,Q46/B46*100,0)</f>
        <v>-1.6426692072696658</v>
      </c>
      <c r="T46" s="151"/>
    </row>
    <row r="47" spans="1:20" x14ac:dyDescent="0.2">
      <c r="A47" s="135" t="str">
        <f t="shared" si="14"/>
        <v>22 Health professionals</v>
      </c>
      <c r="B47" s="151">
        <v>19.481977619693662</v>
      </c>
      <c r="C47" s="141">
        <f t="shared" si="15"/>
        <v>4.8741866012738821</v>
      </c>
      <c r="E47" s="151">
        <v>22.354799468779433</v>
      </c>
      <c r="F47" s="141">
        <f t="shared" si="16"/>
        <v>5.0958543169327113</v>
      </c>
      <c r="H47" s="151">
        <f t="shared" si="17"/>
        <v>2.8728218490857707</v>
      </c>
      <c r="I47" s="141">
        <f t="shared" si="18"/>
        <v>14.74604840004401</v>
      </c>
      <c r="K47" s="151">
        <f t="shared" si="19"/>
        <v>1.9003966139706794</v>
      </c>
      <c r="L47" s="141">
        <f t="shared" si="20"/>
        <v>9.7546391391479368</v>
      </c>
      <c r="N47" s="151">
        <f t="shared" si="21"/>
        <v>-0.31156225517603753</v>
      </c>
      <c r="O47" s="141">
        <f t="shared" si="22"/>
        <v>-1.5992332054682681</v>
      </c>
      <c r="Q47" s="151">
        <v>1.2839874902911288</v>
      </c>
      <c r="R47" s="141">
        <f t="shared" si="23"/>
        <v>6.5906424663643488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19.918068744496043</v>
      </c>
      <c r="C48" s="141">
        <f t="shared" si="15"/>
        <v>4.9832920298366137</v>
      </c>
      <c r="E48" s="151">
        <v>21.491212714290384</v>
      </c>
      <c r="F48" s="141">
        <f t="shared" si="16"/>
        <v>4.8989967116093025</v>
      </c>
      <c r="H48" s="151">
        <f t="shared" si="17"/>
        <v>1.5731439697943408</v>
      </c>
      <c r="I48" s="141">
        <f t="shared" si="18"/>
        <v>7.8980748082268182</v>
      </c>
      <c r="K48" s="151">
        <f t="shared" si="19"/>
        <v>1.942935729513003</v>
      </c>
      <c r="L48" s="141">
        <f t="shared" si="20"/>
        <v>9.7546391391479368</v>
      </c>
      <c r="N48" s="151">
        <f t="shared" si="21"/>
        <v>-5.0000392196964727E-2</v>
      </c>
      <c r="O48" s="141">
        <f t="shared" si="22"/>
        <v>-0.25103032245925611</v>
      </c>
      <c r="Q48" s="151">
        <v>-0.3197913675216974</v>
      </c>
      <c r="R48" s="141">
        <f t="shared" si="23"/>
        <v>-1.6055340084618661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27.197691926510696</v>
      </c>
      <c r="C49" s="141">
        <f t="shared" si="15"/>
        <v>6.8045774490453281</v>
      </c>
      <c r="E49" s="151">
        <v>32.172483617199426</v>
      </c>
      <c r="F49" s="141">
        <f t="shared" si="16"/>
        <v>7.3338295767814392</v>
      </c>
      <c r="H49" s="151">
        <f t="shared" si="17"/>
        <v>4.9747916906887291</v>
      </c>
      <c r="I49" s="141">
        <f t="shared" si="18"/>
        <v>18.291227447280534</v>
      </c>
      <c r="K49" s="151">
        <f t="shared" si="19"/>
        <v>2.6530367016082907</v>
      </c>
      <c r="L49" s="141">
        <f t="shared" si="20"/>
        <v>9.7546391391479368</v>
      </c>
      <c r="N49" s="151">
        <f t="shared" si="21"/>
        <v>2.546854433166033</v>
      </c>
      <c r="O49" s="141">
        <f t="shared" si="22"/>
        <v>9.3642300238113592</v>
      </c>
      <c r="Q49" s="151">
        <v>-0.22509944408559462</v>
      </c>
      <c r="R49" s="141">
        <f t="shared" si="23"/>
        <v>-0.82764171567875233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7.5954328905344992</v>
      </c>
      <c r="C50" s="141">
        <f t="shared" si="15"/>
        <v>1.9002976981399664</v>
      </c>
      <c r="E50" s="151">
        <v>7.7886817038656977</v>
      </c>
      <c r="F50" s="141">
        <f t="shared" si="16"/>
        <v>1.7754570931977991</v>
      </c>
      <c r="H50" s="151">
        <f t="shared" si="17"/>
        <v>0.19324881333119848</v>
      </c>
      <c r="I50" s="141">
        <f t="shared" si="18"/>
        <v>2.544276489784103</v>
      </c>
      <c r="K50" s="151">
        <f t="shared" si="19"/>
        <v>0.74090706952779362</v>
      </c>
      <c r="L50" s="141">
        <f t="shared" si="20"/>
        <v>9.7546391391479368</v>
      </c>
      <c r="N50" s="151">
        <f t="shared" si="21"/>
        <v>-0.3986836345846072</v>
      </c>
      <c r="O50" s="141">
        <f t="shared" si="22"/>
        <v>-5.2489916023279006</v>
      </c>
      <c r="Q50" s="151">
        <v>-0.14897462161198793</v>
      </c>
      <c r="R50" s="141">
        <f t="shared" si="23"/>
        <v>-1.9613710470359302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8.3564565695027184</v>
      </c>
      <c r="C51" s="141">
        <f t="shared" si="15"/>
        <v>2.0906978459940206</v>
      </c>
      <c r="E51" s="151">
        <v>16.189285622109466</v>
      </c>
      <c r="F51" s="141">
        <f t="shared" si="16"/>
        <v>3.6904039841958634</v>
      </c>
      <c r="H51" s="151">
        <f t="shared" si="17"/>
        <v>7.8328290526067477</v>
      </c>
      <c r="I51" s="141">
        <f t="shared" si="18"/>
        <v>93.733857017734351</v>
      </c>
      <c r="K51" s="151">
        <f t="shared" si="19"/>
        <v>0.81514218317461107</v>
      </c>
      <c r="L51" s="141">
        <f t="shared" si="20"/>
        <v>9.7546391391479368</v>
      </c>
      <c r="N51" s="151">
        <f t="shared" si="21"/>
        <v>6.485627275996146</v>
      </c>
      <c r="O51" s="141">
        <f t="shared" si="22"/>
        <v>77.612169967660066</v>
      </c>
      <c r="Q51" s="151">
        <v>0.53205959343599007</v>
      </c>
      <c r="R51" s="141">
        <f t="shared" si="23"/>
        <v>6.3670479109263445</v>
      </c>
      <c r="T51" s="151"/>
    </row>
    <row r="52" spans="1:20" x14ac:dyDescent="0.2">
      <c r="A52" s="135" t="str">
        <f t="shared" si="14"/>
        <v>33 Protective service occupations</v>
      </c>
      <c r="B52" s="151">
        <v>3.1890941405883497</v>
      </c>
      <c r="C52" s="141">
        <f t="shared" si="15"/>
        <v>0.79787792767730314</v>
      </c>
      <c r="E52" s="151">
        <v>2.7312990837199487</v>
      </c>
      <c r="F52" s="141">
        <f t="shared" si="16"/>
        <v>0.62260912901709853</v>
      </c>
      <c r="H52" s="151">
        <f t="shared" si="17"/>
        <v>-0.45779505686840105</v>
      </c>
      <c r="I52" s="141">
        <f t="shared" si="18"/>
        <v>-14.355018594212565</v>
      </c>
      <c r="K52" s="151">
        <f t="shared" si="19"/>
        <v>0.31108462522210467</v>
      </c>
      <c r="L52" s="141">
        <f t="shared" si="20"/>
        <v>9.7546391391479368</v>
      </c>
      <c r="N52" s="151">
        <f t="shared" si="21"/>
        <v>-0.54100556789857557</v>
      </c>
      <c r="O52" s="141">
        <f t="shared" si="22"/>
        <v>-16.964239500272843</v>
      </c>
      <c r="Q52" s="151">
        <v>-0.22787411419193015</v>
      </c>
      <c r="R52" s="141">
        <f t="shared" si="23"/>
        <v>-7.1454182330876597</v>
      </c>
      <c r="T52" s="151"/>
    </row>
    <row r="53" spans="1:20" x14ac:dyDescent="0.2">
      <c r="A53" s="135" t="str">
        <f t="shared" si="14"/>
        <v>34 Culture, media and sports occupations</v>
      </c>
      <c r="B53" s="151">
        <v>8.4843822104453377</v>
      </c>
      <c r="C53" s="141">
        <f t="shared" si="15"/>
        <v>2.1227035005129737</v>
      </c>
      <c r="E53" s="151">
        <v>9.4478236184071012</v>
      </c>
      <c r="F53" s="141">
        <f t="shared" si="16"/>
        <v>2.1536642651935787</v>
      </c>
      <c r="H53" s="151">
        <f t="shared" si="17"/>
        <v>0.96344140796176347</v>
      </c>
      <c r="I53" s="141">
        <f t="shared" si="18"/>
        <v>11.355469191093803</v>
      </c>
      <c r="K53" s="151">
        <f t="shared" si="19"/>
        <v>0.82762086781500566</v>
      </c>
      <c r="L53" s="141">
        <f t="shared" si="20"/>
        <v>9.7546391391479368</v>
      </c>
      <c r="N53" s="151">
        <f t="shared" si="21"/>
        <v>-0.51579102403799126</v>
      </c>
      <c r="O53" s="141">
        <f t="shared" si="22"/>
        <v>-6.0792997208799466</v>
      </c>
      <c r="Q53" s="151">
        <v>0.65161156418474919</v>
      </c>
      <c r="R53" s="141">
        <f t="shared" si="23"/>
        <v>7.6801297728258122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24.635476172871439</v>
      </c>
      <c r="C54" s="141">
        <f t="shared" si="15"/>
        <v>6.1635379231946814</v>
      </c>
      <c r="E54" s="151">
        <v>26.464340373386541</v>
      </c>
      <c r="F54" s="141">
        <f t="shared" si="16"/>
        <v>6.032638464274342</v>
      </c>
      <c r="H54" s="151">
        <f t="shared" si="17"/>
        <v>1.8288642005151026</v>
      </c>
      <c r="I54" s="141">
        <f t="shared" si="18"/>
        <v>7.423701444541364</v>
      </c>
      <c r="K54" s="151">
        <f t="shared" si="19"/>
        <v>2.4031018008743814</v>
      </c>
      <c r="L54" s="141">
        <f t="shared" si="20"/>
        <v>9.7546391391479368</v>
      </c>
      <c r="N54" s="151">
        <f t="shared" si="21"/>
        <v>0.29767973271797943</v>
      </c>
      <c r="O54" s="141">
        <f t="shared" si="22"/>
        <v>1.208337645390366</v>
      </c>
      <c r="Q54" s="151">
        <v>-0.87191733307725827</v>
      </c>
      <c r="R54" s="141">
        <f t="shared" si="23"/>
        <v>-3.5392753399969301</v>
      </c>
      <c r="T54" s="151"/>
    </row>
    <row r="55" spans="1:20" x14ac:dyDescent="0.2">
      <c r="A55" s="135" t="str">
        <f t="shared" si="14"/>
        <v>41 Administrative occupations</v>
      </c>
      <c r="B55" s="151">
        <v>33.355715085884789</v>
      </c>
      <c r="C55" s="141">
        <f t="shared" si="15"/>
        <v>8.3452502985723687</v>
      </c>
      <c r="E55" s="151">
        <v>32.914019968570287</v>
      </c>
      <c r="F55" s="141">
        <f t="shared" si="16"/>
        <v>7.5028653680697097</v>
      </c>
      <c r="H55" s="151">
        <f t="shared" si="17"/>
        <v>-0.44169511731450228</v>
      </c>
      <c r="I55" s="141">
        <f t="shared" si="18"/>
        <v>-1.3241962169817656</v>
      </c>
      <c r="K55" s="151">
        <f t="shared" si="19"/>
        <v>3.2537296389103902</v>
      </c>
      <c r="L55" s="141">
        <f t="shared" si="20"/>
        <v>9.7546391391479368</v>
      </c>
      <c r="N55" s="151">
        <f t="shared" si="21"/>
        <v>-2.7083718388927194</v>
      </c>
      <c r="O55" s="141">
        <f t="shared" si="22"/>
        <v>-8.1196635476684076</v>
      </c>
      <c r="Q55" s="151">
        <v>-0.98705291733217304</v>
      </c>
      <c r="R55" s="141">
        <f t="shared" si="23"/>
        <v>-2.9591718084612926</v>
      </c>
      <c r="T55" s="151"/>
    </row>
    <row r="56" spans="1:20" x14ac:dyDescent="0.2">
      <c r="A56" s="135" t="str">
        <f t="shared" si="14"/>
        <v>42 Secretarial and related occupations</v>
      </c>
      <c r="B56" s="151">
        <v>7.4793308660406197</v>
      </c>
      <c r="C56" s="141">
        <f t="shared" si="15"/>
        <v>1.8712501885279655</v>
      </c>
      <c r="E56" s="151">
        <v>5.7078993007764751</v>
      </c>
      <c r="F56" s="141">
        <f t="shared" si="16"/>
        <v>1.3011355048432081</v>
      </c>
      <c r="H56" s="151">
        <f t="shared" si="17"/>
        <v>-1.7714315652641446</v>
      </c>
      <c r="I56" s="141">
        <f t="shared" si="18"/>
        <v>-23.684358895087875</v>
      </c>
      <c r="K56" s="151">
        <f t="shared" si="19"/>
        <v>0.72958173600517051</v>
      </c>
      <c r="L56" s="141">
        <f t="shared" si="20"/>
        <v>9.754639139147935</v>
      </c>
      <c r="N56" s="151">
        <f t="shared" si="21"/>
        <v>-2.6152943491178542</v>
      </c>
      <c r="O56" s="141">
        <f t="shared" si="22"/>
        <v>-34.966956215193207</v>
      </c>
      <c r="Q56" s="151">
        <v>0.11428104784853894</v>
      </c>
      <c r="R56" s="141">
        <f t="shared" si="23"/>
        <v>1.5279581809573912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5.8425355901908427</v>
      </c>
      <c r="C57" s="141">
        <f t="shared" si="15"/>
        <v>1.4617411664813207</v>
      </c>
      <c r="E57" s="151">
        <v>6.203728027636993</v>
      </c>
      <c r="F57" s="141">
        <f t="shared" si="16"/>
        <v>1.4141613882451214</v>
      </c>
      <c r="H57" s="151">
        <f t="shared" si="17"/>
        <v>0.36119243744615037</v>
      </c>
      <c r="I57" s="141">
        <f t="shared" si="18"/>
        <v>6.1821178813624034</v>
      </c>
      <c r="K57" s="151">
        <f t="shared" si="19"/>
        <v>0.56991826339940377</v>
      </c>
      <c r="L57" s="141">
        <f t="shared" si="20"/>
        <v>9.7546391391479368</v>
      </c>
      <c r="N57" s="151">
        <f t="shared" si="21"/>
        <v>-0.19685086375808225</v>
      </c>
      <c r="O57" s="141">
        <f t="shared" si="22"/>
        <v>-3.3692711104503901</v>
      </c>
      <c r="Q57" s="151">
        <v>-1.1874962195171196E-2</v>
      </c>
      <c r="R57" s="141">
        <f t="shared" si="23"/>
        <v>-0.20325014733514543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13.958070264398275</v>
      </c>
      <c r="C58" s="141">
        <f t="shared" si="15"/>
        <v>3.4921628794807766</v>
      </c>
      <c r="E58" s="151">
        <v>13.473111653007074</v>
      </c>
      <c r="F58" s="141">
        <f t="shared" si="16"/>
        <v>3.071242677679952</v>
      </c>
      <c r="H58" s="151">
        <f t="shared" si="17"/>
        <v>-0.48495861139120144</v>
      </c>
      <c r="I58" s="141">
        <f t="shared" si="18"/>
        <v>-3.474395831264343</v>
      </c>
      <c r="K58" s="151">
        <f t="shared" si="19"/>
        <v>1.3615593850807639</v>
      </c>
      <c r="L58" s="141">
        <f t="shared" si="20"/>
        <v>9.7546391391479368</v>
      </c>
      <c r="N58" s="151">
        <f t="shared" si="21"/>
        <v>-1.2252168839631969</v>
      </c>
      <c r="O58" s="141">
        <f t="shared" si="22"/>
        <v>-8.7778386320941433</v>
      </c>
      <c r="Q58" s="151">
        <v>-0.62130111250876841</v>
      </c>
      <c r="R58" s="141">
        <f t="shared" si="23"/>
        <v>-4.4511963383181348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12.944883963736162</v>
      </c>
      <c r="C59" s="141">
        <f t="shared" si="15"/>
        <v>3.2386742867062215</v>
      </c>
      <c r="E59" s="151">
        <v>13.849738435305273</v>
      </c>
      <c r="F59" s="141">
        <f t="shared" si="16"/>
        <v>3.157096063085048</v>
      </c>
      <c r="H59" s="151">
        <f t="shared" si="17"/>
        <v>0.90485447156911114</v>
      </c>
      <c r="I59" s="141">
        <f t="shared" si="18"/>
        <v>6.9900547127650814</v>
      </c>
      <c r="K59" s="151">
        <f t="shared" si="19"/>
        <v>1.2627267176438923</v>
      </c>
      <c r="L59" s="141">
        <f t="shared" si="20"/>
        <v>9.7546391391479368</v>
      </c>
      <c r="N59" s="151">
        <f t="shared" si="21"/>
        <v>-1.4162707902603424</v>
      </c>
      <c r="O59" s="141">
        <f t="shared" si="22"/>
        <v>-10.940776249736095</v>
      </c>
      <c r="Q59" s="151">
        <v>1.0583985441855612</v>
      </c>
      <c r="R59" s="141">
        <f t="shared" si="23"/>
        <v>8.1761918233532427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7.5831404188358791</v>
      </c>
      <c r="C60" s="141">
        <f t="shared" si="15"/>
        <v>1.8972222505637724</v>
      </c>
      <c r="E60" s="151">
        <v>7.9326062560475892</v>
      </c>
      <c r="F60" s="141">
        <f t="shared" si="16"/>
        <v>1.8082651956177289</v>
      </c>
      <c r="H60" s="151">
        <f t="shared" si="17"/>
        <v>0.3494658372117101</v>
      </c>
      <c r="I60" s="141">
        <f t="shared" si="18"/>
        <v>4.608457946310307</v>
      </c>
      <c r="K60" s="151">
        <f t="shared" si="19"/>
        <v>0.73970798327231135</v>
      </c>
      <c r="L60" s="141">
        <f t="shared" si="20"/>
        <v>9.7546391391479368</v>
      </c>
      <c r="N60" s="151">
        <f t="shared" si="21"/>
        <v>-0.37417996118299801</v>
      </c>
      <c r="O60" s="141">
        <f t="shared" si="22"/>
        <v>-4.9343667730794838</v>
      </c>
      <c r="Q60" s="151">
        <v>-1.6062184877603261E-2</v>
      </c>
      <c r="R60" s="141">
        <f t="shared" si="23"/>
        <v>-0.21181441975815393</v>
      </c>
      <c r="T60" s="151"/>
    </row>
    <row r="61" spans="1:20" x14ac:dyDescent="0.2">
      <c r="A61" s="135" t="str">
        <f t="shared" si="14"/>
        <v>61 Caring personal service occupations</v>
      </c>
      <c r="B61" s="151">
        <v>29.713909916382651</v>
      </c>
      <c r="C61" s="141">
        <f t="shared" si="15"/>
        <v>7.4341088165241818</v>
      </c>
      <c r="E61" s="151">
        <v>33.903379019820385</v>
      </c>
      <c r="F61" s="141">
        <f t="shared" si="16"/>
        <v>7.7283932060335614</v>
      </c>
      <c r="H61" s="151">
        <f t="shared" si="17"/>
        <v>4.1894691034377338</v>
      </c>
      <c r="I61" s="141">
        <f t="shared" si="18"/>
        <v>14.099353182490093</v>
      </c>
      <c r="K61" s="151">
        <f t="shared" si="19"/>
        <v>2.8984846864746219</v>
      </c>
      <c r="L61" s="141">
        <f t="shared" si="20"/>
        <v>9.7546391391479368</v>
      </c>
      <c r="N61" s="151">
        <f t="shared" si="21"/>
        <v>-0.62766541791613761</v>
      </c>
      <c r="O61" s="141">
        <f t="shared" si="22"/>
        <v>-2.1123622562040438</v>
      </c>
      <c r="Q61" s="151">
        <v>1.9186498348792496</v>
      </c>
      <c r="R61" s="141">
        <f t="shared" si="23"/>
        <v>6.4570762995461912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8.3102475523100967</v>
      </c>
      <c r="C62" s="141">
        <f t="shared" si="15"/>
        <v>2.0791368342294536</v>
      </c>
      <c r="E62" s="151">
        <v>9.04120593026237</v>
      </c>
      <c r="F62" s="141">
        <f t="shared" si="16"/>
        <v>2.0609743484547876</v>
      </c>
      <c r="H62" s="151">
        <f t="shared" si="17"/>
        <v>0.73095837795227325</v>
      </c>
      <c r="I62" s="141">
        <f t="shared" si="18"/>
        <v>8.7958676724266827</v>
      </c>
      <c r="K62" s="151">
        <f t="shared" si="19"/>
        <v>0.81063466029772402</v>
      </c>
      <c r="L62" s="141">
        <f t="shared" si="20"/>
        <v>9.7546391391479368</v>
      </c>
      <c r="N62" s="151">
        <f t="shared" si="21"/>
        <v>-0.23512407696713511</v>
      </c>
      <c r="O62" s="141">
        <f t="shared" si="22"/>
        <v>-2.829326990406861</v>
      </c>
      <c r="Q62" s="151">
        <v>0.15544779462168432</v>
      </c>
      <c r="R62" s="141">
        <f t="shared" si="23"/>
        <v>1.8705555236856051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0.35243996315240794</v>
      </c>
      <c r="C63" s="141">
        <f t="shared" si="15"/>
        <v>8.8176784702514166E-2</v>
      </c>
      <c r="E63" s="151">
        <v>0.24407274346429927</v>
      </c>
      <c r="F63" s="141">
        <f t="shared" si="16"/>
        <v>5.5637231063744748E-2</v>
      </c>
      <c r="H63" s="151">
        <f t="shared" si="17"/>
        <v>-0.10836721968810867</v>
      </c>
      <c r="I63" s="141">
        <f t="shared" si="18"/>
        <v>-30.747710537367958</v>
      </c>
      <c r="K63" s="151">
        <f t="shared" si="19"/>
        <v>3.4379246587663351E-2</v>
      </c>
      <c r="L63" s="141">
        <f t="shared" si="20"/>
        <v>9.7546391391479368</v>
      </c>
      <c r="N63" s="151">
        <f t="shared" si="21"/>
        <v>-0.14084075171107505</v>
      </c>
      <c r="O63" s="141">
        <f t="shared" si="22"/>
        <v>-39.961629337184547</v>
      </c>
      <c r="Q63" s="151">
        <v>-1.9057145646969812E-3</v>
      </c>
      <c r="R63" s="141">
        <f t="shared" si="23"/>
        <v>-0.54072033933134889</v>
      </c>
      <c r="T63" s="151"/>
    </row>
    <row r="64" spans="1:20" x14ac:dyDescent="0.2">
      <c r="A64" s="135" t="str">
        <f t="shared" si="14"/>
        <v>71 Sales occupations</v>
      </c>
      <c r="B64" s="151">
        <v>27.724267115083713</v>
      </c>
      <c r="C64" s="141">
        <f t="shared" si="15"/>
        <v>6.9363210419602153</v>
      </c>
      <c r="E64" s="151">
        <v>26.633954530578897</v>
      </c>
      <c r="F64" s="141">
        <f t="shared" si="16"/>
        <v>6.0713026015370675</v>
      </c>
      <c r="H64" s="151">
        <f t="shared" si="17"/>
        <v>-1.0903125845048152</v>
      </c>
      <c r="I64" s="141">
        <f t="shared" si="18"/>
        <v>-3.9327011963162684</v>
      </c>
      <c r="K64" s="151">
        <f t="shared" si="19"/>
        <v>2.7044022110498762</v>
      </c>
      <c r="L64" s="141">
        <f t="shared" si="20"/>
        <v>9.7546391391479368</v>
      </c>
      <c r="N64" s="151">
        <f t="shared" si="21"/>
        <v>-2.3470509093087202</v>
      </c>
      <c r="O64" s="141">
        <f t="shared" si="22"/>
        <v>-8.4656914448489768</v>
      </c>
      <c r="Q64" s="151">
        <v>-1.447663886245971</v>
      </c>
      <c r="R64" s="141">
        <f t="shared" si="23"/>
        <v>-5.2216488906152279</v>
      </c>
      <c r="T64" s="151"/>
    </row>
    <row r="65" spans="1:20" x14ac:dyDescent="0.2">
      <c r="A65" s="135" t="str">
        <f t="shared" si="14"/>
        <v>72 Customer service occupations</v>
      </c>
      <c r="B65" s="151">
        <v>6.391218106111471</v>
      </c>
      <c r="C65" s="141">
        <f t="shared" si="15"/>
        <v>1.5990157809819618</v>
      </c>
      <c r="E65" s="151">
        <v>7.8954960635518718</v>
      </c>
      <c r="F65" s="141">
        <f t="shared" si="16"/>
        <v>1.7998057981225459</v>
      </c>
      <c r="H65" s="151">
        <f t="shared" si="17"/>
        <v>1.5042779574404008</v>
      </c>
      <c r="I65" s="141">
        <f t="shared" si="18"/>
        <v>23.536639377116011</v>
      </c>
      <c r="K65" s="151">
        <f t="shared" si="19"/>
        <v>0.623440262847059</v>
      </c>
      <c r="L65" s="141">
        <f t="shared" si="20"/>
        <v>9.7546391391479368</v>
      </c>
      <c r="N65" s="151">
        <f t="shared" si="21"/>
        <v>1.045901655268022</v>
      </c>
      <c r="O65" s="141">
        <f t="shared" si="22"/>
        <v>16.36466848577582</v>
      </c>
      <c r="Q65" s="151">
        <v>-0.16506396067468018</v>
      </c>
      <c r="R65" s="141">
        <f t="shared" si="23"/>
        <v>-2.5826682478077405</v>
      </c>
      <c r="T65" s="151"/>
    </row>
    <row r="66" spans="1:20" x14ac:dyDescent="0.2">
      <c r="A66" s="135" t="str">
        <f t="shared" si="14"/>
        <v>81 Process, plant and machine operatives</v>
      </c>
      <c r="B66" s="151">
        <v>8.2058664949319979</v>
      </c>
      <c r="C66" s="141">
        <f t="shared" si="15"/>
        <v>2.0530217877372108</v>
      </c>
      <c r="E66" s="151">
        <v>8.3690098748034014</v>
      </c>
      <c r="F66" s="141">
        <f t="shared" si="16"/>
        <v>1.9077449188721323</v>
      </c>
      <c r="H66" s="151">
        <f t="shared" si="17"/>
        <v>0.16314337987140348</v>
      </c>
      <c r="I66" s="141">
        <f t="shared" si="18"/>
        <v>1.9881310519999529</v>
      </c>
      <c r="K66" s="151">
        <f t="shared" si="19"/>
        <v>0.80045266482086352</v>
      </c>
      <c r="L66" s="141">
        <f t="shared" si="20"/>
        <v>9.7546391391479368</v>
      </c>
      <c r="N66" s="151">
        <f t="shared" si="21"/>
        <v>-0.14862197005647165</v>
      </c>
      <c r="O66" s="141">
        <f t="shared" si="22"/>
        <v>-1.8111672929149121</v>
      </c>
      <c r="Q66" s="151">
        <v>-0.48868731489298839</v>
      </c>
      <c r="R66" s="141">
        <f t="shared" si="23"/>
        <v>-5.9553407942330665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9.7483310829120615</v>
      </c>
      <c r="C67" s="141">
        <f t="shared" si="15"/>
        <v>2.4389302604002694</v>
      </c>
      <c r="E67" s="151">
        <v>10.0765703110704</v>
      </c>
      <c r="F67" s="141">
        <f t="shared" si="16"/>
        <v>2.2969892613555936</v>
      </c>
      <c r="H67" s="151">
        <f t="shared" si="17"/>
        <v>0.32823922815833839</v>
      </c>
      <c r="I67" s="141">
        <f t="shared" si="18"/>
        <v>3.3671325416276821</v>
      </c>
      <c r="K67" s="151">
        <f t="shared" si="19"/>
        <v>0.95091451922746373</v>
      </c>
      <c r="L67" s="141">
        <f t="shared" si="20"/>
        <v>9.7546391391479368</v>
      </c>
      <c r="N67" s="151">
        <f t="shared" si="21"/>
        <v>-0.31067672044642625</v>
      </c>
      <c r="O67" s="141">
        <f t="shared" si="22"/>
        <v>-3.1869734193888255</v>
      </c>
      <c r="Q67" s="151">
        <v>-0.31199857062269915</v>
      </c>
      <c r="R67" s="141">
        <f t="shared" si="23"/>
        <v>-3.200533178131427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5.3130813064639826</v>
      </c>
      <c r="C68" s="141">
        <f t="shared" si="15"/>
        <v>1.3292772541360041</v>
      </c>
      <c r="E68" s="151">
        <v>12.226968568007495</v>
      </c>
      <c r="F68" s="141">
        <f t="shared" si="16"/>
        <v>2.7871800258060424</v>
      </c>
      <c r="H68" s="151">
        <f t="shared" si="17"/>
        <v>6.9138872615435121</v>
      </c>
      <c r="I68" s="141">
        <f t="shared" si="18"/>
        <v>130.12952113365861</v>
      </c>
      <c r="K68" s="151">
        <f t="shared" si="19"/>
        <v>0.51827190861508809</v>
      </c>
      <c r="L68" s="141">
        <f t="shared" si="20"/>
        <v>9.754639139147935</v>
      </c>
      <c r="N68" s="151">
        <f t="shared" si="21"/>
        <v>6.4579265713243919</v>
      </c>
      <c r="O68" s="141">
        <f t="shared" si="22"/>
        <v>121.54767071732127</v>
      </c>
      <c r="Q68" s="151">
        <v>-6.2311218395967614E-2</v>
      </c>
      <c r="R68" s="141">
        <f t="shared" si="23"/>
        <v>-1.1727887228105986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34.053956250039256</v>
      </c>
      <c r="C69" s="141">
        <f t="shared" ref="C69" si="25">B69/B$71*100</f>
        <v>8.5199429192711644</v>
      </c>
      <c r="E69" s="151">
        <v>28.708743358026002</v>
      </c>
      <c r="F69" s="141">
        <f t="shared" ref="F69" si="26">E69/E$71*100</f>
        <v>6.5442579334708668</v>
      </c>
      <c r="H69" s="151">
        <f t="shared" ref="H69" si="27">E69-B69</f>
        <v>-5.3452128920132544</v>
      </c>
      <c r="I69" s="141">
        <f t="shared" ref="I69" si="28">IF(B69&gt;0,((E69/B69)-1)*100,0)</f>
        <v>-15.69630515986551</v>
      </c>
      <c r="K69" s="151">
        <f t="shared" ref="K69" si="29">(($E$71/$B$71)-1)*B69</f>
        <v>3.321840544794644</v>
      </c>
      <c r="L69" s="141">
        <f t="shared" ref="L69" si="30">IF(B69&gt;0,K69/B69*100,0)</f>
        <v>9.7546391391479368</v>
      </c>
      <c r="N69" s="151">
        <f t="shared" ref="N69" si="31">H69-(K69+Q69)</f>
        <v>-10.073399175614028</v>
      </c>
      <c r="O69" s="141">
        <f t="shared" ref="O69" si="32">IF(B69&gt;0,N69/B69*100,0)</f>
        <v>-29.580701583248249</v>
      </c>
      <c r="Q69" s="151">
        <v>1.4063457388061309</v>
      </c>
      <c r="R69" s="141">
        <f t="shared" ref="R69" si="33">IF(B69&gt;0,Q69/B69*100,0)</f>
        <v>4.1297572842348078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399.69699999999989</v>
      </c>
      <c r="C71" s="147">
        <f>B71/B$71*100</f>
        <v>100</v>
      </c>
      <c r="D71" s="145"/>
      <c r="E71" s="152">
        <f>SUM(E44:E69)</f>
        <v>438.68599999999998</v>
      </c>
      <c r="F71" s="147">
        <f>E71/E$71*100</f>
        <v>100</v>
      </c>
      <c r="G71" s="145"/>
      <c r="H71" s="152">
        <f t="shared" si="17"/>
        <v>38.98900000000009</v>
      </c>
      <c r="I71" s="147">
        <f t="shared" si="18"/>
        <v>9.7546391391479368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Dorset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Dorset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Dorset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Dorset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30.330082960014558</v>
      </c>
      <c r="C7" s="11">
        <f t="shared" si="2"/>
        <v>30.319423045983747</v>
      </c>
      <c r="D7" s="11">
        <f t="shared" si="2"/>
        <v>-1.0659914030811901E-2</v>
      </c>
      <c r="E7" s="11">
        <f t="shared" si="2"/>
        <v>14.714657969674375</v>
      </c>
      <c r="F7" s="11">
        <f t="shared" si="2"/>
        <v>14.703998055643561</v>
      </c>
      <c r="G7" s="200">
        <f>IF(B7&gt;0,(1+(E7/B7))^(1/($C$6-$B$6))-1,0)</f>
        <v>2.6718450097261259E-2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20.094477040325906</v>
      </c>
      <c r="R7" s="11">
        <v>18.447707686813384</v>
      </c>
      <c r="S7" s="345">
        <f>R7-Q7</f>
        <v>-1.6467693535125214</v>
      </c>
      <c r="T7" s="345">
        <v>8.3748437401797542</v>
      </c>
      <c r="U7" s="345">
        <f>SUM(S7:T7)</f>
        <v>6.7280743866672328</v>
      </c>
      <c r="V7" s="346">
        <f>IF(Q7&gt;0,(1+(T7/Q7))^(1/($C$6-$B$6))-1,0)</f>
        <v>2.3497280812938115E-2</v>
      </c>
      <c r="X7" s="10" t="str">
        <f>name!B4</f>
        <v>Agriculture</v>
      </c>
      <c r="Y7" s="11">
        <v>7.6900000000000048</v>
      </c>
      <c r="Z7" s="11">
        <v>8.2610000000000099</v>
      </c>
      <c r="AA7" s="345">
        <f>Z7-Y7</f>
        <v>0.57100000000000506</v>
      </c>
      <c r="AB7" s="11">
        <v>4.0216562274192533</v>
      </c>
      <c r="AC7" s="345">
        <f>SUM(AA7:AB7)</f>
        <v>4.5926562274192584</v>
      </c>
      <c r="AD7" s="348">
        <f>IF(Y7&gt;0,(1+(AB7/Y7))^(1/($C$6-$B$6))-1,0)</f>
        <v>2.8441196812361458E-2</v>
      </c>
    </row>
    <row r="8" spans="1:30" x14ac:dyDescent="0.2">
      <c r="A8" s="10" t="str">
        <f>name!D5</f>
        <v>12 Other managers and proprietors</v>
      </c>
      <c r="B8" s="11">
        <f t="shared" si="2"/>
        <v>16.153766822052155</v>
      </c>
      <c r="C8" s="11">
        <f t="shared" si="2"/>
        <v>18.885617726279307</v>
      </c>
      <c r="D8" s="11">
        <f t="shared" si="2"/>
        <v>2.731850904227155</v>
      </c>
      <c r="E8" s="11">
        <f t="shared" si="2"/>
        <v>9.848085370842341</v>
      </c>
      <c r="F8" s="11">
        <f t="shared" si="2"/>
        <v>12.579936275069493</v>
      </c>
      <c r="G8" s="200">
        <f t="shared" ref="G8:G33" si="3">IF(B8&gt;0,(1+(E8/B8))^(1/($C$6-$B$6))-1,0)</f>
        <v>3.2243202634344437E-2</v>
      </c>
      <c r="H8" s="11"/>
      <c r="I8" s="10" t="str">
        <f>name!E4</f>
        <v>Managers, directors and senior officials</v>
      </c>
      <c r="J8" s="11">
        <f t="array" ref="J8:J16">MMULT(aggregation!$B$13:$AA$21,B7:B32)</f>
        <v>46.483849782066713</v>
      </c>
      <c r="K8" s="11">
        <f t="array" ref="K8:K16">MMULT(aggregation!$B$13:$AA$21,C7:C32)</f>
        <v>49.205040772263054</v>
      </c>
      <c r="L8" s="11">
        <f t="array" ref="L8:L16">MMULT(aggregation!$B$13:$AA$21,D7:D32)</f>
        <v>2.7211909901963431</v>
      </c>
      <c r="M8" s="11">
        <f t="array" ref="M8:M16">MMULT(aggregation!$B$13:$AA$21,E7:E32)</f>
        <v>24.562743340516718</v>
      </c>
      <c r="N8" s="11">
        <f t="array" ref="N8:N16">MMULT(aggregation!$B$13:$AA$21,F7:F32)</f>
        <v>27.283934330713052</v>
      </c>
      <c r="O8" s="11"/>
      <c r="P8" s="10" t="str">
        <f>name!D5</f>
        <v>12 Other managers and proprietors</v>
      </c>
      <c r="Q8" s="11">
        <v>9.3408572225150941</v>
      </c>
      <c r="R8" s="11">
        <v>12.017255197128735</v>
      </c>
      <c r="S8" s="345">
        <f t="shared" ref="S8:S31" si="4">R8-Q8</f>
        <v>2.676397974613641</v>
      </c>
      <c r="T8" s="345">
        <v>5.5969375738064082</v>
      </c>
      <c r="U8" s="345">
        <f t="shared" ref="U8:U31" si="5">SUM(S8:T8)</f>
        <v>8.2733355484200501</v>
      </c>
      <c r="V8" s="346">
        <f t="shared" ref="V8:V33" si="6">IF(Q8&gt;0,(1+(T8/Q8))^(1/($C$6-$B$6))-1,0)</f>
        <v>3.1794757757210634E-2</v>
      </c>
      <c r="X8" s="10" t="str">
        <f>name!B5</f>
        <v>Mining and quarrying</v>
      </c>
      <c r="Y8" s="11">
        <v>0.437</v>
      </c>
      <c r="Z8" s="11">
        <v>0.22399999999999978</v>
      </c>
      <c r="AA8" s="345">
        <f t="shared" ref="AA8:AA29" si="7">Z8-Y8</f>
        <v>-0.21300000000000022</v>
      </c>
      <c r="AB8" s="11">
        <v>0.12856929418956459</v>
      </c>
      <c r="AC8" s="345">
        <f t="shared" ref="AC8:AC29" si="8">SUM(AA8:AB8)</f>
        <v>-8.443070581043563E-2</v>
      </c>
      <c r="AD8" s="348">
        <f t="shared" ref="AD8:AD29" si="9">IF(Y8&gt;0,(1+(AB8/Y8))^(1/($C$6-$B$6))-1,0)</f>
        <v>1.7341964275811472E-2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23.37757596681621</v>
      </c>
      <c r="C9" s="11">
        <f t="shared" si="2"/>
        <v>33.660528985050135</v>
      </c>
      <c r="D9" s="11">
        <f t="shared" si="2"/>
        <v>10.282953018233929</v>
      </c>
      <c r="E9" s="11">
        <f t="shared" si="2"/>
        <v>11.149436042817083</v>
      </c>
      <c r="F9" s="11">
        <f t="shared" si="2"/>
        <v>21.432389061051015</v>
      </c>
      <c r="G9" s="200">
        <f t="shared" si="3"/>
        <v>2.6338533399938191E-2</v>
      </c>
      <c r="H9" s="11"/>
      <c r="I9" s="10" t="str">
        <f>name!E5</f>
        <v>Professional occupations</v>
      </c>
      <c r="J9" s="11">
        <v>89.975314257516601</v>
      </c>
      <c r="K9" s="11">
        <v>109.67902478531943</v>
      </c>
      <c r="L9" s="11">
        <v>19.703710527802826</v>
      </c>
      <c r="M9" s="11">
        <v>46.409504007284433</v>
      </c>
      <c r="N9" s="11">
        <v>66.113214535087266</v>
      </c>
      <c r="O9" s="11"/>
      <c r="P9" s="10" t="str">
        <f>name!D6</f>
        <v>21 Science, research, engineering and technology professionals</v>
      </c>
      <c r="Q9" s="11">
        <v>18.294963163257705</v>
      </c>
      <c r="R9" s="11">
        <v>25.021516742802611</v>
      </c>
      <c r="S9" s="345">
        <f t="shared" si="4"/>
        <v>6.7265535795449054</v>
      </c>
      <c r="T9" s="345">
        <v>7.3719863076871865</v>
      </c>
      <c r="U9" s="345">
        <f t="shared" si="5"/>
        <v>14.098539887232093</v>
      </c>
      <c r="V9" s="346">
        <f t="shared" si="6"/>
        <v>2.2828563791307044E-2</v>
      </c>
      <c r="X9" s="10" t="str">
        <f>name!B6</f>
        <v>Food drink and tobacco</v>
      </c>
      <c r="Y9" s="11">
        <v>3.6179999999999981</v>
      </c>
      <c r="Z9" s="11">
        <v>3.0589999999999997</v>
      </c>
      <c r="AA9" s="345">
        <f t="shared" si="7"/>
        <v>-0.55899999999999839</v>
      </c>
      <c r="AB9" s="11">
        <v>1.4975594726786106</v>
      </c>
      <c r="AC9" s="345">
        <f t="shared" si="8"/>
        <v>0.93855947267861217</v>
      </c>
      <c r="AD9" s="348">
        <f t="shared" si="9"/>
        <v>2.3359687324058687E-2</v>
      </c>
    </row>
    <row r="10" spans="1:30" x14ac:dyDescent="0.2">
      <c r="A10" s="10" t="str">
        <f>name!D7</f>
        <v>22 Health professionals</v>
      </c>
      <c r="B10" s="11">
        <f t="shared" si="2"/>
        <v>19.481977619693666</v>
      </c>
      <c r="C10" s="11">
        <f t="shared" si="2"/>
        <v>22.354799468779451</v>
      </c>
      <c r="D10" s="11">
        <f t="shared" si="2"/>
        <v>2.8728218490857862</v>
      </c>
      <c r="E10" s="11">
        <f t="shared" si="2"/>
        <v>10.848918581954111</v>
      </c>
      <c r="F10" s="11">
        <f t="shared" si="2"/>
        <v>13.721740431039898</v>
      </c>
      <c r="G10" s="200">
        <f t="shared" si="3"/>
        <v>2.9951592676875194E-2</v>
      </c>
      <c r="H10" s="11"/>
      <c r="I10" s="10" t="str">
        <f>name!E6</f>
        <v>Associate professional occupations</v>
      </c>
      <c r="J10" s="11">
        <v>52.260841983942328</v>
      </c>
      <c r="K10" s="11">
        <v>62.621430401488709</v>
      </c>
      <c r="L10" s="11">
        <v>10.360588417546387</v>
      </c>
      <c r="M10" s="11">
        <v>27.714712957628414</v>
      </c>
      <c r="N10" s="11">
        <v>38.075301375174803</v>
      </c>
      <c r="O10" s="11"/>
      <c r="P10" s="10" t="str">
        <f>name!D7</f>
        <v>22 Health professionals</v>
      </c>
      <c r="Q10" s="11">
        <v>5.6209396715191726</v>
      </c>
      <c r="R10" s="11">
        <v>6.6376126828296282</v>
      </c>
      <c r="S10" s="345">
        <f t="shared" si="4"/>
        <v>1.0166730113104556</v>
      </c>
      <c r="T10" s="345">
        <v>2.3184280845084295</v>
      </c>
      <c r="U10" s="345">
        <f t="shared" si="5"/>
        <v>3.3351010958188851</v>
      </c>
      <c r="V10" s="346">
        <f t="shared" si="6"/>
        <v>2.3289378641736747E-2</v>
      </c>
      <c r="X10" s="10" t="str">
        <f>name!B7</f>
        <v>Engineering</v>
      </c>
      <c r="Y10" s="11">
        <v>6.698999999999991</v>
      </c>
      <c r="Z10" s="11">
        <v>5.3910000000000009</v>
      </c>
      <c r="AA10" s="345">
        <f t="shared" si="7"/>
        <v>-1.3079999999999901</v>
      </c>
      <c r="AB10" s="11">
        <v>2.6384623583939684</v>
      </c>
      <c r="AC10" s="345">
        <f t="shared" si="8"/>
        <v>1.3304623583939783</v>
      </c>
      <c r="AD10" s="348">
        <f t="shared" si="9"/>
        <v>2.2385290365221966E-2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19.91806874449604</v>
      </c>
      <c r="C11" s="11">
        <f t="shared" si="2"/>
        <v>21.491212714290384</v>
      </c>
      <c r="D11" s="11">
        <f t="shared" si="2"/>
        <v>1.5731439697943395</v>
      </c>
      <c r="E11" s="11">
        <f t="shared" si="2"/>
        <v>10.351631704889286</v>
      </c>
      <c r="F11" s="11">
        <f t="shared" si="2"/>
        <v>11.924775674683628</v>
      </c>
      <c r="G11" s="200">
        <f t="shared" si="3"/>
        <v>2.8294216264335148E-2</v>
      </c>
      <c r="H11" s="11"/>
      <c r="I11" s="10" t="str">
        <f>name!E7</f>
        <v>Administrative and secretarial occupations</v>
      </c>
      <c r="J11" s="11">
        <v>40.835045951925395</v>
      </c>
      <c r="K11" s="11">
        <v>38.621919269346776</v>
      </c>
      <c r="L11" s="11">
        <v>-2.2131266825786251</v>
      </c>
      <c r="M11" s="11">
        <v>20.546871858571624</v>
      </c>
      <c r="N11" s="11">
        <v>18.333745175992995</v>
      </c>
      <c r="O11" s="11"/>
      <c r="P11" s="10" t="str">
        <f>name!D8</f>
        <v>23 Teaching and other educational professionals</v>
      </c>
      <c r="Q11" s="11">
        <v>6.240795444945495</v>
      </c>
      <c r="R11" s="11">
        <v>6.990117928987706</v>
      </c>
      <c r="S11" s="345">
        <f t="shared" si="4"/>
        <v>0.74932248404221102</v>
      </c>
      <c r="T11" s="345">
        <v>2.7950298892602587</v>
      </c>
      <c r="U11" s="345">
        <f t="shared" si="5"/>
        <v>3.5443523733024698</v>
      </c>
      <c r="V11" s="346">
        <f t="shared" si="6"/>
        <v>2.4979529598968764E-2</v>
      </c>
      <c r="X11" s="10" t="str">
        <f>name!B8</f>
        <v>Rest of manufacturing</v>
      </c>
      <c r="Y11" s="11">
        <v>21.331999999999979</v>
      </c>
      <c r="Z11" s="11">
        <v>20.133999999999975</v>
      </c>
      <c r="AA11" s="345">
        <f t="shared" si="7"/>
        <v>-1.198000000000004</v>
      </c>
      <c r="AB11" s="11">
        <v>8.5838120260841588</v>
      </c>
      <c r="AC11" s="345">
        <f t="shared" si="8"/>
        <v>7.3858120260841549</v>
      </c>
      <c r="AD11" s="348">
        <f t="shared" si="9"/>
        <v>2.2801323617056779E-2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27.197691926510689</v>
      </c>
      <c r="C12" s="11">
        <f t="shared" si="2"/>
        <v>32.172483617199461</v>
      </c>
      <c r="D12" s="11">
        <f t="shared" si="2"/>
        <v>4.9747916906887699</v>
      </c>
      <c r="E12" s="11">
        <f t="shared" si="2"/>
        <v>14.059517677623951</v>
      </c>
      <c r="F12" s="11">
        <f t="shared" si="2"/>
        <v>19.034309368312723</v>
      </c>
      <c r="G12" s="200">
        <f t="shared" si="3"/>
        <v>2.8169034656533976E-2</v>
      </c>
      <c r="H12" s="11"/>
      <c r="I12" s="10" t="str">
        <f>name!E8</f>
        <v>Skilled trades occupations</v>
      </c>
      <c r="J12" s="11">
        <v>40.328630237161143</v>
      </c>
      <c r="K12" s="11">
        <v>41.45918437199694</v>
      </c>
      <c r="L12" s="11">
        <v>1.1305541348357979</v>
      </c>
      <c r="M12" s="11">
        <v>17.671278255559763</v>
      </c>
      <c r="N12" s="11">
        <v>18.80183239039556</v>
      </c>
      <c r="O12" s="11"/>
      <c r="P12" s="10" t="str">
        <f>name!D9</f>
        <v>24 Business, media and public service professionals</v>
      </c>
      <c r="Q12" s="11">
        <v>15.303565689225833</v>
      </c>
      <c r="R12" s="11">
        <v>17.766714136387005</v>
      </c>
      <c r="S12" s="345">
        <f t="shared" si="4"/>
        <v>2.4631484471611724</v>
      </c>
      <c r="T12" s="345">
        <v>6.9220457059803939</v>
      </c>
      <c r="U12" s="345">
        <f t="shared" si="5"/>
        <v>9.3851941531415655</v>
      </c>
      <c r="V12" s="346">
        <f t="shared" si="6"/>
        <v>2.5189317807989609E-2</v>
      </c>
      <c r="X12" s="10" t="str">
        <f>name!B9</f>
        <v>Electricity and gas</v>
      </c>
      <c r="Y12" s="11">
        <v>1.0010000000000019</v>
      </c>
      <c r="Z12" s="11">
        <v>0.93499999999999983</v>
      </c>
      <c r="AA12" s="345">
        <f t="shared" si="7"/>
        <v>-6.6000000000002057E-2</v>
      </c>
      <c r="AB12" s="11">
        <v>0.39311703818612304</v>
      </c>
      <c r="AC12" s="345">
        <f t="shared" si="8"/>
        <v>0.32711703818612098</v>
      </c>
      <c r="AD12" s="348">
        <f t="shared" si="9"/>
        <v>2.2329776985866578E-2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7.5954328905345028</v>
      </c>
      <c r="C13" s="11">
        <f t="shared" si="2"/>
        <v>7.7886817038657021</v>
      </c>
      <c r="D13" s="11">
        <f t="shared" si="2"/>
        <v>0.19324881333119689</v>
      </c>
      <c r="E13" s="11">
        <f t="shared" si="2"/>
        <v>3.0342210405180268</v>
      </c>
      <c r="F13" s="11">
        <f t="shared" si="2"/>
        <v>3.227469853849223</v>
      </c>
      <c r="G13" s="200">
        <f t="shared" si="3"/>
        <v>2.2659615894745411E-2</v>
      </c>
      <c r="H13" s="11"/>
      <c r="I13" s="10" t="str">
        <f>name!E9</f>
        <v>Caring, leisure and other service occupations</v>
      </c>
      <c r="J13" s="11">
        <v>38.376597431845134</v>
      </c>
      <c r="K13" s="11">
        <v>43.188657693547036</v>
      </c>
      <c r="L13" s="11">
        <v>4.8120602617018928</v>
      </c>
      <c r="M13" s="11">
        <v>22.425186773983789</v>
      </c>
      <c r="N13" s="11">
        <v>27.237247035685684</v>
      </c>
      <c r="O13" s="11"/>
      <c r="P13" s="10" t="str">
        <f>name!D10</f>
        <v>31 Science, engineering and technology associate professionals</v>
      </c>
      <c r="Q13" s="11">
        <v>5.439104284763089</v>
      </c>
      <c r="R13" s="11">
        <v>5.0761654771238813</v>
      </c>
      <c r="S13" s="345">
        <f t="shared" si="4"/>
        <v>-0.36293880763920772</v>
      </c>
      <c r="T13" s="345">
        <v>1.8149065671638696</v>
      </c>
      <c r="U13" s="345">
        <f t="shared" si="5"/>
        <v>1.4519677595246618</v>
      </c>
      <c r="V13" s="346">
        <f t="shared" si="6"/>
        <v>1.9381437521589939E-2</v>
      </c>
      <c r="X13" s="10" t="str">
        <f>name!B10</f>
        <v>Water and sewerage</v>
      </c>
      <c r="Y13" s="11">
        <v>2.2619999999999982</v>
      </c>
      <c r="Z13" s="11">
        <v>2.6020000000000008</v>
      </c>
      <c r="AA13" s="345">
        <f t="shared" si="7"/>
        <v>0.34000000000000252</v>
      </c>
      <c r="AB13" s="11">
        <v>1.0646660114904434</v>
      </c>
      <c r="AC13" s="345">
        <f t="shared" si="8"/>
        <v>1.4046660114904459</v>
      </c>
      <c r="AD13" s="348">
        <f t="shared" si="9"/>
        <v>2.604822489707237E-2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8.3564565695027184</v>
      </c>
      <c r="C14" s="11">
        <f t="shared" si="2"/>
        <v>16.189285622109455</v>
      </c>
      <c r="D14" s="11">
        <f t="shared" si="2"/>
        <v>7.8328290526067388</v>
      </c>
      <c r="E14" s="11">
        <f t="shared" si="2"/>
        <v>7.9355531572298119</v>
      </c>
      <c r="F14" s="11">
        <f t="shared" si="2"/>
        <v>15.768382209836554</v>
      </c>
      <c r="G14" s="200">
        <f t="shared" si="3"/>
        <v>4.551475605351607E-2</v>
      </c>
      <c r="H14" s="11"/>
      <c r="I14" s="10" t="str">
        <f>name!E10</f>
        <v>Sales and customer service occupations</v>
      </c>
      <c r="J14" s="11">
        <v>34.115485221195186</v>
      </c>
      <c r="K14" s="11">
        <v>34.529450594130786</v>
      </c>
      <c r="L14" s="11">
        <v>0.41396537293560076</v>
      </c>
      <c r="M14" s="11">
        <v>16.075765026295908</v>
      </c>
      <c r="N14" s="11">
        <v>16.489730399231512</v>
      </c>
      <c r="O14" s="11"/>
      <c r="P14" s="10" t="str">
        <f>name!D11</f>
        <v>32 Health and social care associate professionals</v>
      </c>
      <c r="Q14" s="11">
        <v>1.9094347243606284</v>
      </c>
      <c r="R14" s="11">
        <v>3.0590223941765298</v>
      </c>
      <c r="S14" s="345">
        <f t="shared" si="4"/>
        <v>1.1495876698159013</v>
      </c>
      <c r="T14" s="345">
        <v>1.3112499325211131</v>
      </c>
      <c r="U14" s="345">
        <f t="shared" si="5"/>
        <v>2.4608376023370147</v>
      </c>
      <c r="V14" s="346">
        <f t="shared" si="6"/>
        <v>3.5466912374950699E-2</v>
      </c>
      <c r="X14" s="10" t="str">
        <f>name!B11</f>
        <v>Construction</v>
      </c>
      <c r="Y14" s="11">
        <v>31.207999999999949</v>
      </c>
      <c r="Z14" s="11">
        <v>38.811000000000014</v>
      </c>
      <c r="AA14" s="345">
        <f t="shared" si="7"/>
        <v>7.6030000000000655</v>
      </c>
      <c r="AB14" s="11">
        <v>14.604563204622734</v>
      </c>
      <c r="AC14" s="345">
        <f t="shared" si="8"/>
        <v>22.207563204622801</v>
      </c>
      <c r="AD14" s="348">
        <f t="shared" si="9"/>
        <v>2.5922552635331941E-2</v>
      </c>
    </row>
    <row r="15" spans="1:30" x14ac:dyDescent="0.2">
      <c r="A15" s="10" t="str">
        <f>name!D12</f>
        <v>33 Protective service occupations</v>
      </c>
      <c r="B15" s="11">
        <f t="shared" si="2"/>
        <v>3.1890941405883524</v>
      </c>
      <c r="C15" s="11">
        <f t="shared" si="2"/>
        <v>2.7312990837199469</v>
      </c>
      <c r="D15" s="11">
        <f t="shared" si="2"/>
        <v>-0.45779505686840527</v>
      </c>
      <c r="E15" s="11">
        <f t="shared" si="2"/>
        <v>0.89543193349981665</v>
      </c>
      <c r="F15" s="11">
        <f t="shared" si="2"/>
        <v>0.43763687663141126</v>
      </c>
      <c r="G15" s="200">
        <f t="shared" si="3"/>
        <v>1.6634762010317328E-2</v>
      </c>
      <c r="H15" s="11"/>
      <c r="I15" s="10" t="str">
        <f>name!E11</f>
        <v>Process, plant and machine operatives</v>
      </c>
      <c r="J15" s="11">
        <v>17.954197577844035</v>
      </c>
      <c r="K15" s="11">
        <v>18.445580185873819</v>
      </c>
      <c r="L15" s="11">
        <v>0.49138260802978329</v>
      </c>
      <c r="M15" s="11">
        <v>8.5848435845542923</v>
      </c>
      <c r="N15" s="11">
        <v>9.076226192584075</v>
      </c>
      <c r="O15" s="11"/>
      <c r="P15" s="10" t="str">
        <f>name!D12</f>
        <v>33 Protective service occupations</v>
      </c>
      <c r="Q15" s="11">
        <v>2.3204100823658829</v>
      </c>
      <c r="R15" s="11">
        <v>1.8261477292603518</v>
      </c>
      <c r="S15" s="345">
        <f t="shared" si="4"/>
        <v>-0.49426235310553102</v>
      </c>
      <c r="T15" s="345">
        <v>0.51968203914665223</v>
      </c>
      <c r="U15" s="345">
        <f t="shared" si="5"/>
        <v>2.5419686041121214E-2</v>
      </c>
      <c r="V15" s="346">
        <f t="shared" si="6"/>
        <v>1.3564004914321526E-2</v>
      </c>
      <c r="X15" s="10" t="str">
        <f>name!B12</f>
        <v>Wholesale and retail trade</v>
      </c>
      <c r="Y15" s="11">
        <v>57.905999999999842</v>
      </c>
      <c r="Z15" s="11">
        <v>58.523999999999987</v>
      </c>
      <c r="AA15" s="345">
        <f t="shared" si="7"/>
        <v>0.61800000000014421</v>
      </c>
      <c r="AB15" s="11">
        <v>26.566495966669041</v>
      </c>
      <c r="AC15" s="345">
        <f t="shared" si="8"/>
        <v>27.184495966669186</v>
      </c>
      <c r="AD15" s="348">
        <f t="shared" si="9"/>
        <v>2.5493197932541012E-2</v>
      </c>
    </row>
    <row r="16" spans="1:30" x14ac:dyDescent="0.2">
      <c r="A16" s="10" t="str">
        <f>name!D13</f>
        <v>34 Culture, media and sports occupations</v>
      </c>
      <c r="B16" s="11">
        <f t="shared" si="2"/>
        <v>8.4843822104453306</v>
      </c>
      <c r="C16" s="11">
        <f t="shared" si="2"/>
        <v>9.4478236184070994</v>
      </c>
      <c r="D16" s="11">
        <f t="shared" si="2"/>
        <v>0.96344140796177091</v>
      </c>
      <c r="E16" s="11">
        <f t="shared" si="2"/>
        <v>4.1704893198267197</v>
      </c>
      <c r="F16" s="11">
        <f t="shared" si="2"/>
        <v>5.1339307277884902</v>
      </c>
      <c r="G16" s="200">
        <f t="shared" si="3"/>
        <v>2.7012747999265452E-2</v>
      </c>
      <c r="H16" s="11"/>
      <c r="I16" s="10" t="str">
        <f>name!E12</f>
        <v>Elementary occupations</v>
      </c>
      <c r="J16" s="11">
        <v>39.367037556503249</v>
      </c>
      <c r="K16" s="11">
        <v>40.935711926033477</v>
      </c>
      <c r="L16" s="11">
        <v>1.5686743695302372</v>
      </c>
      <c r="M16" s="11">
        <v>19.524063258398407</v>
      </c>
      <c r="N16" s="11">
        <v>21.092737627928638</v>
      </c>
      <c r="O16" s="11"/>
      <c r="P16" s="10" t="str">
        <f>name!D13</f>
        <v>34 Culture, media and sports occupations</v>
      </c>
      <c r="Q16" s="11">
        <v>3.6458795791441543</v>
      </c>
      <c r="R16" s="11">
        <v>3.9783946962019119</v>
      </c>
      <c r="S16" s="345">
        <f t="shared" si="4"/>
        <v>0.3325151170577576</v>
      </c>
      <c r="T16" s="345">
        <v>1.4783227902431</v>
      </c>
      <c r="U16" s="345">
        <f t="shared" si="5"/>
        <v>1.8108379073008576</v>
      </c>
      <c r="V16" s="346">
        <f t="shared" si="6"/>
        <v>2.2951233090221956E-2</v>
      </c>
      <c r="X16" s="10" t="str">
        <f>name!B13</f>
        <v>Transport and storage</v>
      </c>
      <c r="Y16" s="11">
        <v>10.457000000000008</v>
      </c>
      <c r="Z16" s="11">
        <v>10.507999999999987</v>
      </c>
      <c r="AA16" s="345">
        <f t="shared" si="7"/>
        <v>5.099999999997884E-2</v>
      </c>
      <c r="AB16" s="11">
        <v>4.7891881770388407</v>
      </c>
      <c r="AC16" s="345">
        <f t="shared" si="8"/>
        <v>4.8401881770388195</v>
      </c>
      <c r="AD16" s="348">
        <f t="shared" si="9"/>
        <v>2.5455796955292653E-2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24.635476172871424</v>
      </c>
      <c r="C17" s="11">
        <f t="shared" si="10"/>
        <v>26.464340373386509</v>
      </c>
      <c r="D17" s="11">
        <f t="shared" si="10"/>
        <v>1.8288642005150841</v>
      </c>
      <c r="E17" s="11">
        <f t="shared" si="10"/>
        <v>11.679017506554038</v>
      </c>
      <c r="F17" s="11">
        <f t="shared" si="10"/>
        <v>13.507881707069123</v>
      </c>
      <c r="G17" s="200">
        <f t="shared" si="3"/>
        <v>2.6206124289709143E-2</v>
      </c>
      <c r="H17" s="11"/>
      <c r="O17" s="11"/>
      <c r="P17" s="10" t="str">
        <f>name!D14</f>
        <v>35 Business and public service associate professionals</v>
      </c>
      <c r="Q17" s="11">
        <v>12.926935564394599</v>
      </c>
      <c r="R17" s="11">
        <v>13.15554536581787</v>
      </c>
      <c r="S17" s="345">
        <f t="shared" si="4"/>
        <v>0.22860980142327136</v>
      </c>
      <c r="T17" s="345">
        <v>4.9647885547247999</v>
      </c>
      <c r="U17" s="345">
        <f t="shared" si="5"/>
        <v>5.1933983561480712</v>
      </c>
      <c r="V17" s="346">
        <f t="shared" si="6"/>
        <v>2.1904803552134311E-2</v>
      </c>
      <c r="X17" s="10" t="str">
        <f>name!B14</f>
        <v>Accommodation and food</v>
      </c>
      <c r="Y17" s="11">
        <v>36.049999999999955</v>
      </c>
      <c r="Z17" s="11">
        <v>41.789999999999971</v>
      </c>
      <c r="AA17" s="345">
        <f t="shared" si="7"/>
        <v>5.7400000000000162</v>
      </c>
      <c r="AB17" s="11">
        <v>19.587185247531369</v>
      </c>
      <c r="AC17" s="345">
        <f t="shared" si="8"/>
        <v>25.327185247531386</v>
      </c>
      <c r="AD17" s="348">
        <f t="shared" si="9"/>
        <v>2.9352188214953667E-2</v>
      </c>
    </row>
    <row r="18" spans="1:30" x14ac:dyDescent="0.2">
      <c r="A18" s="10" t="str">
        <f>name!D15</f>
        <v>41 Administrative occupations</v>
      </c>
      <c r="B18" s="11">
        <f t="shared" si="10"/>
        <v>33.355715085884782</v>
      </c>
      <c r="C18" s="11">
        <f t="shared" si="10"/>
        <v>32.914019968570301</v>
      </c>
      <c r="D18" s="11">
        <f t="shared" si="10"/>
        <v>-0.44169511731448174</v>
      </c>
      <c r="E18" s="11">
        <f t="shared" si="10"/>
        <v>17.110834253531362</v>
      </c>
      <c r="F18" s="11">
        <f t="shared" si="10"/>
        <v>16.669139136216877</v>
      </c>
      <c r="G18" s="200">
        <f t="shared" si="3"/>
        <v>2.7990000858370445E-2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9.0705483768038153</v>
      </c>
      <c r="R18" s="11">
        <v>10.171795578517711</v>
      </c>
      <c r="S18" s="345">
        <f t="shared" si="4"/>
        <v>1.1012472017138961</v>
      </c>
      <c r="T18" s="345">
        <v>3.6023417543682204</v>
      </c>
      <c r="U18" s="345">
        <f t="shared" si="5"/>
        <v>4.7035889560821165</v>
      </c>
      <c r="V18" s="346">
        <f t="shared" si="6"/>
        <v>2.2545892173612359E-2</v>
      </c>
      <c r="X18" s="10" t="str">
        <f>name!B15</f>
        <v>Media</v>
      </c>
      <c r="Y18" s="11">
        <v>2.147000000000002</v>
      </c>
      <c r="Z18" s="11">
        <v>2.0130000000000035</v>
      </c>
      <c r="AA18" s="345">
        <f t="shared" si="7"/>
        <v>-0.13399999999999856</v>
      </c>
      <c r="AB18" s="11">
        <v>0.96773895819309796</v>
      </c>
      <c r="AC18" s="345">
        <f t="shared" si="8"/>
        <v>0.8337389581930994</v>
      </c>
      <c r="AD18" s="348">
        <f t="shared" si="9"/>
        <v>2.5115123492486235E-2</v>
      </c>
    </row>
    <row r="19" spans="1:30" x14ac:dyDescent="0.2">
      <c r="A19" s="10" t="str">
        <f>name!D16</f>
        <v>42 Secretarial and related occupations</v>
      </c>
      <c r="B19" s="11">
        <f t="shared" si="10"/>
        <v>7.4793308660406144</v>
      </c>
      <c r="C19" s="11">
        <f t="shared" si="10"/>
        <v>5.7078993007764725</v>
      </c>
      <c r="D19" s="11">
        <f t="shared" si="10"/>
        <v>-1.7714315652641432</v>
      </c>
      <c r="E19" s="11">
        <f t="shared" si="10"/>
        <v>3.4360376050402635</v>
      </c>
      <c r="F19" s="11">
        <f t="shared" si="10"/>
        <v>1.6646060397761182</v>
      </c>
      <c r="G19" s="200">
        <f t="shared" si="3"/>
        <v>2.5522146809596746E-2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0.67796393875507788</v>
      </c>
      <c r="K19" s="11">
        <f t="array" ref="K19:K27">MMULT(aggregation!$B$13:$AA$21,C36:C61)</f>
        <v>1.3653422682896181</v>
      </c>
      <c r="L19" s="11">
        <f t="array" ref="L19:L27">MMULT(aggregation!$B$13:$AA$21,D36:D61)</f>
        <v>0.68737832953454026</v>
      </c>
      <c r="M19" s="11">
        <f t="array" ref="M19:M27">MMULT(aggregation!$B$13:$AA$21,E36:E61)</f>
        <v>0.53988696852317308</v>
      </c>
      <c r="N19" s="11">
        <f t="array" ref="N19:N27">MMULT(aggregation!$B$13:$AA$21,F36:F61)</f>
        <v>1.2272652980577132</v>
      </c>
      <c r="O19" s="11"/>
      <c r="P19" s="10" t="str">
        <f>name!D16</f>
        <v>42 Secretarial and related occupations</v>
      </c>
      <c r="Q19" s="11">
        <v>0.61725833237649974</v>
      </c>
      <c r="R19" s="11">
        <v>0.72850576320077187</v>
      </c>
      <c r="S19" s="345">
        <f t="shared" si="4"/>
        <v>0.11124743082427213</v>
      </c>
      <c r="T19" s="345">
        <v>0.2151177654564726</v>
      </c>
      <c r="U19" s="345">
        <f t="shared" si="5"/>
        <v>0.32636519628074473</v>
      </c>
      <c r="V19" s="346">
        <f t="shared" si="6"/>
        <v>2.0133107979642961E-2</v>
      </c>
      <c r="X19" s="10" t="str">
        <f>name!B16</f>
        <v>Information technology</v>
      </c>
      <c r="Y19" s="11">
        <v>7.8689999999999882</v>
      </c>
      <c r="Z19" s="11">
        <v>8.8739999999999952</v>
      </c>
      <c r="AA19" s="345">
        <f t="shared" si="7"/>
        <v>1.005000000000007</v>
      </c>
      <c r="AB19" s="11">
        <v>3.6228829118742061</v>
      </c>
      <c r="AC19" s="345">
        <f t="shared" si="8"/>
        <v>4.6278829118742131</v>
      </c>
      <c r="AD19" s="348">
        <f t="shared" si="9"/>
        <v>2.5568743954587303E-2</v>
      </c>
    </row>
    <row r="20" spans="1:30" x14ac:dyDescent="0.2">
      <c r="A20" s="10" t="str">
        <f>name!D17</f>
        <v>51 Skilled agricultural and related trades</v>
      </c>
      <c r="B20" s="11">
        <f t="shared" si="10"/>
        <v>5.842535590190832</v>
      </c>
      <c r="C20" s="11">
        <f t="shared" si="10"/>
        <v>6.2037280276369886</v>
      </c>
      <c r="D20" s="11">
        <f t="shared" si="10"/>
        <v>0.36119243744615614</v>
      </c>
      <c r="E20" s="11">
        <f t="shared" si="10"/>
        <v>3.1201208641465623</v>
      </c>
      <c r="F20" s="11">
        <f t="shared" si="10"/>
        <v>3.4813133015927185</v>
      </c>
      <c r="G20" s="200">
        <f t="shared" si="3"/>
        <v>2.8937571128211603E-2</v>
      </c>
      <c r="H20" s="11"/>
      <c r="I20" s="11" t="str">
        <f t="shared" si="11"/>
        <v>Professional occupations</v>
      </c>
      <c r="J20" s="11">
        <v>4.6808632786779905</v>
      </c>
      <c r="K20" s="11">
        <v>8.5895404301173688</v>
      </c>
      <c r="L20" s="11">
        <v>3.9086771514393779</v>
      </c>
      <c r="M20" s="11">
        <v>3.063611666864607</v>
      </c>
      <c r="N20" s="11">
        <v>6.9722888183039853</v>
      </c>
      <c r="O20" s="11"/>
      <c r="P20" s="10" t="str">
        <f>name!D17</f>
        <v>51 Skilled agricultural and related trades</v>
      </c>
      <c r="Q20" s="11">
        <v>5.1010855556918893</v>
      </c>
      <c r="R20" s="11">
        <v>5.3187418652845366</v>
      </c>
      <c r="S20" s="345">
        <f t="shared" si="4"/>
        <v>0.21765630959264737</v>
      </c>
      <c r="T20" s="345">
        <v>2.5877740360159942</v>
      </c>
      <c r="U20" s="345">
        <f t="shared" si="5"/>
        <v>2.8054303456086416</v>
      </c>
      <c r="V20" s="346">
        <f t="shared" si="6"/>
        <v>2.7732179098185705E-2</v>
      </c>
      <c r="X20" s="10" t="str">
        <f>name!B17</f>
        <v>Finance and insurance</v>
      </c>
      <c r="Y20" s="11">
        <v>16.503000000000032</v>
      </c>
      <c r="Z20" s="11">
        <v>16.043000000000028</v>
      </c>
      <c r="AA20" s="345">
        <f t="shared" si="7"/>
        <v>-0.46000000000000441</v>
      </c>
      <c r="AB20" s="11">
        <v>7.9715998980494414</v>
      </c>
      <c r="AC20" s="345">
        <f t="shared" si="8"/>
        <v>7.511599898049437</v>
      </c>
      <c r="AD20" s="348">
        <f t="shared" si="9"/>
        <v>2.662108597743118E-2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13.958070264398254</v>
      </c>
      <c r="C21" s="11">
        <f t="shared" si="10"/>
        <v>13.473111653007095</v>
      </c>
      <c r="D21" s="11">
        <f t="shared" si="10"/>
        <v>-0.48495861139115903</v>
      </c>
      <c r="E21" s="11">
        <f t="shared" si="10"/>
        <v>5.2478717750289832</v>
      </c>
      <c r="F21" s="11">
        <f t="shared" si="10"/>
        <v>4.7629131636378226</v>
      </c>
      <c r="G21" s="200">
        <f t="shared" si="3"/>
        <v>2.1505436346997309E-2</v>
      </c>
      <c r="H21" s="11"/>
      <c r="I21" s="11" t="str">
        <f t="shared" si="11"/>
        <v>Associate professional occupations</v>
      </c>
      <c r="J21" s="11">
        <v>0.63280228221003165</v>
      </c>
      <c r="K21" s="11">
        <v>1.3392177420249038</v>
      </c>
      <c r="L21" s="11">
        <v>0.70641545981487219</v>
      </c>
      <c r="M21" s="11">
        <v>0.47283112844277247</v>
      </c>
      <c r="N21" s="11">
        <v>1.1792465882576446</v>
      </c>
      <c r="O21" s="11"/>
      <c r="P21" s="10" t="str">
        <f>name!D18</f>
        <v>52 Skilled metal, electrical and electronic trades</v>
      </c>
      <c r="Q21" s="11">
        <v>13.578320148145526</v>
      </c>
      <c r="R21" s="11">
        <v>12.557367952483675</v>
      </c>
      <c r="S21" s="345">
        <f t="shared" si="4"/>
        <v>-1.0209521956618506</v>
      </c>
      <c r="T21" s="345">
        <v>4.8332981131291834</v>
      </c>
      <c r="U21" s="345">
        <f t="shared" si="5"/>
        <v>3.8123459174673329</v>
      </c>
      <c r="V21" s="346">
        <f t="shared" si="6"/>
        <v>2.0507955136525702E-2</v>
      </c>
      <c r="X21" s="10" t="str">
        <f>name!B18</f>
        <v>Real estate</v>
      </c>
      <c r="Y21" s="11">
        <v>9.7279999999999944</v>
      </c>
      <c r="Z21" s="11">
        <v>8.8429999999999911</v>
      </c>
      <c r="AA21" s="345">
        <f t="shared" si="7"/>
        <v>-0.88500000000000334</v>
      </c>
      <c r="AB21" s="11">
        <v>4.4796268821256584</v>
      </c>
      <c r="AC21" s="345">
        <f t="shared" si="8"/>
        <v>3.5946268821256551</v>
      </c>
      <c r="AD21" s="348">
        <f t="shared" si="9"/>
        <v>2.5572889771363627E-2</v>
      </c>
    </row>
    <row r="22" spans="1:30" x14ac:dyDescent="0.2">
      <c r="A22" s="10" t="str">
        <f>name!D19</f>
        <v>53 Skilled construction and building trades</v>
      </c>
      <c r="B22" s="11">
        <f t="shared" si="10"/>
        <v>12.944883963736181</v>
      </c>
      <c r="C22" s="11">
        <f t="shared" si="10"/>
        <v>13.849738435305268</v>
      </c>
      <c r="D22" s="11">
        <f t="shared" si="10"/>
        <v>0.9048544715690886</v>
      </c>
      <c r="E22" s="11">
        <f t="shared" si="10"/>
        <v>5.7917354076628706</v>
      </c>
      <c r="F22" s="11">
        <f t="shared" si="10"/>
        <v>6.6965898792319587</v>
      </c>
      <c r="G22" s="200">
        <f t="shared" si="3"/>
        <v>2.4958319284298813E-2</v>
      </c>
      <c r="H22" s="11"/>
      <c r="I22" s="11" t="str">
        <f t="shared" si="11"/>
        <v>Administrative and secretarial occupations</v>
      </c>
      <c r="J22" s="11">
        <v>0.19697991948583418</v>
      </c>
      <c r="K22" s="11">
        <v>0.50890775345898875</v>
      </c>
      <c r="L22" s="11">
        <v>0.31192783397315454</v>
      </c>
      <c r="M22" s="11">
        <v>0.19680933440519774</v>
      </c>
      <c r="N22" s="11">
        <v>0.50873716837835226</v>
      </c>
      <c r="O22" s="11"/>
      <c r="P22" s="10" t="str">
        <f>name!D19</f>
        <v>53 Skilled construction and building trades</v>
      </c>
      <c r="Q22" s="11">
        <v>12.631397995775187</v>
      </c>
      <c r="R22" s="11">
        <v>13.629106358953644</v>
      </c>
      <c r="S22" s="345">
        <f t="shared" si="4"/>
        <v>0.99770836317845735</v>
      </c>
      <c r="T22" s="345">
        <v>5.6787577059552854</v>
      </c>
      <c r="U22" s="345">
        <f t="shared" si="5"/>
        <v>6.6764660691337427</v>
      </c>
      <c r="V22" s="346">
        <f t="shared" si="6"/>
        <v>2.5060207172723947E-2</v>
      </c>
      <c r="X22" s="10" t="str">
        <f>name!B19</f>
        <v>Professional services</v>
      </c>
      <c r="Y22" s="11">
        <v>33.393999999999949</v>
      </c>
      <c r="Z22" s="11">
        <v>37.040000000000035</v>
      </c>
      <c r="AA22" s="345">
        <f t="shared" si="7"/>
        <v>3.6460000000000861</v>
      </c>
      <c r="AB22" s="11">
        <v>17.416821553044155</v>
      </c>
      <c r="AC22" s="345">
        <f t="shared" si="8"/>
        <v>21.062821553044241</v>
      </c>
      <c r="AD22" s="348">
        <f t="shared" si="9"/>
        <v>2.8377386783325464E-2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7.5831404188358773</v>
      </c>
      <c r="C23" s="11">
        <f t="shared" si="10"/>
        <v>7.9326062560475901</v>
      </c>
      <c r="D23" s="11">
        <f t="shared" si="10"/>
        <v>0.3494658372117122</v>
      </c>
      <c r="E23" s="11">
        <f t="shared" si="10"/>
        <v>3.5115502087213475</v>
      </c>
      <c r="F23" s="11">
        <f t="shared" si="10"/>
        <v>3.8610160459330594</v>
      </c>
      <c r="G23" s="200">
        <f t="shared" si="3"/>
        <v>2.5693822565635571E-2</v>
      </c>
      <c r="H23" s="11"/>
      <c r="I23" s="11" t="str">
        <f t="shared" si="11"/>
        <v>Skilled trades occupations</v>
      </c>
      <c r="J23" s="11">
        <v>6.8056641455921899E-2</v>
      </c>
      <c r="K23" s="11">
        <v>0.16888993535263727</v>
      </c>
      <c r="L23" s="11">
        <v>0.10083329389671536</v>
      </c>
      <c r="M23" s="11">
        <v>6.4018299405045317E-2</v>
      </c>
      <c r="N23" s="11">
        <v>0.16485159330176069</v>
      </c>
      <c r="O23" s="11"/>
      <c r="P23" s="10" t="str">
        <f>name!D20</f>
        <v>54 Textiles, printing and other skilled trades</v>
      </c>
      <c r="Q23" s="11">
        <v>4.0907357304960588</v>
      </c>
      <c r="R23" s="11">
        <v>4.2569857130669151</v>
      </c>
      <c r="S23" s="345">
        <f t="shared" si="4"/>
        <v>0.16624998257085633</v>
      </c>
      <c r="T23" s="345">
        <v>1.3697399711314575</v>
      </c>
      <c r="U23" s="345">
        <f t="shared" si="5"/>
        <v>1.5359899537023138</v>
      </c>
      <c r="V23" s="346">
        <f t="shared" si="6"/>
        <v>1.9440626472537303E-2</v>
      </c>
      <c r="X23" s="10" t="str">
        <f>name!B20</f>
        <v>Support services</v>
      </c>
      <c r="Y23" s="11">
        <v>23.474</v>
      </c>
      <c r="Z23" s="11">
        <v>29.774999999999984</v>
      </c>
      <c r="AA23" s="345">
        <f t="shared" si="7"/>
        <v>6.3009999999999842</v>
      </c>
      <c r="AB23" s="11">
        <v>12.958245697289</v>
      </c>
      <c r="AC23" s="345">
        <f t="shared" si="8"/>
        <v>19.259245697288982</v>
      </c>
      <c r="AD23" s="348">
        <f t="shared" si="9"/>
        <v>2.9737643939577785E-2</v>
      </c>
    </row>
    <row r="24" spans="1:30" x14ac:dyDescent="0.2">
      <c r="A24" s="10" t="str">
        <f>name!D21</f>
        <v>61 Caring personal service occupations</v>
      </c>
      <c r="B24" s="11">
        <f t="shared" si="10"/>
        <v>29.713909916382637</v>
      </c>
      <c r="C24" s="11">
        <f t="shared" si="10"/>
        <v>33.90337901982037</v>
      </c>
      <c r="D24" s="11">
        <f t="shared" si="10"/>
        <v>4.1894691034377312</v>
      </c>
      <c r="E24" s="11">
        <f t="shared" si="10"/>
        <v>17.906305480314685</v>
      </c>
      <c r="F24" s="11">
        <f t="shared" si="10"/>
        <v>22.095774583752416</v>
      </c>
      <c r="G24" s="200">
        <f t="shared" si="3"/>
        <v>3.1942352361691517E-2</v>
      </c>
      <c r="H24" s="11"/>
      <c r="I24" s="11" t="str">
        <f t="shared" si="11"/>
        <v>Caring, leisure and other service occupations</v>
      </c>
      <c r="J24" s="11">
        <v>4.0580557540998631E-2</v>
      </c>
      <c r="K24" s="11">
        <v>9.383218244761353E-2</v>
      </c>
      <c r="L24" s="11">
        <v>5.3251624906614906E-2</v>
      </c>
      <c r="M24" s="11">
        <v>3.9044102803199893E-2</v>
      </c>
      <c r="N24" s="11">
        <v>9.2295727709814798E-2</v>
      </c>
      <c r="O24" s="11"/>
      <c r="P24" s="10" t="str">
        <f>name!D21</f>
        <v>61 Caring personal service occupations</v>
      </c>
      <c r="Q24" s="11">
        <v>2.9546906104919537</v>
      </c>
      <c r="R24" s="11">
        <v>4.3698187489396245</v>
      </c>
      <c r="S24" s="345">
        <f t="shared" si="4"/>
        <v>1.4151281384476708</v>
      </c>
      <c r="T24" s="345">
        <v>1.6817326607507306</v>
      </c>
      <c r="U24" s="345">
        <f t="shared" si="5"/>
        <v>3.0968607991984012</v>
      </c>
      <c r="V24" s="346">
        <f t="shared" si="6"/>
        <v>3.049226832538654E-2</v>
      </c>
      <c r="X24" s="10" t="str">
        <f>name!B21</f>
        <v>Public admin. and defence</v>
      </c>
      <c r="Y24" s="11">
        <v>18.095999999999972</v>
      </c>
      <c r="Z24" s="11">
        <v>17.26900000000002</v>
      </c>
      <c r="AA24" s="345">
        <f t="shared" si="7"/>
        <v>-0.826999999999952</v>
      </c>
      <c r="AB24" s="11">
        <v>8.5275319401985374</v>
      </c>
      <c r="AC24" s="345">
        <f t="shared" si="8"/>
        <v>7.7005319401985854</v>
      </c>
      <c r="AD24" s="348">
        <f t="shared" si="9"/>
        <v>2.6074446764936088E-2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8.3102475523100932</v>
      </c>
      <c r="C25" s="11">
        <f t="shared" si="10"/>
        <v>9.0412059302623629</v>
      </c>
      <c r="D25" s="11">
        <f t="shared" si="10"/>
        <v>0.73095837795227081</v>
      </c>
      <c r="E25" s="11">
        <f t="shared" si="10"/>
        <v>4.4018861090252734</v>
      </c>
      <c r="F25" s="11">
        <f t="shared" si="10"/>
        <v>5.1328444869775449</v>
      </c>
      <c r="G25" s="200">
        <f t="shared" si="3"/>
        <v>2.8743172586770172E-2</v>
      </c>
      <c r="H25" s="11"/>
      <c r="I25" s="11" t="str">
        <f t="shared" si="11"/>
        <v>Sales and customer service occupations</v>
      </c>
      <c r="J25" s="11">
        <v>8.6632384257183587E-2</v>
      </c>
      <c r="K25" s="11">
        <v>0.19237086850343435</v>
      </c>
      <c r="L25" s="11">
        <v>0.10573848424625076</v>
      </c>
      <c r="M25" s="11">
        <v>6.4690943378909252E-2</v>
      </c>
      <c r="N25" s="11">
        <v>0.17042942762516</v>
      </c>
      <c r="O25" s="11"/>
      <c r="P25" s="10" t="str">
        <f>name!D22</f>
        <v>62 Leisure, travel and related personal service occupations</v>
      </c>
      <c r="Q25" s="11">
        <v>2.5301918571892146</v>
      </c>
      <c r="R25" s="11">
        <v>2.919564175566975</v>
      </c>
      <c r="S25" s="345">
        <f t="shared" si="4"/>
        <v>0.38937231837776043</v>
      </c>
      <c r="T25" s="345">
        <v>1.1711563883522409</v>
      </c>
      <c r="U25" s="345">
        <f t="shared" si="5"/>
        <v>1.5605287067300013</v>
      </c>
      <c r="V25" s="346">
        <f t="shared" si="6"/>
        <v>2.5684437941169369E-2</v>
      </c>
      <c r="X25" s="10" t="str">
        <f>name!B22</f>
        <v>Education</v>
      </c>
      <c r="Y25" s="11">
        <v>32.241999999999997</v>
      </c>
      <c r="Z25" s="11">
        <v>34.725999999999992</v>
      </c>
      <c r="AA25" s="345">
        <f t="shared" si="7"/>
        <v>2.4839999999999947</v>
      </c>
      <c r="AB25" s="11">
        <v>17.646274380790601</v>
      </c>
      <c r="AC25" s="345">
        <f t="shared" si="8"/>
        <v>20.130274380790596</v>
      </c>
      <c r="AD25" s="348">
        <f t="shared" si="9"/>
        <v>2.9528643151330636E-2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0.352439963152408</v>
      </c>
      <c r="C26" s="11">
        <f t="shared" si="10"/>
        <v>0.24407274346429894</v>
      </c>
      <c r="D26" s="11">
        <f t="shared" si="10"/>
        <v>-0.10836721968810906</v>
      </c>
      <c r="E26" s="11">
        <f t="shared" si="10"/>
        <v>0.11699518464383168</v>
      </c>
      <c r="F26" s="11">
        <f t="shared" si="10"/>
        <v>8.6279649557226487E-3</v>
      </c>
      <c r="G26" s="200">
        <f t="shared" si="3"/>
        <v>1.9293755815593894E-2</v>
      </c>
      <c r="H26" s="11"/>
      <c r="I26" s="11" t="str">
        <f t="shared" si="11"/>
        <v>Process, plant and machine operatives</v>
      </c>
      <c r="J26" s="11">
        <v>4.0009564984343909E-2</v>
      </c>
      <c r="K26" s="11">
        <v>0.12274987783074609</v>
      </c>
      <c r="L26" s="11">
        <v>8.2740312846402181E-2</v>
      </c>
      <c r="M26" s="11">
        <v>4.5797991943321667E-2</v>
      </c>
      <c r="N26" s="11">
        <v>0.12853830478972383</v>
      </c>
      <c r="O26" s="11"/>
      <c r="P26" s="10" t="str">
        <f>name!D23</f>
        <v>63 Community and civil enforcement occupations</v>
      </c>
      <c r="Q26" s="11">
        <v>0.27677729322681316</v>
      </c>
      <c r="R26" s="11">
        <v>0.15292203536139087</v>
      </c>
      <c r="S26" s="345">
        <f t="shared" si="4"/>
        <v>-0.12385525786542229</v>
      </c>
      <c r="T26" s="345">
        <v>6.0127757349295333E-2</v>
      </c>
      <c r="U26" s="345">
        <f t="shared" si="5"/>
        <v>-6.3727500516126953E-2</v>
      </c>
      <c r="V26" s="346">
        <f t="shared" si="6"/>
        <v>1.3192121873905727E-2</v>
      </c>
      <c r="X26" s="10" t="str">
        <f>name!B23</f>
        <v>Health and social work</v>
      </c>
      <c r="Y26" s="11">
        <v>53.91900000000004</v>
      </c>
      <c r="Z26" s="11">
        <v>65.825000000000117</v>
      </c>
      <c r="AA26" s="345">
        <f t="shared" si="7"/>
        <v>11.906000000000077</v>
      </c>
      <c r="AB26" s="11">
        <v>33.00183974240997</v>
      </c>
      <c r="AC26" s="345">
        <f t="shared" si="8"/>
        <v>44.907839742410047</v>
      </c>
      <c r="AD26" s="348">
        <f t="shared" si="9"/>
        <v>3.2346458582232174E-2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27.724267115083716</v>
      </c>
      <c r="C27" s="11">
        <f t="shared" si="12"/>
        <v>26.633954530578926</v>
      </c>
      <c r="D27" s="11">
        <f t="shared" si="12"/>
        <v>-1.0903125845047854</v>
      </c>
      <c r="E27" s="11">
        <f t="shared" si="12"/>
        <v>12.724595281349711</v>
      </c>
      <c r="F27" s="11">
        <f t="shared" si="12"/>
        <v>11.634282696844926</v>
      </c>
      <c r="G27" s="200">
        <f t="shared" si="3"/>
        <v>2.5501773614153622E-2</v>
      </c>
      <c r="H27" s="11"/>
      <c r="I27" s="11" t="str">
        <f t="shared" si="11"/>
        <v>Elementary occupations</v>
      </c>
      <c r="J27" s="11">
        <v>2.3468326068381864E-2</v>
      </c>
      <c r="K27" s="11">
        <v>4.7699747446658364E-2</v>
      </c>
      <c r="L27" s="11">
        <v>2.42314213782765E-2</v>
      </c>
      <c r="M27" s="11">
        <v>1.9827104605671771E-2</v>
      </c>
      <c r="N27" s="11">
        <v>4.4058525983948271E-2</v>
      </c>
      <c r="O27" s="11"/>
      <c r="P27" s="10" t="str">
        <f>name!D24</f>
        <v>71 Sales occupations</v>
      </c>
      <c r="Q27" s="11">
        <v>10.691636536322205</v>
      </c>
      <c r="R27" s="11">
        <v>10.725952460877872</v>
      </c>
      <c r="S27" s="345">
        <f t="shared" si="4"/>
        <v>3.431592455566701E-2</v>
      </c>
      <c r="T27" s="345">
        <v>3.5818907680844907</v>
      </c>
      <c r="U27" s="345">
        <f t="shared" si="5"/>
        <v>3.6162066926401577</v>
      </c>
      <c r="V27" s="346">
        <f t="shared" si="6"/>
        <v>1.9449713719894346E-2</v>
      </c>
      <c r="X27" s="10" t="str">
        <f>name!B24</f>
        <v>Arts and entertainment</v>
      </c>
      <c r="Y27" s="11">
        <v>12.446999999999983</v>
      </c>
      <c r="Z27" s="11">
        <v>16.199000000000002</v>
      </c>
      <c r="AA27" s="345">
        <f t="shared" si="7"/>
        <v>3.7520000000000184</v>
      </c>
      <c r="AB27" s="11">
        <v>7.2447829028265698</v>
      </c>
      <c r="AC27" s="345">
        <f t="shared" si="8"/>
        <v>10.996782902826588</v>
      </c>
      <c r="AD27" s="348">
        <f t="shared" si="9"/>
        <v>3.1053869896454867E-2</v>
      </c>
    </row>
    <row r="28" spans="1:30" x14ac:dyDescent="0.2">
      <c r="A28" s="10" t="str">
        <f>name!D25</f>
        <v>72 Customer service occupations</v>
      </c>
      <c r="B28" s="11">
        <f t="shared" si="12"/>
        <v>6.3912181061114737</v>
      </c>
      <c r="C28" s="11">
        <f t="shared" si="12"/>
        <v>7.8954960635518594</v>
      </c>
      <c r="D28" s="11">
        <f t="shared" si="12"/>
        <v>1.5042779574403862</v>
      </c>
      <c r="E28" s="11">
        <f t="shared" si="12"/>
        <v>3.3511697449461986</v>
      </c>
      <c r="F28" s="11">
        <f t="shared" si="12"/>
        <v>4.8554477023865852</v>
      </c>
      <c r="G28" s="200">
        <f t="shared" si="3"/>
        <v>2.8502737050168481E-2</v>
      </c>
      <c r="H28" s="11"/>
      <c r="O28" s="11"/>
      <c r="P28" s="10" t="str">
        <f>name!D25</f>
        <v>72 Customer service occupations</v>
      </c>
      <c r="Q28" s="11">
        <v>2.3059247829034817</v>
      </c>
      <c r="R28" s="11">
        <v>3.365496048682282</v>
      </c>
      <c r="S28" s="345">
        <f t="shared" si="4"/>
        <v>1.0595712657788003</v>
      </c>
      <c r="T28" s="345">
        <v>1.0315827782434863</v>
      </c>
      <c r="U28" s="345">
        <f t="shared" si="5"/>
        <v>2.0911540440222867</v>
      </c>
      <c r="V28" s="346">
        <f t="shared" si="6"/>
        <v>2.4955809585080813E-2</v>
      </c>
      <c r="X28" s="10" t="str">
        <f>name!B25</f>
        <v>Other services</v>
      </c>
      <c r="Y28" s="11">
        <v>11.218000000000009</v>
      </c>
      <c r="Z28" s="11">
        <v>11.839999999999998</v>
      </c>
      <c r="AA28" s="345">
        <f t="shared" si="7"/>
        <v>0.62199999999998923</v>
      </c>
      <c r="AB28" s="11">
        <v>5.8023491716879843</v>
      </c>
      <c r="AC28" s="345">
        <f t="shared" si="8"/>
        <v>6.4243491716879735</v>
      </c>
      <c r="AD28" s="348">
        <f t="shared" si="9"/>
        <v>2.8182486313711008E-2</v>
      </c>
    </row>
    <row r="29" spans="1:30" x14ac:dyDescent="0.2">
      <c r="A29" s="10" t="str">
        <f>name!D26</f>
        <v>81 Process, plant and machine operatives</v>
      </c>
      <c r="B29" s="11">
        <f t="shared" si="12"/>
        <v>8.2058664949320033</v>
      </c>
      <c r="C29" s="11">
        <f t="shared" si="12"/>
        <v>8.3690098748034032</v>
      </c>
      <c r="D29" s="11">
        <f t="shared" si="12"/>
        <v>0.16314337987139915</v>
      </c>
      <c r="E29" s="11">
        <f t="shared" si="12"/>
        <v>3.3095014722853344</v>
      </c>
      <c r="F29" s="11">
        <f t="shared" si="12"/>
        <v>3.4726448521567339</v>
      </c>
      <c r="G29" s="200">
        <f t="shared" si="3"/>
        <v>2.2845938185802162E-2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6.3675248590416915</v>
      </c>
      <c r="R29" s="11">
        <v>5.9313501760908451</v>
      </c>
      <c r="S29" s="345">
        <f t="shared" si="4"/>
        <v>-0.43617468295084638</v>
      </c>
      <c r="T29" s="345">
        <v>2.2058859042610988</v>
      </c>
      <c r="U29" s="345">
        <f t="shared" si="5"/>
        <v>1.7697112213102524</v>
      </c>
      <c r="V29" s="346">
        <f t="shared" si="6"/>
        <v>2.0028247645051511E-2</v>
      </c>
      <c r="X29" s="231" t="str">
        <f>name!B3</f>
        <v>All industries</v>
      </c>
      <c r="Y29" s="34">
        <f>SUM(Y7:Y28)</f>
        <v>399.69699999999972</v>
      </c>
      <c r="Z29" s="34">
        <f>SUM(Z7:Z28)</f>
        <v>438.68600000000004</v>
      </c>
      <c r="AA29" s="349">
        <f t="shared" si="7"/>
        <v>38.989000000000317</v>
      </c>
      <c r="AB29" s="34">
        <f>SUM(AB7:AB28)</f>
        <v>203.51496906279331</v>
      </c>
      <c r="AC29" s="349">
        <f t="shared" si="8"/>
        <v>242.50396906279363</v>
      </c>
      <c r="AD29" s="350">
        <f t="shared" si="9"/>
        <v>2.7817333335902861E-2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9.7483310829120313</v>
      </c>
      <c r="C30" s="11">
        <f t="shared" si="12"/>
        <v>10.076570311070416</v>
      </c>
      <c r="D30" s="11">
        <f t="shared" si="12"/>
        <v>0.32823922815838413</v>
      </c>
      <c r="E30" s="11">
        <f t="shared" si="12"/>
        <v>5.2753421122689579</v>
      </c>
      <c r="F30" s="11">
        <f t="shared" si="12"/>
        <v>5.6035813404273416</v>
      </c>
      <c r="G30" s="200">
        <f t="shared" si="3"/>
        <v>2.9255169980457518E-2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5.6759787656734</v>
      </c>
      <c r="K30" s="11">
        <f t="array" ref="K30:K38">MMULT(aggregation!$B$13:$AA$21,C65:C90)</f>
        <v>10.651250725925809</v>
      </c>
      <c r="L30" s="11">
        <f t="array" ref="L30:L38">MMULT(aggregation!$B$13:$AA$21,D65:D90)</f>
        <v>4.9752719602524085</v>
      </c>
      <c r="M30" s="11">
        <f t="array" ref="M30:M38">MMULT(aggregation!$B$13:$AA$21,E65:E90)</f>
        <v>4.3727981570315562</v>
      </c>
      <c r="N30" s="11">
        <f t="array" ref="N30:N38">MMULT(aggregation!$B$13:$AA$21,F65:F90)</f>
        <v>9.3480701172839638</v>
      </c>
      <c r="O30" s="11"/>
      <c r="P30" s="10" t="str">
        <f>name!D27</f>
        <v>82 Transport and mobile machine drivers and operatives</v>
      </c>
      <c r="Q30" s="11">
        <v>8.8781898073159145</v>
      </c>
      <c r="R30" s="11">
        <v>8.9084427478543464</v>
      </c>
      <c r="S30" s="345">
        <f t="shared" si="4"/>
        <v>3.0252940538431972E-2</v>
      </c>
      <c r="T30" s="345">
        <v>4.6014489205906042</v>
      </c>
      <c r="U30" s="345">
        <f t="shared" si="5"/>
        <v>4.6317018611290361</v>
      </c>
      <c r="V30" s="346">
        <f t="shared" si="6"/>
        <v>2.8229962817892362E-2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5.3130813064639897</v>
      </c>
      <c r="C31" s="11">
        <f t="shared" si="12"/>
        <v>12.226968568007493</v>
      </c>
      <c r="D31" s="11">
        <f t="shared" si="12"/>
        <v>6.9138872615435023</v>
      </c>
      <c r="E31" s="11">
        <f t="shared" si="12"/>
        <v>4.8911795804313245</v>
      </c>
      <c r="F31" s="11">
        <f t="shared" si="12"/>
        <v>11.805066841974824</v>
      </c>
      <c r="G31" s="200">
        <f t="shared" si="3"/>
        <v>4.4469284227241612E-2</v>
      </c>
      <c r="H31" s="11"/>
      <c r="I31" s="11" t="str">
        <f>I20</f>
        <v>Professional occupations</v>
      </c>
      <c r="J31" s="11">
        <v>24.8433377982685</v>
      </c>
      <c r="K31" s="11">
        <v>43.051285776239766</v>
      </c>
      <c r="L31" s="11">
        <v>18.207947977971262</v>
      </c>
      <c r="M31" s="11">
        <v>16.444698686086245</v>
      </c>
      <c r="N31" s="11">
        <v>34.652646664057507</v>
      </c>
      <c r="O31" s="11"/>
      <c r="P31" s="10" t="str">
        <f>name!D28</f>
        <v>91 Elementary trades and related occupations</v>
      </c>
      <c r="Q31" s="11">
        <v>4.0103856579837931</v>
      </c>
      <c r="R31" s="11">
        <v>6.1711068197844288</v>
      </c>
      <c r="S31" s="345">
        <f t="shared" si="4"/>
        <v>2.1607211618006357</v>
      </c>
      <c r="T31" s="345">
        <v>1.8147782742731828</v>
      </c>
      <c r="U31" s="345">
        <f t="shared" si="5"/>
        <v>3.9754994360738185</v>
      </c>
      <c r="V31" s="346">
        <f t="shared" si="6"/>
        <v>2.5198906355563322E-2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34.053956250039256</v>
      </c>
      <c r="C32" s="11">
        <f t="shared" si="12"/>
        <v>28.708743358025988</v>
      </c>
      <c r="D32" s="11">
        <f t="shared" si="12"/>
        <v>-5.3452128920132651</v>
      </c>
      <c r="E32" s="11">
        <f t="shared" si="12"/>
        <v>14.632883677967083</v>
      </c>
      <c r="F32" s="11">
        <f t="shared" si="12"/>
        <v>9.2876707859538143</v>
      </c>
      <c r="G32" s="200">
        <f t="shared" ref="G32" si="13">IF(B32&gt;0,(1+(E32/B32))^(1/($C$6-$B$6))-1,0)</f>
        <v>2.4117060245506972E-2</v>
      </c>
      <c r="H32" s="11"/>
      <c r="I32" s="11" t="str">
        <f>I21</f>
        <v>Associate professional occupations</v>
      </c>
      <c r="J32" s="11">
        <v>7.389159269509733</v>
      </c>
      <c r="K32" s="11">
        <v>15.271455363297671</v>
      </c>
      <c r="L32" s="11">
        <v>7.8822960937879376</v>
      </c>
      <c r="M32" s="11">
        <v>5.7310493539322103</v>
      </c>
      <c r="N32" s="11">
        <v>13.61334544772015</v>
      </c>
      <c r="O32" s="11"/>
      <c r="P32" s="10" t="str">
        <f>name!D29</f>
        <v>92 Elementary administration and service occupations</v>
      </c>
      <c r="Q32" s="11">
        <v>16.209757390879545</v>
      </c>
      <c r="R32" s="11">
        <v>14.651399444587945</v>
      </c>
      <c r="S32" s="345">
        <f t="shared" ref="S32" si="14">R32-Q32</f>
        <v>-1.5583579462916006</v>
      </c>
      <c r="T32" s="345">
        <v>6.0917617713982724</v>
      </c>
      <c r="U32" s="345">
        <f>SUM(S32:T32)</f>
        <v>4.5334038251066717</v>
      </c>
      <c r="V32" s="346">
        <f t="shared" ref="V32" si="15">IF(Q32&gt;0,(1+(T32/Q32))^(1/($C$6-$B$6))-1,0)</f>
        <v>2.1497235271701332E-2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399.69699999999983</v>
      </c>
      <c r="C33" s="11">
        <f>SUM(C62,C91,C120,C149,C178,C207,C236,C265,C294)</f>
        <v>438.68600000000004</v>
      </c>
      <c r="D33" s="11">
        <f t="shared" si="12"/>
        <v>38.989000000000232</v>
      </c>
      <c r="E33" s="11">
        <f t="shared" si="12"/>
        <v>203.51496906279334</v>
      </c>
      <c r="F33" s="11">
        <f t="shared" si="12"/>
        <v>242.5039690627936</v>
      </c>
      <c r="G33" s="200">
        <f t="shared" si="3"/>
        <v>2.7817333335902861E-2</v>
      </c>
      <c r="H33" s="11"/>
      <c r="I33" s="11" t="str">
        <f>I22</f>
        <v>Administrative and secretarial occupations</v>
      </c>
      <c r="J33" s="11">
        <v>2.6640397046058539</v>
      </c>
      <c r="K33" s="11">
        <v>6.0364747488905834</v>
      </c>
      <c r="L33" s="11">
        <v>3.37243504428473</v>
      </c>
      <c r="M33" s="11">
        <v>2.464979593851607</v>
      </c>
      <c r="N33" s="11">
        <v>5.8374146381363374</v>
      </c>
      <c r="O33" s="11"/>
      <c r="P33" s="10" t="str">
        <f>name!D3</f>
        <v>All occupations</v>
      </c>
      <c r="Q33" s="11">
        <f>SUM(Q7:Q32)</f>
        <v>200.4517874014611</v>
      </c>
      <c r="R33" s="11">
        <f>SUM(R7:R32)</f>
        <v>217.83475592678255</v>
      </c>
      <c r="S33" s="345">
        <f>R33-Q33</f>
        <v>17.382968525321445</v>
      </c>
      <c r="T33" s="11">
        <f>SUM(T7:T32)</f>
        <v>83.995615754581962</v>
      </c>
      <c r="U33" s="345">
        <f>SUM(S33:T33)</f>
        <v>101.37858427990341</v>
      </c>
      <c r="V33" s="346">
        <f t="shared" si="6"/>
        <v>2.3605952337177438E-2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0.78513772584049102</v>
      </c>
      <c r="K34" s="11">
        <v>2.0982054208850203</v>
      </c>
      <c r="L34" s="11">
        <v>1.3130676950445295</v>
      </c>
      <c r="M34" s="11">
        <v>0.7490253604480388</v>
      </c>
      <c r="N34" s="11">
        <v>2.0620930554925678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1.4042605346415866</v>
      </c>
      <c r="K35" s="11">
        <v>3.2986049580188213</v>
      </c>
      <c r="L35" s="11">
        <v>1.8943444233772351</v>
      </c>
      <c r="M35" s="11">
        <v>1.3991695404325171</v>
      </c>
      <c r="N35" s="11">
        <v>3.2935139638097519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0.48380279679306359</v>
      </c>
      <c r="C36" s="11">
        <v>0.91138386252875314</v>
      </c>
      <c r="D36" s="11">
        <f>C36-B36</f>
        <v>0.42758106573568955</v>
      </c>
      <c r="E36" s="11">
        <v>0.34733274206434939</v>
      </c>
      <c r="F36" s="11">
        <f>SUM(D36:E36)</f>
        <v>0.77491380780003893</v>
      </c>
      <c r="G36" s="200">
        <f>IF(B36&gt;0,(1+(E36/B36))^(1/($C$6-$B$6))-1,0)</f>
        <v>3.6732942400121704E-2</v>
      </c>
      <c r="I36" s="11" t="str">
        <f t="shared" si="17"/>
        <v>Sales and customer service occupations</v>
      </c>
      <c r="J36" s="11">
        <v>1.2136849884459737</v>
      </c>
      <c r="K36" s="11">
        <v>3.0439841468690112</v>
      </c>
      <c r="L36" s="11">
        <v>1.830299158423037</v>
      </c>
      <c r="M36" s="11">
        <v>1.0075594487333561</v>
      </c>
      <c r="N36" s="11">
        <v>2.8378586071563929</v>
      </c>
      <c r="P36" s="10" t="str">
        <f>name!D4</f>
        <v>11 Corporate managers and directors</v>
      </c>
      <c r="Q36" s="11">
        <v>10.235605919688652</v>
      </c>
      <c r="R36" s="11">
        <v>11.871715359170345</v>
      </c>
      <c r="S36" s="345">
        <f>R36-Q36</f>
        <v>1.6361094394816931</v>
      </c>
      <c r="T36" s="345">
        <v>6.3398142294946194</v>
      </c>
      <c r="U36" s="345">
        <f>SUM(S36:T36)</f>
        <v>7.9759236689763124</v>
      </c>
      <c r="V36" s="346">
        <f>IF(Q36&gt;0,(1+(T36/Q36))^(1/($C$6-$B$6))-1,0)</f>
        <v>3.265852006767811E-2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0.19416114196201431</v>
      </c>
      <c r="C37" s="11">
        <v>0.45395840576086505</v>
      </c>
      <c r="D37" s="11">
        <f t="shared" ref="D37:D60" si="25">C37-B37</f>
        <v>0.25979726379885071</v>
      </c>
      <c r="E37" s="11">
        <v>0.19255422645882364</v>
      </c>
      <c r="F37" s="11">
        <f t="shared" ref="F37:F60" si="26">SUM(D37:E37)</f>
        <v>0.45235149025767435</v>
      </c>
      <c r="G37" s="200">
        <f t="shared" ref="G37:G62" si="27">IF(B37&gt;0,(1+(E37/B37))^(1/($C$6-$B$6))-1,0)</f>
        <v>4.7004643038938365E-2</v>
      </c>
      <c r="I37" s="11" t="str">
        <f t="shared" si="17"/>
        <v>Process, plant and machine operatives</v>
      </c>
      <c r="J37" s="11">
        <v>0.32720986301068894</v>
      </c>
      <c r="K37" s="11">
        <v>0.9110747198759066</v>
      </c>
      <c r="L37" s="11">
        <v>0.58386485686521772</v>
      </c>
      <c r="M37" s="11">
        <v>0.34096365613857871</v>
      </c>
      <c r="N37" s="11">
        <v>0.92482851300379643</v>
      </c>
      <c r="P37" s="10" t="str">
        <f>name!D5</f>
        <v>12 Other managers and proprietors</v>
      </c>
      <c r="Q37" s="11">
        <v>6.8129095995370639</v>
      </c>
      <c r="R37" s="11">
        <v>6.868362529150561</v>
      </c>
      <c r="S37" s="345">
        <f t="shared" ref="S37:S60" si="28">R37-Q37</f>
        <v>5.5452929613497126E-2</v>
      </c>
      <c r="T37" s="345">
        <v>4.2511477970359328</v>
      </c>
      <c r="U37" s="345">
        <f t="shared" ref="U37:U60" si="29">SUM(S37:T37)</f>
        <v>4.3066007266494299</v>
      </c>
      <c r="V37" s="346">
        <f t="shared" ref="V37:V62" si="30">IF(Q37&gt;0,(1+(T37/Q37))^(1/($C$6-$B$6))-1,0)</f>
        <v>3.2853644398365134E-2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1.1188090501523069</v>
      </c>
      <c r="C38" s="11">
        <v>2.4068841623307624</v>
      </c>
      <c r="D38" s="11">
        <f t="shared" si="25"/>
        <v>1.2880751121784555</v>
      </c>
      <c r="E38" s="11">
        <v>0.67697275078444574</v>
      </c>
      <c r="F38" s="11">
        <f t="shared" si="26"/>
        <v>1.9650478629629013</v>
      </c>
      <c r="G38" s="200">
        <f t="shared" si="27"/>
        <v>3.2047864819489069E-2</v>
      </c>
      <c r="I38" s="11" t="str">
        <f t="shared" si="17"/>
        <v>Elementary occupations</v>
      </c>
      <c r="J38" s="11">
        <v>0.96606679459659572</v>
      </c>
      <c r="K38" s="11">
        <v>2.5381369098378173</v>
      </c>
      <c r="L38" s="11">
        <v>1.5720701152412215</v>
      </c>
      <c r="M38" s="11">
        <v>0.97498673993058182</v>
      </c>
      <c r="N38" s="11">
        <v>2.5470568551718031</v>
      </c>
      <c r="P38" s="10" t="str">
        <f>name!D6</f>
        <v>21 Science, research, engineering and technology professionals</v>
      </c>
      <c r="Q38" s="11">
        <v>5.0826128035585292</v>
      </c>
      <c r="R38" s="11">
        <v>8.6390122422475599</v>
      </c>
      <c r="S38" s="345">
        <f t="shared" si="28"/>
        <v>3.5563994386890307</v>
      </c>
      <c r="T38" s="345">
        <v>3.7774497351298959</v>
      </c>
      <c r="U38" s="345">
        <f t="shared" si="29"/>
        <v>7.3338491738189262</v>
      </c>
      <c r="V38" s="346">
        <f t="shared" si="30"/>
        <v>3.774340983058555E-2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1.3682759124361836</v>
      </c>
      <c r="C39" s="11">
        <v>2.8049278548380361</v>
      </c>
      <c r="D39" s="11">
        <f t="shared" si="25"/>
        <v>1.4366519424018525</v>
      </c>
      <c r="E39" s="11">
        <v>1.0099019368892093</v>
      </c>
      <c r="F39" s="11">
        <f t="shared" si="26"/>
        <v>2.4465538792910619</v>
      </c>
      <c r="G39" s="200">
        <f t="shared" si="27"/>
        <v>3.753966776181894E-2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13.861037948174475</v>
      </c>
      <c r="R39" s="11">
        <v>15.717186785949794</v>
      </c>
      <c r="S39" s="345">
        <f t="shared" si="28"/>
        <v>1.8561488377753186</v>
      </c>
      <c r="T39" s="345">
        <v>8.5304904974456832</v>
      </c>
      <c r="U39" s="345">
        <f t="shared" si="29"/>
        <v>10.386639335221002</v>
      </c>
      <c r="V39" s="346">
        <f t="shared" si="30"/>
        <v>3.2490027897891904E-2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1.7253399492537884</v>
      </c>
      <c r="C40" s="11">
        <v>2.4304632793388179</v>
      </c>
      <c r="D40" s="11">
        <f>C40-B40</f>
        <v>0.70512333008502948</v>
      </c>
      <c r="E40" s="11">
        <v>1.0424303451349208</v>
      </c>
      <c r="F40" s="11">
        <f>SUM(D40:E40)</f>
        <v>1.7475536752199503</v>
      </c>
      <c r="G40" s="200">
        <f>IF(B40&gt;0,(1+(E40/B40))^(1/($C$6-$B$6))-1,0)</f>
        <v>3.2009490260025419E-2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13.677273299550553</v>
      </c>
      <c r="R40" s="11">
        <v>14.501094785302669</v>
      </c>
      <c r="S40" s="345">
        <f t="shared" si="28"/>
        <v>0.82382148575211644</v>
      </c>
      <c r="T40" s="345">
        <v>7.5566018156290253</v>
      </c>
      <c r="U40" s="345">
        <f t="shared" si="29"/>
        <v>8.3804233013811427</v>
      </c>
      <c r="V40" s="346">
        <f t="shared" si="30"/>
        <v>2.9758334286727806E-2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0.46843836683571227</v>
      </c>
      <c r="C41" s="11">
        <v>0.94726513360975262</v>
      </c>
      <c r="D41" s="11">
        <f t="shared" si="25"/>
        <v>0.47882676677404035</v>
      </c>
      <c r="E41" s="11">
        <v>0.33430663405603128</v>
      </c>
      <c r="F41" s="11">
        <f t="shared" si="26"/>
        <v>0.81313340083007168</v>
      </c>
      <c r="G41" s="200">
        <f t="shared" si="27"/>
        <v>3.6561346949591123E-2</v>
      </c>
      <c r="I41" s="11" t="str">
        <f>I30</f>
        <v>Managers, directors and senior officials</v>
      </c>
      <c r="J41" s="11">
        <f t="array" ref="J41:J49">MMULT(aggregation!$B$13:$AA$21,B94:B119)</f>
        <v>11.849051515185508</v>
      </c>
      <c r="K41" s="11">
        <f t="array" ref="K41:K49">MMULT(aggregation!$B$13:$AA$21,C94:C119)</f>
        <v>13.790312148184695</v>
      </c>
      <c r="L41" s="11">
        <f t="array" ref="L41:L49">MMULT(aggregation!$B$13:$AA$21,D94:D119)</f>
        <v>1.9412606329991862</v>
      </c>
      <c r="M41" s="11">
        <f t="array" ref="M41:M49">MMULT(aggregation!$B$13:$AA$21,E94:E119)</f>
        <v>7.8991186567219813</v>
      </c>
      <c r="N41" s="11">
        <f t="array" ref="N41:N49">MMULT(aggregation!$B$13:$AA$21,F94:F119)</f>
        <v>9.8403792897211666</v>
      </c>
      <c r="P41" s="10" t="str">
        <f>name!D9</f>
        <v>24 Business, media and public service professionals</v>
      </c>
      <c r="Q41" s="11">
        <v>11.894126237284858</v>
      </c>
      <c r="R41" s="11">
        <v>14.405769480812426</v>
      </c>
      <c r="S41" s="345">
        <f t="shared" si="28"/>
        <v>2.5116432435275673</v>
      </c>
      <c r="T41" s="345">
        <v>7.1374719716435546</v>
      </c>
      <c r="U41" s="345">
        <f t="shared" si="29"/>
        <v>9.6491152151711219</v>
      </c>
      <c r="V41" s="346">
        <f t="shared" si="30"/>
        <v>3.1833240265067397E-2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0.17135764827295519</v>
      </c>
      <c r="C42" s="11">
        <v>0.33619519987575525</v>
      </c>
      <c r="D42" s="11">
        <f t="shared" si="25"/>
        <v>0.16483755160280006</v>
      </c>
      <c r="E42" s="11">
        <v>0.11183549445134171</v>
      </c>
      <c r="F42" s="11">
        <f t="shared" si="26"/>
        <v>0.27667304605414178</v>
      </c>
      <c r="G42" s="200">
        <f t="shared" si="27"/>
        <v>3.4058913758027831E-2</v>
      </c>
      <c r="I42" s="11" t="str">
        <f>I31</f>
        <v>Professional occupations</v>
      </c>
      <c r="J42" s="11">
        <v>29.170605940745361</v>
      </c>
      <c r="K42" s="11">
        <v>30.320140076511883</v>
      </c>
      <c r="L42" s="11">
        <v>1.1495341357665225</v>
      </c>
      <c r="M42" s="11">
        <v>15.336257941861708</v>
      </c>
      <c r="N42" s="11">
        <v>16.485792077628233</v>
      </c>
      <c r="P42" s="10" t="str">
        <f>name!D10</f>
        <v>31 Science, engineering and technology associate professionals</v>
      </c>
      <c r="Q42" s="11">
        <v>2.1563286057714124</v>
      </c>
      <c r="R42" s="11">
        <v>2.712516226741815</v>
      </c>
      <c r="S42" s="345">
        <f t="shared" si="28"/>
        <v>0.55618762097040264</v>
      </c>
      <c r="T42" s="345">
        <v>1.2193144733541563</v>
      </c>
      <c r="U42" s="345">
        <f t="shared" si="29"/>
        <v>1.775502094324559</v>
      </c>
      <c r="V42" s="346">
        <f t="shared" si="30"/>
        <v>3.032943008947675E-2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4.0430109818717599E-2</v>
      </c>
      <c r="C43" s="11">
        <v>0.14605531534820879</v>
      </c>
      <c r="D43" s="11">
        <f t="shared" si="25"/>
        <v>0.10562520552949119</v>
      </c>
      <c r="E43" s="11">
        <v>5.6826769147904181E-2</v>
      </c>
      <c r="F43" s="11">
        <f t="shared" si="26"/>
        <v>0.16245197467739536</v>
      </c>
      <c r="G43" s="200">
        <f t="shared" si="27"/>
        <v>6.0264841792036616E-2</v>
      </c>
      <c r="I43" s="11" t="str">
        <f>I32</f>
        <v>Associate professional occupations</v>
      </c>
      <c r="J43" s="11">
        <v>14.507987397774217</v>
      </c>
      <c r="K43" s="11">
        <v>18.810605995697919</v>
      </c>
      <c r="L43" s="11">
        <v>4.3026185979237024</v>
      </c>
      <c r="M43" s="11">
        <v>9.3852638770742551</v>
      </c>
      <c r="N43" s="11">
        <v>13.687882474997959</v>
      </c>
      <c r="P43" s="10" t="str">
        <f>name!D11</f>
        <v>32 Health and social care associate professionals</v>
      </c>
      <c r="Q43" s="11">
        <v>6.4470218451420855</v>
      </c>
      <c r="R43" s="11">
        <v>13.130263227932934</v>
      </c>
      <c r="S43" s="345">
        <f t="shared" si="28"/>
        <v>6.6832413827908486</v>
      </c>
      <c r="T43" s="345">
        <v>6.6243032247087017</v>
      </c>
      <c r="U43" s="345">
        <f t="shared" si="29"/>
        <v>13.307544607499551</v>
      </c>
      <c r="V43" s="346">
        <f t="shared" si="30"/>
        <v>4.8247973683540613E-2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1.2150258795891508E-2</v>
      </c>
      <c r="C44" s="11">
        <v>2.5151168347199132E-2</v>
      </c>
      <c r="D44" s="11">
        <f t="shared" si="25"/>
        <v>1.3000909551307624E-2</v>
      </c>
      <c r="E44" s="11">
        <v>5.719228380327685E-3</v>
      </c>
      <c r="F44" s="11">
        <f t="shared" si="26"/>
        <v>1.8720137931635308E-2</v>
      </c>
      <c r="G44" s="200">
        <f t="shared" si="27"/>
        <v>2.6049793701544255E-2</v>
      </c>
      <c r="I44" s="11" t="str">
        <f>I33</f>
        <v>Administrative and secretarial occupations</v>
      </c>
      <c r="J44" s="11">
        <v>7.7490030998975143</v>
      </c>
      <c r="K44" s="11">
        <v>11.950350622865805</v>
      </c>
      <c r="L44" s="11">
        <v>4.2013475229682911</v>
      </c>
      <c r="M44" s="11">
        <v>6.0195749922328767</v>
      </c>
      <c r="N44" s="11">
        <v>10.220922515201167</v>
      </c>
      <c r="P44" s="10" t="str">
        <f>name!D12</f>
        <v>33 Protective service occupations</v>
      </c>
      <c r="Q44" s="11">
        <v>0.8686840582224713</v>
      </c>
      <c r="R44" s="11">
        <v>0.9051513544595956</v>
      </c>
      <c r="S44" s="345">
        <f t="shared" si="28"/>
        <v>3.6467296237124303E-2</v>
      </c>
      <c r="T44" s="345">
        <v>0.3757498943531643</v>
      </c>
      <c r="U44" s="345">
        <f t="shared" si="29"/>
        <v>0.41221719059028861</v>
      </c>
      <c r="V44" s="346">
        <f t="shared" si="30"/>
        <v>2.4253209149550869E-2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0.10737635417570957</v>
      </c>
      <c r="C45" s="11">
        <v>0.20333853158162055</v>
      </c>
      <c r="D45" s="11">
        <f t="shared" ref="D45:D46" si="31">C45-B45</f>
        <v>9.5962177405910981E-2</v>
      </c>
      <c r="E45" s="11">
        <v>8.1500912856804969E-2</v>
      </c>
      <c r="F45" s="11">
        <f t="shared" ref="F45:F46" si="32">SUM(D45:E45)</f>
        <v>0.17746309026271595</v>
      </c>
      <c r="G45" s="200">
        <f t="shared" si="27"/>
        <v>3.8368255001713036E-2</v>
      </c>
      <c r="I45" s="11" t="str">
        <f t="shared" ref="I45:I49" si="33">I34</f>
        <v>Skilled trades occupations</v>
      </c>
      <c r="J45" s="11">
        <v>2.4905059898196846</v>
      </c>
      <c r="K45" s="11">
        <v>4.1101856648971502</v>
      </c>
      <c r="L45" s="11">
        <v>1.6196796750774665</v>
      </c>
      <c r="M45" s="11">
        <v>1.9761591953926092</v>
      </c>
      <c r="N45" s="11">
        <v>3.5958388704700752</v>
      </c>
      <c r="P45" s="10" t="str">
        <f>name!D13</f>
        <v>34 Culture, media and sports occupations</v>
      </c>
      <c r="Q45" s="11">
        <v>4.8385026313011759</v>
      </c>
      <c r="R45" s="11">
        <v>5.4694289222051919</v>
      </c>
      <c r="S45" s="345">
        <f t="shared" si="28"/>
        <v>0.63092629090401608</v>
      </c>
      <c r="T45" s="345">
        <v>2.6921665295836203</v>
      </c>
      <c r="U45" s="345">
        <f t="shared" si="29"/>
        <v>3.3230928204876364</v>
      </c>
      <c r="V45" s="346">
        <f t="shared" si="30"/>
        <v>2.9931100184229065E-2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0.30148791114675777</v>
      </c>
      <c r="C46" s="11">
        <v>0.62847752687212011</v>
      </c>
      <c r="D46" s="11">
        <f t="shared" si="31"/>
        <v>0.32698961572536234</v>
      </c>
      <c r="E46" s="11">
        <v>0.21694872360639395</v>
      </c>
      <c r="F46" s="11">
        <f t="shared" si="32"/>
        <v>0.54393833933175628</v>
      </c>
      <c r="G46" s="200">
        <f t="shared" si="27"/>
        <v>3.6800151547666804E-2</v>
      </c>
      <c r="I46" s="11" t="str">
        <f t="shared" si="33"/>
        <v>Caring, leisure and other service occupations</v>
      </c>
      <c r="J46" s="11">
        <v>4.4664539771160863</v>
      </c>
      <c r="K46" s="11">
        <v>6.5967862438922795</v>
      </c>
      <c r="L46" s="11">
        <v>2.1303322667761941</v>
      </c>
      <c r="M46" s="11">
        <v>3.8160261308359962</v>
      </c>
      <c r="N46" s="11">
        <v>5.9463583976121912</v>
      </c>
      <c r="P46" s="10" t="str">
        <f>name!D14</f>
        <v>35 Business and public service associate professionals</v>
      </c>
      <c r="Q46" s="11">
        <v>11.708540608476827</v>
      </c>
      <c r="R46" s="11">
        <v>13.308795007568639</v>
      </c>
      <c r="S46" s="345">
        <f t="shared" si="28"/>
        <v>1.6002543990918117</v>
      </c>
      <c r="T46" s="345">
        <v>6.714228951829238</v>
      </c>
      <c r="U46" s="345">
        <f t="shared" si="29"/>
        <v>8.3144833509210496</v>
      </c>
      <c r="V46" s="346">
        <f t="shared" si="30"/>
        <v>3.0679117385936427E-2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0.17679092031210153</v>
      </c>
      <c r="C47" s="11">
        <v>0.44188301554758824</v>
      </c>
      <c r="D47" s="11">
        <f t="shared" si="25"/>
        <v>0.26509209523548671</v>
      </c>
      <c r="E47" s="11">
        <v>0.16913276819453513</v>
      </c>
      <c r="F47" s="11">
        <f t="shared" si="26"/>
        <v>0.43422486343002187</v>
      </c>
      <c r="G47" s="200">
        <f t="shared" si="27"/>
        <v>4.5766413802277306E-2</v>
      </c>
      <c r="I47" s="11" t="str">
        <f t="shared" si="33"/>
        <v>Sales and customer service occupations</v>
      </c>
      <c r="J47" s="11">
        <v>4.5717030631248905</v>
      </c>
      <c r="K47" s="11">
        <v>7.0149520649292585</v>
      </c>
      <c r="L47" s="11">
        <v>2.443249001804368</v>
      </c>
      <c r="M47" s="11">
        <v>3.3532402123979028</v>
      </c>
      <c r="N47" s="11">
        <v>5.7964892142022704</v>
      </c>
      <c r="P47" s="10" t="str">
        <f>name!D15</f>
        <v>41 Administrative occupations</v>
      </c>
      <c r="Q47" s="11">
        <v>24.285166709080961</v>
      </c>
      <c r="R47" s="11">
        <v>22.742224390052595</v>
      </c>
      <c r="S47" s="345">
        <f t="shared" si="28"/>
        <v>-1.5429423190283664</v>
      </c>
      <c r="T47" s="345">
        <v>13.508492499163147</v>
      </c>
      <c r="U47" s="345">
        <f t="shared" si="29"/>
        <v>11.96555018013478</v>
      </c>
      <c r="V47" s="346">
        <f t="shared" si="30"/>
        <v>2.9924027849280943E-2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2.0188999173732649E-2</v>
      </c>
      <c r="C48" s="11">
        <v>6.7024737911400484E-2</v>
      </c>
      <c r="D48" s="11">
        <f t="shared" si="25"/>
        <v>4.6835738737667831E-2</v>
      </c>
      <c r="E48" s="11">
        <v>2.7676566210662602E-2</v>
      </c>
      <c r="F48" s="11">
        <f t="shared" si="26"/>
        <v>7.4512304948330429E-2</v>
      </c>
      <c r="G48" s="200">
        <f t="shared" si="27"/>
        <v>5.9238831455550756E-2</v>
      </c>
      <c r="I48" s="11" t="str">
        <f t="shared" si="33"/>
        <v>Process, plant and machine operatives</v>
      </c>
      <c r="J48" s="11">
        <v>0.84502661452156169</v>
      </c>
      <c r="K48" s="11">
        <v>1.812993705205791</v>
      </c>
      <c r="L48" s="11">
        <v>0.96796709068422915</v>
      </c>
      <c r="M48" s="11">
        <v>0.8279518882031347</v>
      </c>
      <c r="N48" s="11">
        <v>1.795918978887364</v>
      </c>
      <c r="P48" s="10" t="str">
        <f>name!D16</f>
        <v>42 Secretarial and related occupations</v>
      </c>
      <c r="Q48" s="11">
        <v>6.8620725336641186</v>
      </c>
      <c r="R48" s="11">
        <v>4.9793935375757012</v>
      </c>
      <c r="S48" s="345">
        <f t="shared" si="28"/>
        <v>-1.8826789960884174</v>
      </c>
      <c r="T48" s="345">
        <v>3.2209198395837904</v>
      </c>
      <c r="U48" s="345">
        <f t="shared" si="29"/>
        <v>1.338240843495373</v>
      </c>
      <c r="V48" s="346">
        <f t="shared" si="30"/>
        <v>2.5987986640841676E-2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1.7456233036041404E-2</v>
      </c>
      <c r="C49" s="11">
        <v>3.9103013444479334E-2</v>
      </c>
      <c r="D49" s="11">
        <f t="shared" si="25"/>
        <v>2.164678040843793E-2</v>
      </c>
      <c r="E49" s="11">
        <v>2.0765096126274828E-2</v>
      </c>
      <c r="F49" s="11">
        <f t="shared" si="26"/>
        <v>4.2411876534712761E-2</v>
      </c>
      <c r="G49" s="200">
        <f t="shared" si="27"/>
        <v>5.3635392016426087E-2</v>
      </c>
      <c r="I49" s="11" t="str">
        <f t="shared" si="33"/>
        <v>Elementary occupations</v>
      </c>
      <c r="J49" s="11">
        <v>3.113304728499442</v>
      </c>
      <c r="K49" s="11">
        <v>5.0118582484526062</v>
      </c>
      <c r="L49" s="11">
        <v>1.8985535199531638</v>
      </c>
      <c r="M49" s="11">
        <v>2.7948017389023714</v>
      </c>
      <c r="N49" s="11">
        <v>4.6933552588555347</v>
      </c>
      <c r="P49" s="10" t="str">
        <f>name!D17</f>
        <v>51 Skilled agricultural and related trades</v>
      </c>
      <c r="Q49" s="11">
        <v>0.7414500344989452</v>
      </c>
      <c r="R49" s="11">
        <v>0.88498616235244887</v>
      </c>
      <c r="S49" s="345">
        <f t="shared" si="28"/>
        <v>0.14353612785350367</v>
      </c>
      <c r="T49" s="345">
        <v>0.53234682813056755</v>
      </c>
      <c r="U49" s="345">
        <f t="shared" si="29"/>
        <v>0.67588295598407122</v>
      </c>
      <c r="V49" s="346">
        <f t="shared" si="30"/>
        <v>3.6735298838418196E-2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1.5869833367153967E-2</v>
      </c>
      <c r="C50" s="11">
        <v>3.5563619842934255E-2</v>
      </c>
      <c r="D50" s="11">
        <f t="shared" si="25"/>
        <v>1.9693786475780288E-2</v>
      </c>
      <c r="E50" s="11">
        <v>1.0573384341434894E-2</v>
      </c>
      <c r="F50" s="11">
        <f t="shared" si="26"/>
        <v>3.026717081721518E-2</v>
      </c>
      <c r="G50" s="200">
        <f t="shared" si="27"/>
        <v>3.4624588779268883E-2</v>
      </c>
      <c r="O50" s="71"/>
      <c r="P50" s="10" t="str">
        <f>name!D18</f>
        <v>52 Skilled metal, electrical and electronic trades</v>
      </c>
      <c r="Q50" s="11">
        <v>0.37975011625274735</v>
      </c>
      <c r="R50" s="11">
        <v>0.91574370052341247</v>
      </c>
      <c r="S50" s="345">
        <f t="shared" si="28"/>
        <v>0.53599358427066512</v>
      </c>
      <c r="T50" s="345">
        <v>0.41457366189979822</v>
      </c>
      <c r="U50" s="345">
        <f t="shared" si="29"/>
        <v>0.95056724617046329</v>
      </c>
      <c r="V50" s="346">
        <f t="shared" si="30"/>
        <v>5.0428854987494942E-2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4.4243924148448998E-3</v>
      </c>
      <c r="C51" s="11">
        <v>1.1206674027113044E-2</v>
      </c>
      <c r="D51" s="11">
        <f t="shared" ref="D51" si="34">C51-B51</f>
        <v>6.7822816122681444E-3</v>
      </c>
      <c r="E51" s="11">
        <v>3.898076605077321E-3</v>
      </c>
      <c r="F51" s="11">
        <f t="shared" ref="F51" si="35">SUM(D51:E51)</f>
        <v>1.0680358217345465E-2</v>
      </c>
      <c r="G51" s="200">
        <f t="shared" si="27"/>
        <v>4.3021441941784255E-2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0.31348596796098999</v>
      </c>
      <c r="R51" s="11">
        <v>0.22063207635162671</v>
      </c>
      <c r="S51" s="345">
        <f t="shared" si="28"/>
        <v>-9.2853891609363276E-2</v>
      </c>
      <c r="T51" s="345">
        <v>0.11297770170758749</v>
      </c>
      <c r="U51" s="345">
        <f t="shared" si="29"/>
        <v>2.0123810098224212E-2</v>
      </c>
      <c r="V51" s="346">
        <f t="shared" si="30"/>
        <v>2.0730116853022507E-2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3.0306182637881634E-2</v>
      </c>
      <c r="C52" s="11">
        <v>8.3016628038110635E-2</v>
      </c>
      <c r="D52" s="11">
        <f t="shared" si="25"/>
        <v>5.2710445400228997E-2</v>
      </c>
      <c r="E52" s="11">
        <v>2.8781742332258272E-2</v>
      </c>
      <c r="F52" s="11">
        <f t="shared" si="26"/>
        <v>8.1492187732487273E-2</v>
      </c>
      <c r="G52" s="200">
        <f t="shared" si="27"/>
        <v>4.5517163825634199E-2</v>
      </c>
      <c r="I52" s="11" t="str">
        <f>I41</f>
        <v>Managers, directors and senior officials</v>
      </c>
      <c r="J52" s="11">
        <f t="array" ref="J52:J60">MMULT(aggregation!$B$13:$AA$21,B123:B148)</f>
        <v>2.7220333412837254</v>
      </c>
      <c r="K52" s="11">
        <f t="array" ref="K52:K60">MMULT(aggregation!$B$13:$AA$21,C123:C148)</f>
        <v>2.9960635997444989</v>
      </c>
      <c r="L52" s="11">
        <f t="array" ref="L52:L60">MMULT(aggregation!$B$13:$AA$21,D123:D148)</f>
        <v>0.274030258460773</v>
      </c>
      <c r="M52" s="11">
        <f t="array" ref="M52:M60">MMULT(aggregation!$B$13:$AA$21,E123:E148)</f>
        <v>1.6411860997658225</v>
      </c>
      <c r="N52" s="11">
        <f t="array" ref="N52:N60">MMULT(aggregation!$B$13:$AA$21,F123:F148)</f>
        <v>1.9152163582265955</v>
      </c>
      <c r="P52" s="10" t="str">
        <f>name!D20</f>
        <v>54 Textiles, printing and other skilled trades</v>
      </c>
      <c r="Q52" s="11">
        <v>3.4924046883398181</v>
      </c>
      <c r="R52" s="11">
        <v>3.6756205429806732</v>
      </c>
      <c r="S52" s="345">
        <f t="shared" si="28"/>
        <v>0.1832158546408551</v>
      </c>
      <c r="T52" s="345">
        <v>2.14181023758989</v>
      </c>
      <c r="U52" s="345">
        <f t="shared" si="29"/>
        <v>2.3250260922307451</v>
      </c>
      <c r="V52" s="346">
        <f t="shared" si="30"/>
        <v>3.23982423346314E-2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1.9660345340180366E-2</v>
      </c>
      <c r="C53" s="11">
        <v>4.5955829502739236E-2</v>
      </c>
      <c r="D53" s="11">
        <f t="shared" si="25"/>
        <v>2.629548416255887E-2</v>
      </c>
      <c r="E53" s="11">
        <v>1.8437495670774077E-2</v>
      </c>
      <c r="F53" s="11">
        <f t="shared" si="26"/>
        <v>4.473297983333295E-2</v>
      </c>
      <c r="G53" s="200">
        <f t="shared" si="27"/>
        <v>4.5090616067192224E-2</v>
      </c>
      <c r="I53" s="11" t="str">
        <f>I42</f>
        <v>Professional occupations</v>
      </c>
      <c r="J53" s="11">
        <v>4.408696214614988</v>
      </c>
      <c r="K53" s="11">
        <v>2.689961820710435</v>
      </c>
      <c r="L53" s="11">
        <v>-1.7187343939045532</v>
      </c>
      <c r="M53" s="11">
        <v>1.2427830955071903</v>
      </c>
      <c r="N53" s="11">
        <v>-0.47595129839736255</v>
      </c>
      <c r="P53" s="10" t="str">
        <f>name!D21</f>
        <v>61 Caring personal service occupations</v>
      </c>
      <c r="Q53" s="11">
        <v>26.759219305890692</v>
      </c>
      <c r="R53" s="11">
        <v>29.533560270880745</v>
      </c>
      <c r="S53" s="345">
        <f t="shared" si="28"/>
        <v>2.7743409649900528</v>
      </c>
      <c r="T53" s="345">
        <v>16.224572819563956</v>
      </c>
      <c r="U53" s="345">
        <f t="shared" si="29"/>
        <v>18.998913784554009</v>
      </c>
      <c r="V53" s="346">
        <f t="shared" si="30"/>
        <v>3.210073159149518E-2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2.0258734711300547E-2</v>
      </c>
      <c r="C54" s="11">
        <v>4.6593720898674487E-2</v>
      </c>
      <c r="D54" s="11">
        <f t="shared" ref="D54:D55" si="36">C54-B54</f>
        <v>2.633498618737394E-2</v>
      </c>
      <c r="E54" s="11">
        <v>2.0143563138608662E-2</v>
      </c>
      <c r="F54" s="11">
        <f t="shared" ref="F54:F55" si="37">SUM(D54:E54)</f>
        <v>4.6478549325982603E-2</v>
      </c>
      <c r="G54" s="200">
        <f t="shared" si="27"/>
        <v>4.7095395690481823E-2</v>
      </c>
      <c r="I54" s="11" t="str">
        <f>I43</f>
        <v>Associate professional occupations</v>
      </c>
      <c r="J54" s="11">
        <v>3.9114752733273677</v>
      </c>
      <c r="K54" s="11">
        <v>4.1393152737997863</v>
      </c>
      <c r="L54" s="11">
        <v>0.22784000047241865</v>
      </c>
      <c r="M54" s="11">
        <v>1.9912923672932952</v>
      </c>
      <c r="N54" s="11">
        <v>2.219132367765714</v>
      </c>
      <c r="P54" s="10" t="str">
        <f>name!D22</f>
        <v>62 Leisure, travel and related personal service occupations</v>
      </c>
      <c r="Q54" s="11">
        <v>5.7800556951208746</v>
      </c>
      <c r="R54" s="11">
        <v>6.1216417546953901</v>
      </c>
      <c r="S54" s="345">
        <f t="shared" si="28"/>
        <v>0.34158605957451549</v>
      </c>
      <c r="T54" s="345">
        <v>3.2307297206730334</v>
      </c>
      <c r="U54" s="345">
        <f t="shared" si="29"/>
        <v>3.5723157802475489</v>
      </c>
      <c r="V54" s="346">
        <f t="shared" si="30"/>
        <v>3.0043047160110747E-2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6.6147748951772144E-4</v>
      </c>
      <c r="C55" s="11">
        <v>1.2826320461998191E-3</v>
      </c>
      <c r="D55" s="11">
        <f t="shared" si="36"/>
        <v>6.2115455668209762E-4</v>
      </c>
      <c r="E55" s="11">
        <v>4.6304399381715016E-4</v>
      </c>
      <c r="F55" s="11">
        <f t="shared" si="37"/>
        <v>1.0841985504992477E-3</v>
      </c>
      <c r="G55" s="200">
        <f t="shared" si="27"/>
        <v>3.6008962469370243E-2</v>
      </c>
      <c r="I55" s="11" t="str">
        <f>I44</f>
        <v>Administrative and secretarial occupations</v>
      </c>
      <c r="J55" s="11">
        <v>2.9458113573638447</v>
      </c>
      <c r="K55" s="11">
        <v>3.914341630279508</v>
      </c>
      <c r="L55" s="11">
        <v>0.96853027291566318</v>
      </c>
      <c r="M55" s="11">
        <v>2.1806808714248866</v>
      </c>
      <c r="N55" s="11">
        <v>3.1492111443405495</v>
      </c>
      <c r="P55" s="10" t="str">
        <f>name!D23</f>
        <v>63 Community and civil enforcement occupations</v>
      </c>
      <c r="Q55" s="11">
        <v>7.5662669925595241E-2</v>
      </c>
      <c r="R55" s="11">
        <v>9.1150708102908221E-2</v>
      </c>
      <c r="S55" s="345">
        <f t="shared" si="28"/>
        <v>1.5488038177312979E-2</v>
      </c>
      <c r="T55" s="345">
        <v>5.6867427294536366E-2</v>
      </c>
      <c r="U55" s="345">
        <f t="shared" si="29"/>
        <v>7.2355465471849345E-2</v>
      </c>
      <c r="V55" s="346">
        <f t="shared" si="30"/>
        <v>3.807529857673364E-2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6.0028856522479836E-2</v>
      </c>
      <c r="C56" s="11">
        <v>0.1211258148354403</v>
      </c>
      <c r="D56" s="11">
        <f t="shared" si="25"/>
        <v>6.1096958312960463E-2</v>
      </c>
      <c r="E56" s="11">
        <v>4.1176934447564796E-2</v>
      </c>
      <c r="F56" s="11">
        <f t="shared" si="26"/>
        <v>0.10227389276052526</v>
      </c>
      <c r="G56" s="200">
        <f t="shared" si="27"/>
        <v>3.5435425595765624E-2</v>
      </c>
      <c r="I56" s="11" t="str">
        <f t="shared" ref="I56:I60" si="38">I45</f>
        <v>Skilled trades occupations</v>
      </c>
      <c r="J56" s="11">
        <v>1.1854680995863391</v>
      </c>
      <c r="K56" s="11">
        <v>1.9206401015859293</v>
      </c>
      <c r="L56" s="11">
        <v>0.7351720019995901</v>
      </c>
      <c r="M56" s="11">
        <v>0.9571706818372957</v>
      </c>
      <c r="N56" s="11">
        <v>1.6923426838368858</v>
      </c>
      <c r="P56" s="10" t="str">
        <f>name!D24</f>
        <v>71 Sales occupations</v>
      </c>
      <c r="Q56" s="11">
        <v>17.032630578761506</v>
      </c>
      <c r="R56" s="11">
        <v>15.908002069701059</v>
      </c>
      <c r="S56" s="345">
        <f t="shared" si="28"/>
        <v>-1.1246285090604466</v>
      </c>
      <c r="T56" s="345">
        <v>9.1427045132652225</v>
      </c>
      <c r="U56" s="345">
        <f t="shared" si="29"/>
        <v>8.0180760042047758</v>
      </c>
      <c r="V56" s="346">
        <f t="shared" si="30"/>
        <v>2.9060009997675884E-2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2.6603527734703755E-2</v>
      </c>
      <c r="C57" s="11">
        <v>7.1245053667994052E-2</v>
      </c>
      <c r="D57" s="11">
        <f t="shared" si="25"/>
        <v>4.4641525933290294E-2</v>
      </c>
      <c r="E57" s="11">
        <v>2.3514008931344459E-2</v>
      </c>
      <c r="F57" s="11">
        <f t="shared" si="26"/>
        <v>6.8155534864634756E-2</v>
      </c>
      <c r="G57" s="200">
        <f t="shared" si="27"/>
        <v>4.3125828936224186E-2</v>
      </c>
      <c r="I57" s="11" t="str">
        <f t="shared" si="38"/>
        <v>Caring, leisure and other service occupations</v>
      </c>
      <c r="J57" s="11">
        <v>3.4996647510665602</v>
      </c>
      <c r="K57" s="11">
        <v>4.007914018201495</v>
      </c>
      <c r="L57" s="11">
        <v>0.50824926713493424</v>
      </c>
      <c r="M57" s="11">
        <v>2.3239825514560448</v>
      </c>
      <c r="N57" s="11">
        <v>2.8322318185909792</v>
      </c>
      <c r="P57" s="10" t="str">
        <f>name!D25</f>
        <v>72 Customer service occupations</v>
      </c>
      <c r="Q57" s="11">
        <v>4.0852933232079929</v>
      </c>
      <c r="R57" s="11">
        <v>4.5300000148695831</v>
      </c>
      <c r="S57" s="345">
        <f t="shared" si="28"/>
        <v>0.44470669166159027</v>
      </c>
      <c r="T57" s="345">
        <v>2.3195869667027118</v>
      </c>
      <c r="U57" s="345">
        <f t="shared" si="29"/>
        <v>2.7642936583643021</v>
      </c>
      <c r="V57" s="346">
        <f t="shared" si="30"/>
        <v>3.0431638496902336E-2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1.6733763921681608E-2</v>
      </c>
      <c r="C58" s="11">
        <v>6.4204127553170925E-2</v>
      </c>
      <c r="D58" s="11">
        <f t="shared" ref="D58:D59" si="39">C58-B58</f>
        <v>4.7470363631489321E-2</v>
      </c>
      <c r="E58" s="11">
        <v>2.0225545840239376E-2</v>
      </c>
      <c r="F58" s="11">
        <f t="shared" ref="F58:F59" si="40">SUM(D58:E58)</f>
        <v>6.7695909471728696E-2</v>
      </c>
      <c r="G58" s="200">
        <f t="shared" si="27"/>
        <v>5.4246127155675339E-2</v>
      </c>
      <c r="I58" s="11" t="str">
        <f t="shared" si="38"/>
        <v>Sales and customer service occupations</v>
      </c>
      <c r="J58" s="11">
        <v>1.5406815707915902</v>
      </c>
      <c r="K58" s="11">
        <v>2.2479859913535702</v>
      </c>
      <c r="L58" s="11">
        <v>0.70730442056197984</v>
      </c>
      <c r="M58" s="11">
        <v>1.1227174556033279</v>
      </c>
      <c r="N58" s="11">
        <v>1.8300218761653078</v>
      </c>
      <c r="P58" s="10" t="str">
        <f>name!D26</f>
        <v>81 Process, plant and machine operatives</v>
      </c>
      <c r="Q58" s="11">
        <v>1.838341635890304</v>
      </c>
      <c r="R58" s="11">
        <v>2.4376596987125594</v>
      </c>
      <c r="S58" s="345">
        <f t="shared" si="28"/>
        <v>0.59931806282225542</v>
      </c>
      <c r="T58" s="345">
        <v>1.1036155680242357</v>
      </c>
      <c r="U58" s="345">
        <f t="shared" si="29"/>
        <v>1.7029336308464911</v>
      </c>
      <c r="V58" s="346">
        <f t="shared" si="30"/>
        <v>3.1843917621963591E-2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2.3275801062662301E-2</v>
      </c>
      <c r="C59" s="11">
        <v>5.8545750277575158E-2</v>
      </c>
      <c r="D59" s="11">
        <f t="shared" si="39"/>
        <v>3.526994921491286E-2</v>
      </c>
      <c r="E59" s="11">
        <v>2.5572446103082295E-2</v>
      </c>
      <c r="F59" s="11">
        <f t="shared" si="40"/>
        <v>6.0842395317995152E-2</v>
      </c>
      <c r="G59" s="200">
        <f t="shared" si="27"/>
        <v>5.0661834037731612E-2</v>
      </c>
      <c r="I59" s="11" t="str">
        <f t="shared" si="38"/>
        <v>Process, plant and machine operatives</v>
      </c>
      <c r="J59" s="11">
        <v>0.37974440141292376</v>
      </c>
      <c r="K59" s="11">
        <v>0.77937350446593401</v>
      </c>
      <c r="L59" s="11">
        <v>0.39962910305301025</v>
      </c>
      <c r="M59" s="11">
        <v>0.35625087052107446</v>
      </c>
      <c r="N59" s="11">
        <v>0.75587997357408465</v>
      </c>
      <c r="P59" s="10" t="str">
        <f>name!D27</f>
        <v>82 Transport and mobile machine drivers and operatives</v>
      </c>
      <c r="Q59" s="11">
        <v>0.87014127559614285</v>
      </c>
      <c r="R59" s="11">
        <v>1.168127563216057</v>
      </c>
      <c r="S59" s="345">
        <f t="shared" si="28"/>
        <v>0.29798628761991419</v>
      </c>
      <c r="T59" s="345">
        <v>0.67389319167835382</v>
      </c>
      <c r="U59" s="345">
        <f t="shared" si="29"/>
        <v>0.97187947929826801</v>
      </c>
      <c r="V59" s="346">
        <f t="shared" si="30"/>
        <v>3.8973525767761252E-2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2.4246583180658398E-4</v>
      </c>
      <c r="C60" s="11">
        <v>2.766341858464319E-3</v>
      </c>
      <c r="D60" s="11">
        <f t="shared" si="25"/>
        <v>2.523876026657735E-3</v>
      </c>
      <c r="E60" s="11">
        <v>1.1208023955119619E-3</v>
      </c>
      <c r="F60" s="11">
        <f t="shared" si="26"/>
        <v>3.6446784221696969E-3</v>
      </c>
      <c r="G60" s="200">
        <f t="shared" si="27"/>
        <v>0.12200652983566496</v>
      </c>
      <c r="I60" s="11" t="str">
        <f t="shared" si="38"/>
        <v>Elementary occupations</v>
      </c>
      <c r="J60" s="11">
        <v>1.491421725049463</v>
      </c>
      <c r="K60" s="11">
        <v>2.6039067602842132</v>
      </c>
      <c r="L60" s="11">
        <v>1.1124850352347502</v>
      </c>
      <c r="M60" s="11">
        <v>1.3387957035662841</v>
      </c>
      <c r="N60" s="11">
        <v>2.4512807388010343</v>
      </c>
      <c r="P60" s="10" t="str">
        <f>name!D28</f>
        <v>91 Elementary trades and related occupations</v>
      </c>
      <c r="Q60" s="11">
        <v>1.3026956484801953</v>
      </c>
      <c r="R60" s="11">
        <v>6.0558617482230641</v>
      </c>
      <c r="S60" s="345">
        <f t="shared" si="28"/>
        <v>4.7531660997428684</v>
      </c>
      <c r="T60" s="345">
        <v>3.0764013061581417</v>
      </c>
      <c r="U60" s="345">
        <f t="shared" si="29"/>
        <v>7.8295674059010096</v>
      </c>
      <c r="V60" s="346">
        <f t="shared" si="30"/>
        <v>8.4183449263942611E-2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2.3225860236575281E-2</v>
      </c>
      <c r="C61" s="11">
        <v>4.4933405588194045E-2</v>
      </c>
      <c r="D61" s="11">
        <f t="shared" ref="D61" si="41">C61-B61</f>
        <v>2.1707545351618764E-2</v>
      </c>
      <c r="E61" s="11">
        <v>1.8706302210159811E-2</v>
      </c>
      <c r="F61" s="11">
        <f t="shared" ref="F61" si="42">SUM(D61:E61)</f>
        <v>4.0413847561778571E-2</v>
      </c>
      <c r="G61" s="200">
        <f t="shared" ref="G61" si="43">IF(B61&gt;0,(1+(E61/B61))^(1/($C$6-$B$6))-1,0)</f>
        <v>4.0171691274133892E-2</v>
      </c>
      <c r="P61" s="10" t="str">
        <f>name!D29</f>
        <v>92 Elementary administration and service occupations</v>
      </c>
      <c r="Q61" s="11">
        <v>17.84419885915969</v>
      </c>
      <c r="R61" s="11">
        <v>14.057343913438034</v>
      </c>
      <c r="S61" s="345">
        <f t="shared" ref="S61" si="44">R61-Q61</f>
        <v>-3.7868549457216556</v>
      </c>
      <c r="T61" s="345">
        <v>8.5411219065688115</v>
      </c>
      <c r="U61" s="345">
        <f t="shared" ref="U61" si="45">SUM(S61:T61)</f>
        <v>4.7542669608471559</v>
      </c>
      <c r="V61" s="346">
        <f t="shared" ref="V61" si="46">IF(Q61&gt;0,(1+(T61/Q61))^(1/($C$6-$B$6))-1,0)</f>
        <v>2.6418225440235643E-2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6.4473568934357637</v>
      </c>
      <c r="C62" s="11">
        <f t="shared" ref="C62:F62" si="47">SUM(C36:C61)</f>
        <v>12.428550805471971</v>
      </c>
      <c r="D62" s="11">
        <f t="shared" si="47"/>
        <v>5.9811939120362059</v>
      </c>
      <c r="E62" s="11">
        <f t="shared" si="47"/>
        <v>4.5065175403718989</v>
      </c>
      <c r="F62" s="11">
        <f t="shared" si="47"/>
        <v>10.487711452408103</v>
      </c>
      <c r="G62" s="200">
        <f t="shared" si="27"/>
        <v>3.5966558655329717E-2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199.2452125985387</v>
      </c>
      <c r="R62" s="11">
        <f>SUM(R36:R61)</f>
        <v>220.8512440732174</v>
      </c>
      <c r="S62" s="345">
        <f>R62-Q62</f>
        <v>21.606031474678701</v>
      </c>
      <c r="T62" s="11">
        <f>SUM(T36:T61)</f>
        <v>119.51935330821141</v>
      </c>
      <c r="U62" s="345">
        <f>SUM(S62:T62)</f>
        <v>141.12538478289011</v>
      </c>
      <c r="V62" s="346">
        <f t="shared" si="30"/>
        <v>3.1823646010361806E-2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3.3233262201449509</v>
      </c>
      <c r="K63" s="11">
        <f t="array" ref="K63:K71">MMULT(aggregation!$B$13:$AA$21,C152:C177)</f>
        <v>3.4760885705054956</v>
      </c>
      <c r="L63" s="11">
        <f t="array" ref="L63:L71">MMULT(aggregation!$B$13:$AA$21,D152:D177)</f>
        <v>0.15276235036054442</v>
      </c>
      <c r="M63" s="11">
        <f t="array" ref="M63:M71">MMULT(aggregation!$B$13:$AA$21,E152:E177)</f>
        <v>1.9360748027824783</v>
      </c>
      <c r="N63" s="11">
        <f t="array" ref="N63:N71">MMULT(aggregation!$B$13:$AA$21,F152:F177)</f>
        <v>2.0888371531430225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4.2279315327874114</v>
      </c>
      <c r="K64" s="11">
        <v>4.5044950053524859</v>
      </c>
      <c r="L64" s="11">
        <v>0.27656347256507413</v>
      </c>
      <c r="M64" s="11">
        <v>2.0049828451500935</v>
      </c>
      <c r="N64" s="11">
        <v>2.281546317715168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3.9760129498635566</v>
      </c>
      <c r="C65" s="11">
        <v>6.8478777601415439</v>
      </c>
      <c r="D65" s="11">
        <f>C65-B65</f>
        <v>2.8718648102779873</v>
      </c>
      <c r="E65" s="11">
        <v>2.7733257851413398</v>
      </c>
      <c r="F65" s="11">
        <f>SUM(D65:E65)</f>
        <v>5.6451905954193276</v>
      </c>
      <c r="G65" s="200">
        <f>IF(B65&gt;0,(1+(E65/B65))^(1/($C$6-$B$6))-1,0)</f>
        <v>3.5907305045827176E-2</v>
      </c>
      <c r="I65" s="11" t="str">
        <f>I54</f>
        <v>Associate professional occupations</v>
      </c>
      <c r="J65" s="11">
        <v>3.338661639062233</v>
      </c>
      <c r="K65" s="11">
        <v>3.7167350752332933</v>
      </c>
      <c r="L65" s="11">
        <v>0.37807343617105971</v>
      </c>
      <c r="M65" s="11">
        <v>1.7264569280323934</v>
      </c>
      <c r="N65" s="11">
        <v>2.1045303642034532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1.6999658158098434</v>
      </c>
      <c r="C66" s="11">
        <v>3.8033729657842645</v>
      </c>
      <c r="D66" s="11">
        <f t="shared" ref="D66:D89" si="50">C66-B66</f>
        <v>2.1034071499744211</v>
      </c>
      <c r="E66" s="11">
        <v>1.5994723718902162</v>
      </c>
      <c r="F66" s="11">
        <f t="shared" ref="F66:F89" si="51">SUM(D66:E66)</f>
        <v>3.7028795218646371</v>
      </c>
      <c r="G66" s="200">
        <f t="shared" ref="G66:G89" si="52">IF(B66&gt;0,(1+(E66/B66))^(1/($C$6-$B$6))-1,0)</f>
        <v>4.5201410696923849E-2</v>
      </c>
      <c r="I66" s="11" t="str">
        <f>I55</f>
        <v>Administrative and secretarial occupations</v>
      </c>
      <c r="J66" s="11">
        <v>2.7818949378888336</v>
      </c>
      <c r="K66" s="11">
        <v>3.676194529309301</v>
      </c>
      <c r="L66" s="11">
        <v>0.89429959142046722</v>
      </c>
      <c r="M66" s="11">
        <v>1.8507038345786286</v>
      </c>
      <c r="N66" s="11">
        <v>2.7450034259990961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4.7468539326476584</v>
      </c>
      <c r="C67" s="11">
        <v>11.355438792665902</v>
      </c>
      <c r="D67" s="11">
        <f t="shared" si="50"/>
        <v>6.6085848600182437</v>
      </c>
      <c r="E67" s="11">
        <v>3.3035380500513352</v>
      </c>
      <c r="F67" s="11">
        <f t="shared" si="51"/>
        <v>9.9121229100695789</v>
      </c>
      <c r="G67" s="200">
        <f t="shared" si="52"/>
        <v>3.5843338087589105E-2</v>
      </c>
      <c r="I67" s="11" t="str">
        <f t="shared" ref="I67:I71" si="53">I56</f>
        <v>Skilled trades occupations</v>
      </c>
      <c r="J67" s="11">
        <v>2.2358979947596493</v>
      </c>
      <c r="K67" s="11">
        <v>3.2207954497952884</v>
      </c>
      <c r="L67" s="11">
        <v>0.98489745503563908</v>
      </c>
      <c r="M67" s="11">
        <v>1.5268361203488614</v>
      </c>
      <c r="N67" s="11">
        <v>2.5117335753845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3.7611617148936785</v>
      </c>
      <c r="C68" s="11">
        <v>6.4872597841950368</v>
      </c>
      <c r="D68" s="11">
        <f t="shared" si="50"/>
        <v>2.7260980693013583</v>
      </c>
      <c r="E68" s="11">
        <v>2.6062495669769739</v>
      </c>
      <c r="F68" s="11">
        <f t="shared" si="51"/>
        <v>5.3323476362783317</v>
      </c>
      <c r="G68" s="200">
        <f t="shared" si="52"/>
        <v>3.572086743958014E-2</v>
      </c>
      <c r="I68" s="11" t="str">
        <f t="shared" si="53"/>
        <v>Caring, leisure and other service occupations</v>
      </c>
      <c r="J68" s="11">
        <v>2.4811518222319044</v>
      </c>
      <c r="K68" s="11">
        <v>3.2250698093022279</v>
      </c>
      <c r="L68" s="11">
        <v>0.74391798707032319</v>
      </c>
      <c r="M68" s="11">
        <v>1.8260917205222169</v>
      </c>
      <c r="N68" s="11">
        <v>2.5700097075925403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9.9083347287855528</v>
      </c>
      <c r="C69" s="11">
        <v>13.578013958946565</v>
      </c>
      <c r="D69" s="11">
        <f t="shared" ref="D69" si="54">C69-B69</f>
        <v>3.6696792301610124</v>
      </c>
      <c r="E69" s="11">
        <v>6.09718466241271</v>
      </c>
      <c r="F69" s="11">
        <f t="shared" ref="F69" si="55">SUM(D69:E69)</f>
        <v>9.7668638925737223</v>
      </c>
      <c r="G69" s="200">
        <f t="shared" si="52"/>
        <v>3.2487034783641899E-2</v>
      </c>
      <c r="I69" s="11" t="str">
        <f t="shared" si="53"/>
        <v>Sales and customer service occupations</v>
      </c>
      <c r="J69" s="11">
        <v>1.3068110634434129</v>
      </c>
      <c r="K69" s="11">
        <v>1.7523581799344554</v>
      </c>
      <c r="L69" s="11">
        <v>0.44554711649104267</v>
      </c>
      <c r="M69" s="11">
        <v>0.79359303359255384</v>
      </c>
      <c r="N69" s="11">
        <v>1.2391401500835966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6.426987421941611</v>
      </c>
      <c r="C70" s="11">
        <v>11.630573240432259</v>
      </c>
      <c r="D70" s="11">
        <f t="shared" si="50"/>
        <v>5.2035858184906481</v>
      </c>
      <c r="E70" s="11">
        <v>4.4377264066452247</v>
      </c>
      <c r="F70" s="11">
        <f t="shared" si="51"/>
        <v>9.6413122251358736</v>
      </c>
      <c r="G70" s="200">
        <f t="shared" si="52"/>
        <v>3.5620700592879251E-2</v>
      </c>
      <c r="I70" s="11" t="str">
        <f t="shared" si="53"/>
        <v>Process, plant and machine operatives</v>
      </c>
      <c r="J70" s="11">
        <v>0.64916668690037715</v>
      </c>
      <c r="K70" s="11">
        <v>1.107455715142154</v>
      </c>
      <c r="L70" s="11">
        <v>0.45828902824177686</v>
      </c>
      <c r="M70" s="11">
        <v>0.53460808984987684</v>
      </c>
      <c r="N70" s="11">
        <v>0.99289711809165371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0.90155671553812788</v>
      </c>
      <c r="C71" s="11">
        <v>1.6621457783703044</v>
      </c>
      <c r="D71" s="11">
        <f t="shared" si="50"/>
        <v>0.76058906283217653</v>
      </c>
      <c r="E71" s="11">
        <v>0.5448905755212643</v>
      </c>
      <c r="F71" s="11">
        <f t="shared" si="51"/>
        <v>1.3054796383534408</v>
      </c>
      <c r="G71" s="200">
        <f t="shared" si="52"/>
        <v>3.2018075695887882E-2</v>
      </c>
      <c r="I71" s="11" t="str">
        <f t="shared" si="53"/>
        <v>Elementary occupations</v>
      </c>
      <c r="J71" s="11">
        <v>1.4593704416863429</v>
      </c>
      <c r="K71" s="11">
        <v>2.4502115039927919</v>
      </c>
      <c r="L71" s="11">
        <v>0.99084106230644875</v>
      </c>
      <c r="M71" s="11">
        <v>1.2237670704462114</v>
      </c>
      <c r="N71" s="11">
        <v>2.2146081327526601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0.92660434726090712</v>
      </c>
      <c r="C72" s="11">
        <v>3.324264652846074</v>
      </c>
      <c r="D72" s="11">
        <f t="shared" si="50"/>
        <v>2.3976603055851671</v>
      </c>
      <c r="E72" s="11">
        <v>1.2978271940955606</v>
      </c>
      <c r="F72" s="11">
        <f t="shared" si="51"/>
        <v>3.6954874996807279</v>
      </c>
      <c r="G72" s="200">
        <f t="shared" si="52"/>
        <v>6.0119884897443798E-2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0.18861132803557168</v>
      </c>
      <c r="C73" s="11">
        <v>0.3364933874766185</v>
      </c>
      <c r="D73" s="11">
        <f t="shared" si="50"/>
        <v>0.14788205944104682</v>
      </c>
      <c r="E73" s="11">
        <v>7.5449248932492205E-2</v>
      </c>
      <c r="F73" s="11">
        <f t="shared" si="51"/>
        <v>0.22333130837353904</v>
      </c>
      <c r="G73" s="200">
        <f t="shared" si="52"/>
        <v>2.2686177987830458E-2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1.7642996277289658</v>
      </c>
      <c r="C74" s="11">
        <v>3.1603260106141162</v>
      </c>
      <c r="D74" s="11">
        <f t="shared" ref="D74:D75" si="56">C74-B74</f>
        <v>1.3960263828851505</v>
      </c>
      <c r="E74" s="11">
        <v>1.2549845053661806</v>
      </c>
      <c r="F74" s="11">
        <f t="shared" ref="F74:F75" si="57">SUM(D74:E74)</f>
        <v>2.651010888251331</v>
      </c>
      <c r="G74" s="200">
        <f t="shared" si="52"/>
        <v>3.6466913216947505E-2</v>
      </c>
      <c r="I74" s="11" t="str">
        <f>I63</f>
        <v>Managers, directors and senior officials</v>
      </c>
      <c r="J74" s="11">
        <f t="array" ref="J74:J82">MMULT(aggregation!$B$13:$AA$21,B181:B206)</f>
        <v>8.8876164962701161</v>
      </c>
      <c r="K74" s="11">
        <f t="array" ref="K74:K82">MMULT(aggregation!$B$13:$AA$21,C181:C206)</f>
        <v>7.9585960473195154</v>
      </c>
      <c r="L74" s="11">
        <f t="array" ref="L74:L82">MMULT(aggregation!$B$13:$AA$21,D181:D206)</f>
        <v>-0.92902044895060065</v>
      </c>
      <c r="M74" s="11">
        <f t="array" ref="M74:M82">MMULT(aggregation!$B$13:$AA$21,E181:E206)</f>
        <v>3.3329665984592118</v>
      </c>
      <c r="N74" s="11">
        <f t="array" ref="N74:N82">MMULT(aggregation!$B$13:$AA$21,F181:F206)</f>
        <v>2.4039461495086112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3.6080872509461597</v>
      </c>
      <c r="C75" s="11">
        <v>6.7882255339905573</v>
      </c>
      <c r="D75" s="11">
        <f t="shared" si="56"/>
        <v>3.1801382830443976</v>
      </c>
      <c r="E75" s="11">
        <v>2.5578978300167132</v>
      </c>
      <c r="F75" s="11">
        <f t="shared" si="57"/>
        <v>5.7380361130611108</v>
      </c>
      <c r="G75" s="200">
        <f t="shared" si="52"/>
        <v>3.6370468532055611E-2</v>
      </c>
      <c r="I75" s="11" t="str">
        <f>I64</f>
        <v>Professional occupations</v>
      </c>
      <c r="J75" s="11">
        <v>10.676351294540272</v>
      </c>
      <c r="K75" s="11">
        <v>11.791220697362366</v>
      </c>
      <c r="L75" s="11">
        <v>1.1148694028220953</v>
      </c>
      <c r="M75" s="11">
        <v>4.3587688346856446</v>
      </c>
      <c r="N75" s="11">
        <v>5.473638237507739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2.2736340506021842</v>
      </c>
      <c r="C76" s="11">
        <v>5.2141924501166725</v>
      </c>
      <c r="D76" s="11">
        <f t="shared" si="50"/>
        <v>2.9405583995144884</v>
      </c>
      <c r="E76" s="11">
        <v>2.0785228055140688</v>
      </c>
      <c r="F76" s="11">
        <f t="shared" si="51"/>
        <v>5.0190812050285576</v>
      </c>
      <c r="G76" s="200">
        <f t="shared" si="52"/>
        <v>4.4236649733408795E-2</v>
      </c>
      <c r="I76" s="11" t="str">
        <f>I65</f>
        <v>Associate professional occupations</v>
      </c>
      <c r="J76" s="11">
        <v>10.158194154378455</v>
      </c>
      <c r="K76" s="11">
        <v>10.836795092602568</v>
      </c>
      <c r="L76" s="11">
        <v>0.67860093822411316</v>
      </c>
      <c r="M76" s="11">
        <v>4.4289803226495179</v>
      </c>
      <c r="N76" s="11">
        <v>5.1075812608736308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0.39040565400366961</v>
      </c>
      <c r="C77" s="11">
        <v>0.82228229877391112</v>
      </c>
      <c r="D77" s="11">
        <f t="shared" si="50"/>
        <v>0.43187664477024151</v>
      </c>
      <c r="E77" s="11">
        <v>0.3864567883375381</v>
      </c>
      <c r="F77" s="11">
        <f t="shared" si="51"/>
        <v>0.81833343310777962</v>
      </c>
      <c r="G77" s="200">
        <f t="shared" si="52"/>
        <v>4.694018188452409E-2</v>
      </c>
      <c r="I77" s="11" t="str">
        <f>I66</f>
        <v>Administrative and secretarial occupations</v>
      </c>
      <c r="J77" s="11">
        <v>9.0981961899333434</v>
      </c>
      <c r="K77" s="11">
        <v>7.2511664709707349</v>
      </c>
      <c r="L77" s="11">
        <v>-1.8470297189626081</v>
      </c>
      <c r="M77" s="11">
        <v>3.8040788604086604</v>
      </c>
      <c r="N77" s="11">
        <v>1.957049141446052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9.2141940313964887E-2</v>
      </c>
      <c r="C78" s="11">
        <v>0.19313104225821601</v>
      </c>
      <c r="D78" s="11">
        <f t="shared" si="50"/>
        <v>0.10098910194425112</v>
      </c>
      <c r="E78" s="11">
        <v>7.2491443872277461E-2</v>
      </c>
      <c r="F78" s="11">
        <f t="shared" si="51"/>
        <v>0.17348054581652858</v>
      </c>
      <c r="G78" s="200">
        <f t="shared" si="52"/>
        <v>3.94510369204637E-2</v>
      </c>
      <c r="I78" s="11" t="str">
        <f t="shared" ref="I78:I82" si="58">I67</f>
        <v>Skilled trades occupations</v>
      </c>
      <c r="J78" s="11">
        <v>13.671009868783855</v>
      </c>
      <c r="K78" s="11">
        <v>14.575211709871404</v>
      </c>
      <c r="L78" s="11">
        <v>0.90420184108754786</v>
      </c>
      <c r="M78" s="11">
        <v>5.243547115050589</v>
      </c>
      <c r="N78" s="11">
        <v>6.1477489561381375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0.27113835751047888</v>
      </c>
      <c r="C79" s="11">
        <v>0.85084397584461768</v>
      </c>
      <c r="D79" s="11">
        <f t="shared" si="50"/>
        <v>0.57970561833413881</v>
      </c>
      <c r="E79" s="11">
        <v>0.27812359466385994</v>
      </c>
      <c r="F79" s="11">
        <f t="shared" si="51"/>
        <v>0.85782921299799875</v>
      </c>
      <c r="G79" s="200">
        <f t="shared" si="52"/>
        <v>4.8188129287725978E-2</v>
      </c>
      <c r="I79" s="11" t="str">
        <f t="shared" si="58"/>
        <v>Caring, leisure and other service occupations</v>
      </c>
      <c r="J79" s="11">
        <v>13.64075323952688</v>
      </c>
      <c r="K79" s="11">
        <v>16.758306218564321</v>
      </c>
      <c r="L79" s="11">
        <v>3.1175529790374417</v>
      </c>
      <c r="M79" s="11">
        <v>7.9786374024641038</v>
      </c>
      <c r="N79" s="11">
        <v>11.096190381501545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0.11888203863794851</v>
      </c>
      <c r="C80" s="11">
        <v>0.29250652405417987</v>
      </c>
      <c r="D80" s="11">
        <f t="shared" ref="D80" si="59">C80-B80</f>
        <v>0.17362448541623138</v>
      </c>
      <c r="E80" s="11">
        <v>0.1031530514216345</v>
      </c>
      <c r="F80" s="11">
        <f t="shared" ref="F80" si="60">SUM(D80:E80)</f>
        <v>0.27677753683786588</v>
      </c>
      <c r="G80" s="200">
        <f t="shared" si="52"/>
        <v>4.2526311838320563E-2</v>
      </c>
      <c r="I80" s="11" t="str">
        <f t="shared" si="58"/>
        <v>Sales and customer service occupations</v>
      </c>
      <c r="J80" s="11">
        <v>9.420576859673254</v>
      </c>
      <c r="K80" s="11">
        <v>10.72622234510507</v>
      </c>
      <c r="L80" s="11">
        <v>1.3056454854318171</v>
      </c>
      <c r="M80" s="11">
        <v>4.3662488003070319</v>
      </c>
      <c r="N80" s="11">
        <v>5.6718942857388477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0.3029753893780987</v>
      </c>
      <c r="C81" s="11">
        <v>0.76172387872800673</v>
      </c>
      <c r="D81" s="11">
        <f t="shared" si="50"/>
        <v>0.45874848934990803</v>
      </c>
      <c r="E81" s="11">
        <v>0.29525727049026684</v>
      </c>
      <c r="F81" s="11">
        <f t="shared" si="51"/>
        <v>0.75400575984017482</v>
      </c>
      <c r="G81" s="200">
        <f t="shared" si="52"/>
        <v>4.6399486340656715E-2</v>
      </c>
      <c r="I81" s="11" t="str">
        <f t="shared" si="58"/>
        <v>Process, plant and machine operatives</v>
      </c>
      <c r="J81" s="11">
        <v>4.2952281039267159</v>
      </c>
      <c r="K81" s="11">
        <v>5.6085955982167732</v>
      </c>
      <c r="L81" s="11">
        <v>1.3133674942900573</v>
      </c>
      <c r="M81" s="11">
        <v>2.1525243800776237</v>
      </c>
      <c r="N81" s="11">
        <v>3.465891874367681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1.1751416951634457</v>
      </c>
      <c r="C82" s="11">
        <v>2.7838508836952172</v>
      </c>
      <c r="D82" s="11">
        <f t="shared" si="50"/>
        <v>1.6087091885317715</v>
      </c>
      <c r="E82" s="11">
        <v>1.1977848522811778</v>
      </c>
      <c r="F82" s="11">
        <f t="shared" si="51"/>
        <v>2.8064940408129493</v>
      </c>
      <c r="G82" s="200">
        <f t="shared" si="52"/>
        <v>4.7963774974611351E-2</v>
      </c>
      <c r="I82" s="11" t="str">
        <f t="shared" si="58"/>
        <v>Elementary occupations</v>
      </c>
      <c r="J82" s="11">
        <v>7.821765820226009</v>
      </c>
      <c r="K82" s="11">
        <v>8.5721491089606427</v>
      </c>
      <c r="L82" s="11">
        <v>0.75038328873463378</v>
      </c>
      <c r="M82" s="11">
        <v>3.8225070852298826</v>
      </c>
      <c r="N82" s="11">
        <v>4.5728903739645164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0.21543237102528548</v>
      </c>
      <c r="C83" s="11">
        <v>0.49500179657179999</v>
      </c>
      <c r="D83" s="11">
        <f t="shared" ref="D83:D84" si="61">C83-B83</f>
        <v>0.27956942554651454</v>
      </c>
      <c r="E83" s="11">
        <v>0.19399873160711367</v>
      </c>
      <c r="F83" s="11">
        <f t="shared" ref="F83:F84" si="62">SUM(D83:E83)</f>
        <v>0.47356815715362821</v>
      </c>
      <c r="G83" s="200">
        <f t="shared" si="52"/>
        <v>4.3737589685305833E-2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1.3686468452855437E-2</v>
      </c>
      <c r="C84" s="11">
        <v>1.9752277751804406E-2</v>
      </c>
      <c r="D84" s="11">
        <f t="shared" si="61"/>
        <v>6.0658092989489681E-3</v>
      </c>
      <c r="E84" s="11">
        <v>7.385956544225563E-3</v>
      </c>
      <c r="F84" s="11">
        <f t="shared" si="62"/>
        <v>1.3451765843174531E-2</v>
      </c>
      <c r="G84" s="200">
        <f t="shared" si="52"/>
        <v>2.9188380511493195E-2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0.92591647889362094</v>
      </c>
      <c r="C85" s="11">
        <v>2.3547317779280355</v>
      </c>
      <c r="D85" s="11">
        <f t="shared" si="50"/>
        <v>1.4288152990344145</v>
      </c>
      <c r="E85" s="11">
        <v>0.76904970893093516</v>
      </c>
      <c r="F85" s="11">
        <f t="shared" si="51"/>
        <v>2.1978650079653494</v>
      </c>
      <c r="G85" s="200">
        <f t="shared" si="52"/>
        <v>4.1132367535324121E-2</v>
      </c>
      <c r="I85" s="11" t="str">
        <f>I74</f>
        <v>Managers, directors and senior officials</v>
      </c>
      <c r="J85" s="11">
        <f t="array" ref="J85:J93">MMULT(aggregation!$B$13:$AA$21,B210:B235)</f>
        <v>7.1463799966458854</v>
      </c>
      <c r="K85" s="11">
        <f t="array" ref="K85:K93">MMULT(aggregation!$B$13:$AA$21,C210:C235)</f>
        <v>4.4222961665147666</v>
      </c>
      <c r="L85" s="11">
        <f t="array" ref="L85:L93">MMULT(aggregation!$B$13:$AA$21,D210:D235)</f>
        <v>-2.7240838301311192</v>
      </c>
      <c r="M85" s="11">
        <f t="array" ref="M85:M93">MMULT(aggregation!$B$13:$AA$21,E210:E235)</f>
        <v>2.7712077320405633</v>
      </c>
      <c r="N85" s="11">
        <f t="array" ref="N85:N93">MMULT(aggregation!$B$13:$AA$21,F210:F235)</f>
        <v>4.7123901909444044E-2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0.28776850955235289</v>
      </c>
      <c r="C86" s="11">
        <v>0.68925236894097552</v>
      </c>
      <c r="D86" s="11">
        <f t="shared" si="50"/>
        <v>0.40148385938862263</v>
      </c>
      <c r="E86" s="11">
        <v>0.23850973980242088</v>
      </c>
      <c r="F86" s="11">
        <f t="shared" si="51"/>
        <v>0.63999359919104348</v>
      </c>
      <c r="G86" s="200">
        <f t="shared" si="52"/>
        <v>4.1065713387486324E-2</v>
      </c>
      <c r="I86" s="11" t="str">
        <f>I75</f>
        <v>Professional occupations</v>
      </c>
      <c r="J86" s="11">
        <v>6.9189787663723443</v>
      </c>
      <c r="K86" s="11">
        <v>4.9976188358920588</v>
      </c>
      <c r="L86" s="11">
        <v>-1.9213599304802849</v>
      </c>
      <c r="M86" s="11">
        <v>2.459977845899902</v>
      </c>
      <c r="N86" s="11">
        <v>0.53861791541961723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0.12295403488962976</v>
      </c>
      <c r="C87" s="11">
        <v>0.42025126866584528</v>
      </c>
      <c r="D87" s="11">
        <f t="shared" ref="D87:D88" si="63">C87-B87</f>
        <v>0.29729723377621553</v>
      </c>
      <c r="E87" s="11">
        <v>0.12875779843933294</v>
      </c>
      <c r="F87" s="11">
        <f t="shared" ref="F87:F88" si="64">SUM(D87:E87)</f>
        <v>0.42605503221554847</v>
      </c>
      <c r="G87" s="200">
        <f t="shared" si="52"/>
        <v>4.8924082281556203E-2</v>
      </c>
      <c r="I87" s="11" t="str">
        <f>I76</f>
        <v>Associate professional occupations</v>
      </c>
      <c r="J87" s="11">
        <v>7.1499302447153052</v>
      </c>
      <c r="K87" s="11">
        <v>4.8711617028725369</v>
      </c>
      <c r="L87" s="11">
        <v>-2.2787685418427692</v>
      </c>
      <c r="M87" s="11">
        <v>2.5555715011156783</v>
      </c>
      <c r="N87" s="11">
        <v>0.27680295927290943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0.20425582812105919</v>
      </c>
      <c r="C88" s="11">
        <v>0.49082345121006138</v>
      </c>
      <c r="D88" s="11">
        <f t="shared" si="63"/>
        <v>0.28656762308900219</v>
      </c>
      <c r="E88" s="11">
        <v>0.21220585769924577</v>
      </c>
      <c r="F88" s="11">
        <f t="shared" si="64"/>
        <v>0.49877348078824796</v>
      </c>
      <c r="G88" s="200">
        <f t="shared" si="52"/>
        <v>4.8640692175176303E-2</v>
      </c>
      <c r="I88" s="11" t="str">
        <f>I77</f>
        <v>Administrative and secretarial occupations</v>
      </c>
      <c r="J88" s="11">
        <v>8.9566350271266106</v>
      </c>
      <c r="K88" s="11">
        <v>3.7949713705815586</v>
      </c>
      <c r="L88" s="11">
        <v>-5.1616636565450511</v>
      </c>
      <c r="M88" s="11">
        <v>2.8087504843884892</v>
      </c>
      <c r="N88" s="11">
        <v>-2.3529131721565624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9.5565106318605333E-2</v>
      </c>
      <c r="C89" s="11">
        <v>0.44823013895626423</v>
      </c>
      <c r="D89" s="11">
        <f t="shared" si="50"/>
        <v>0.35266503263765892</v>
      </c>
      <c r="E89" s="11">
        <v>0.1479432115263796</v>
      </c>
      <c r="F89" s="11">
        <f t="shared" si="51"/>
        <v>0.50060824416403849</v>
      </c>
      <c r="G89" s="200">
        <f t="shared" si="52"/>
        <v>6.4341420079054634E-2</v>
      </c>
      <c r="I89" s="11" t="str">
        <f t="shared" ref="I89:I93" si="65">I78</f>
        <v>Skilled trades occupations</v>
      </c>
      <c r="J89" s="11">
        <v>10.598603131012389</v>
      </c>
      <c r="K89" s="11">
        <v>9.0658400877077465</v>
      </c>
      <c r="L89" s="11">
        <v>-1.5327630433046424</v>
      </c>
      <c r="M89" s="11">
        <v>4.411747454614515</v>
      </c>
      <c r="N89" s="11">
        <v>2.8789844113098728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0.87050168827799035</v>
      </c>
      <c r="C90" s="11">
        <v>2.0899067708815529</v>
      </c>
      <c r="D90" s="11">
        <f t="shared" ref="D90" si="66">C90-B90</f>
        <v>1.2194050826035625</v>
      </c>
      <c r="E90" s="11">
        <v>0.82704352840420226</v>
      </c>
      <c r="F90" s="11">
        <f t="shared" ref="F90" si="67">SUM(D90:E90)</f>
        <v>2.0464486110077647</v>
      </c>
      <c r="G90" s="200">
        <f t="shared" ref="G90:G91" si="68">IF(B90&gt;0,(1+(E90/B90))^(1/($C$6-$B$6))-1,0)</f>
        <v>4.5530682345559015E-2</v>
      </c>
      <c r="I90" s="11" t="str">
        <f t="shared" si="65"/>
        <v>Caring, leisure and other service occupations</v>
      </c>
      <c r="J90" s="11">
        <v>9.4142246086819252</v>
      </c>
      <c r="K90" s="11">
        <v>6.3632316447737143</v>
      </c>
      <c r="L90" s="11">
        <v>-3.050992963908211</v>
      </c>
      <c r="M90" s="11">
        <v>3.981884226438543</v>
      </c>
      <c r="N90" s="11">
        <v>0.93089126253033194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45.268875444592815</v>
      </c>
      <c r="C91" s="11">
        <f t="shared" ref="C91:F91" si="69">SUM(C65:C90)</f>
        <v>86.900472769840391</v>
      </c>
      <c r="D91" s="11">
        <f t="shared" si="69"/>
        <v>41.631597325247562</v>
      </c>
      <c r="E91" s="11">
        <f t="shared" si="69"/>
        <v>33.485230536584702</v>
      </c>
      <c r="F91" s="11">
        <f t="shared" si="69"/>
        <v>75.116827861832249</v>
      </c>
      <c r="G91" s="200">
        <f t="shared" si="68"/>
        <v>3.760383120139954E-2</v>
      </c>
      <c r="I91" s="11" t="str">
        <f t="shared" si="65"/>
        <v>Sales and customer service occupations</v>
      </c>
      <c r="J91" s="11">
        <v>8.4972194846432689</v>
      </c>
      <c r="K91" s="11">
        <v>6.4708971894939458</v>
      </c>
      <c r="L91" s="11">
        <v>-2.0263222951493227</v>
      </c>
      <c r="M91" s="11">
        <v>3.6288612891606076</v>
      </c>
      <c r="N91" s="11">
        <v>1.6025389940112849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5.3673067915298898</v>
      </c>
      <c r="K92" s="11">
        <v>4.9250161648687181</v>
      </c>
      <c r="L92" s="11">
        <v>-0.44229062666117214</v>
      </c>
      <c r="M92" s="11">
        <v>2.6039227181786062</v>
      </c>
      <c r="N92" s="11">
        <v>2.1616320915174341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11.109772997228175</v>
      </c>
      <c r="K93" s="11">
        <v>9.1663411161682138</v>
      </c>
      <c r="L93" s="11">
        <v>-1.9434318810599613</v>
      </c>
      <c r="M93" s="11">
        <v>5.0585199951090605</v>
      </c>
      <c r="N93" s="11">
        <v>3.1150881140490991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8.3415219195639629</v>
      </c>
      <c r="C94" s="11">
        <v>8.8466648913515726</v>
      </c>
      <c r="D94" s="11">
        <f>C94-B94</f>
        <v>0.5051429717876097</v>
      </c>
      <c r="E94" s="11">
        <v>4.9832816124509556</v>
      </c>
      <c r="F94" s="11">
        <f>SUM(D94:E94)</f>
        <v>5.4884245842385653</v>
      </c>
      <c r="G94" s="200">
        <f>IF(B94&gt;0,(1+(E94/B94))^(1/($C$6-$B$6))-1,0)</f>
        <v>3.1718064171682769E-2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3.5075295956215458</v>
      </c>
      <c r="C95" s="11">
        <v>4.9436472568331222</v>
      </c>
      <c r="D95" s="11">
        <f t="shared" ref="D95:D118" si="72">C95-B95</f>
        <v>1.4361176612115765</v>
      </c>
      <c r="E95" s="11">
        <v>2.9158370442710253</v>
      </c>
      <c r="F95" s="11">
        <f t="shared" ref="F95:F118" si="73">SUM(D95:E95)</f>
        <v>4.3519547054826013</v>
      </c>
      <c r="G95" s="200">
        <f t="shared" ref="G95:G120" si="74">IF(B95&gt;0,(1+(E95/B95))^(1/($C$6-$B$6))-1,0)</f>
        <v>4.1159879598827276E-2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7.2686267536893405</v>
      </c>
      <c r="C96" s="11">
        <v>9.3798559581272514</v>
      </c>
      <c r="D96" s="11">
        <f t="shared" si="72"/>
        <v>2.1112292044379108</v>
      </c>
      <c r="E96" s="11">
        <v>3.6417907801889262</v>
      </c>
      <c r="F96" s="11">
        <f t="shared" si="73"/>
        <v>5.7530199846268371</v>
      </c>
      <c r="G96" s="200">
        <f t="shared" si="74"/>
        <v>2.7446617798078776E-2</v>
      </c>
      <c r="I96" s="11" t="str">
        <f>I85</f>
        <v>Managers, directors and senior officials</v>
      </c>
      <c r="J96" s="11">
        <f t="array" ref="J96:J104">MMULT(aggregation!$B$13:$AA$21,B239:B264)</f>
        <v>5.1601183202383378</v>
      </c>
      <c r="K96" s="11">
        <f t="array" ref="K96:K104">MMULT(aggregation!$B$13:$AA$21,C239:C264)</f>
        <v>3.7676464597238155</v>
      </c>
      <c r="L96" s="11">
        <f t="array" ref="L96:L104">MMULT(aggregation!$B$13:$AA$21,D239:D264)</f>
        <v>-1.3924718605145223</v>
      </c>
      <c r="M96" s="11">
        <f t="array" ref="M96:M104">MMULT(aggregation!$B$13:$AA$21,E239:E264)</f>
        <v>1.7589130545642013</v>
      </c>
      <c r="N96" s="11">
        <f t="array" ref="N96:N104">MMULT(aggregation!$B$13:$AA$21,F239:F264)</f>
        <v>0.36644119404967912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7.0435745679703672</v>
      </c>
      <c r="C97" s="11">
        <v>7.7961450196091127</v>
      </c>
      <c r="D97" s="11">
        <f t="shared" si="72"/>
        <v>0.75257045163874547</v>
      </c>
      <c r="E97" s="11">
        <v>4.347585660580978</v>
      </c>
      <c r="F97" s="11">
        <f t="shared" si="73"/>
        <v>5.1001561122197234</v>
      </c>
      <c r="G97" s="200">
        <f t="shared" si="74"/>
        <v>3.2567194245595177E-2</v>
      </c>
      <c r="I97" s="11" t="str">
        <f>I86</f>
        <v>Professional occupations</v>
      </c>
      <c r="J97" s="11">
        <v>4.276442296041429</v>
      </c>
      <c r="K97" s="11">
        <v>3.0277281315951559</v>
      </c>
      <c r="L97" s="11">
        <v>-1.2487141644462736</v>
      </c>
      <c r="M97" s="11">
        <v>1.2323173872555482</v>
      </c>
      <c r="N97" s="11">
        <v>-1.6396777190725381E-2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5.3443873901585839</v>
      </c>
      <c r="C98" s="11">
        <v>3.299165876126164</v>
      </c>
      <c r="D98" s="11">
        <f t="shared" ref="D98" si="75">C98-B98</f>
        <v>-2.0452215140324199</v>
      </c>
      <c r="E98" s="11">
        <v>2.2099629338139475</v>
      </c>
      <c r="F98" s="11">
        <f t="shared" ref="F98" si="76">SUM(D98:E98)</f>
        <v>0.16474141978152756</v>
      </c>
      <c r="G98" s="200">
        <f t="shared" si="74"/>
        <v>2.3339990542585065E-2</v>
      </c>
      <c r="I98" s="11" t="str">
        <f>I87</f>
        <v>Associate professional occupations</v>
      </c>
      <c r="J98" s="11">
        <v>4.3762524325040673</v>
      </c>
      <c r="K98" s="11">
        <v>3.0334298202332435</v>
      </c>
      <c r="L98" s="11">
        <v>-1.3428226122708233</v>
      </c>
      <c r="M98" s="11">
        <v>1.1893948132564054</v>
      </c>
      <c r="N98" s="11">
        <v>-0.15342779901441794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9.5140172289270684</v>
      </c>
      <c r="C99" s="11">
        <v>9.8449732226493545</v>
      </c>
      <c r="D99" s="11">
        <f t="shared" si="72"/>
        <v>0.33095599372228612</v>
      </c>
      <c r="E99" s="11">
        <v>5.1369185672778563</v>
      </c>
      <c r="F99" s="11">
        <f t="shared" si="73"/>
        <v>5.4678745610001425</v>
      </c>
      <c r="G99" s="200">
        <f t="shared" si="74"/>
        <v>2.9200753374970079E-2</v>
      </c>
      <c r="I99" s="11" t="str">
        <f>I88</f>
        <v>Administrative and secretarial occupations</v>
      </c>
      <c r="J99" s="11">
        <v>5.5568287781592964</v>
      </c>
      <c r="K99" s="11">
        <v>1.2688165417505746</v>
      </c>
      <c r="L99" s="11">
        <v>-4.2880122364087221</v>
      </c>
      <c r="M99" s="11">
        <v>1.0464028237477518</v>
      </c>
      <c r="N99" s="11">
        <v>-3.2416094126609707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1.8316203491546952</v>
      </c>
      <c r="C100" s="11">
        <v>1.9954724082383282</v>
      </c>
      <c r="D100" s="11">
        <f t="shared" si="72"/>
        <v>0.16385205908363298</v>
      </c>
      <c r="E100" s="11">
        <v>0.86853816261386707</v>
      </c>
      <c r="F100" s="11">
        <f t="shared" si="73"/>
        <v>1.0323902216975001</v>
      </c>
      <c r="G100" s="200">
        <f t="shared" si="74"/>
        <v>2.6211601234786164E-2</v>
      </c>
      <c r="I100" s="11" t="str">
        <f t="shared" ref="I100:I104" si="77">I89</f>
        <v>Skilled trades occupations</v>
      </c>
      <c r="J100" s="11">
        <v>6.4516047827504721</v>
      </c>
      <c r="K100" s="11">
        <v>5.5264822405905756</v>
      </c>
      <c r="L100" s="11">
        <v>-0.92512254215989653</v>
      </c>
      <c r="M100" s="11">
        <v>2.2187112879963298</v>
      </c>
      <c r="N100" s="11">
        <v>1.2935887458364335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2.4832956239608559</v>
      </c>
      <c r="C101" s="11">
        <v>5.6424566738438422</v>
      </c>
      <c r="D101" s="11">
        <f t="shared" si="72"/>
        <v>3.1591610498829863</v>
      </c>
      <c r="E101" s="11">
        <v>3.0023735390769315</v>
      </c>
      <c r="F101" s="11">
        <f t="shared" si="73"/>
        <v>6.1615345889599178</v>
      </c>
      <c r="G101" s="200">
        <f t="shared" si="74"/>
        <v>5.425761323923961E-2</v>
      </c>
      <c r="I101" s="11" t="str">
        <f t="shared" si="77"/>
        <v>Caring, leisure and other service occupations</v>
      </c>
      <c r="J101" s="11">
        <v>2.8330725739611271</v>
      </c>
      <c r="K101" s="11">
        <v>2.4357543000929982</v>
      </c>
      <c r="L101" s="11">
        <v>-0.39731827386812851</v>
      </c>
      <c r="M101" s="11">
        <v>0.90384490747885138</v>
      </c>
      <c r="N101" s="11">
        <v>0.50652663361072281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0.78320164147462001</v>
      </c>
      <c r="C102" s="11">
        <v>0.86615645792086327</v>
      </c>
      <c r="D102" s="11">
        <f t="shared" si="72"/>
        <v>8.2954816446243251E-2</v>
      </c>
      <c r="E102" s="11">
        <v>0.32419360761321975</v>
      </c>
      <c r="F102" s="11">
        <f t="shared" si="73"/>
        <v>0.407148424059463</v>
      </c>
      <c r="G102" s="200">
        <f t="shared" si="74"/>
        <v>2.3360392889012482E-2</v>
      </c>
      <c r="I102" s="11" t="str">
        <f t="shared" si="77"/>
        <v>Sales and customer service occupations</v>
      </c>
      <c r="J102" s="11">
        <v>5.8293406047103202</v>
      </c>
      <c r="K102" s="11">
        <v>2.1881171300053759</v>
      </c>
      <c r="L102" s="11">
        <v>-3.6412234747049443</v>
      </c>
      <c r="M102" s="11">
        <v>1.3965276985789064</v>
      </c>
      <c r="N102" s="11">
        <v>-2.2446957761260382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3.0282364917701008</v>
      </c>
      <c r="C103" s="11">
        <v>3.2408532679781565</v>
      </c>
      <c r="D103" s="11">
        <f t="shared" ref="D103:D104" si="78">C103-B103</f>
        <v>0.21261677620805575</v>
      </c>
      <c r="E103" s="11">
        <v>1.5865063506592509</v>
      </c>
      <c r="F103" s="11">
        <f t="shared" ref="F103:F104" si="79">SUM(D103:E103)</f>
        <v>1.7991231268673067</v>
      </c>
      <c r="G103" s="200">
        <f t="shared" si="74"/>
        <v>2.8483150459432949E-2</v>
      </c>
      <c r="I103" s="11" t="str">
        <f t="shared" si="77"/>
        <v>Process, plant and machine operatives</v>
      </c>
      <c r="J103" s="11">
        <v>4.2480100580038762</v>
      </c>
      <c r="K103" s="11">
        <v>2.4427709618926992</v>
      </c>
      <c r="L103" s="11">
        <v>-1.8052390961111773</v>
      </c>
      <c r="M103" s="11">
        <v>1.3094559438606432</v>
      </c>
      <c r="N103" s="11">
        <v>-0.49578315225053393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6.3816332914139462</v>
      </c>
      <c r="C104" s="11">
        <v>7.0656671877167305</v>
      </c>
      <c r="D104" s="11">
        <f t="shared" si="78"/>
        <v>0.68403389630278433</v>
      </c>
      <c r="E104" s="11">
        <v>3.6036522171109873</v>
      </c>
      <c r="F104" s="11">
        <f t="shared" si="79"/>
        <v>4.2876861134137716</v>
      </c>
      <c r="G104" s="200">
        <f t="shared" si="74"/>
        <v>3.0295752719676328E-2</v>
      </c>
      <c r="I104" s="11" t="str">
        <f t="shared" si="77"/>
        <v>Elementary occupations</v>
      </c>
      <c r="J104" s="11">
        <v>10.128362326449139</v>
      </c>
      <c r="K104" s="11">
        <v>7.9576696916473644</v>
      </c>
      <c r="L104" s="11">
        <v>-2.170692634801775</v>
      </c>
      <c r="M104" s="11">
        <v>3.4399799906878887</v>
      </c>
      <c r="N104" s="11">
        <v>1.2692873558861137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6.6171766723484202</v>
      </c>
      <c r="C105" s="11">
        <v>9.500109503816585</v>
      </c>
      <c r="D105" s="11">
        <f t="shared" si="72"/>
        <v>2.8829328314681648</v>
      </c>
      <c r="E105" s="11">
        <v>4.9140170518363551</v>
      </c>
      <c r="F105" s="11">
        <f t="shared" si="73"/>
        <v>7.7969498833045199</v>
      </c>
      <c r="G105" s="200">
        <f t="shared" si="74"/>
        <v>3.7719798264185478E-2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1.1318264275490943</v>
      </c>
      <c r="C106" s="11">
        <v>2.4502411190492208</v>
      </c>
      <c r="D106" s="11">
        <f t="shared" si="72"/>
        <v>1.3184146915001265</v>
      </c>
      <c r="E106" s="11">
        <v>1.1055579403965217</v>
      </c>
      <c r="F106" s="11">
        <f t="shared" si="73"/>
        <v>2.4239726318966479</v>
      </c>
      <c r="G106" s="200">
        <f t="shared" si="74"/>
        <v>4.6479482638760228E-2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0.74286257946070511</v>
      </c>
      <c r="C107" s="11">
        <v>1.2455105688688886</v>
      </c>
      <c r="D107" s="11">
        <f t="shared" si="72"/>
        <v>0.50264798940818345</v>
      </c>
      <c r="E107" s="11">
        <v>0.66888503142897948</v>
      </c>
      <c r="F107" s="11">
        <f t="shared" si="73"/>
        <v>1.1715330208371628</v>
      </c>
      <c r="G107" s="200">
        <f t="shared" si="74"/>
        <v>4.3734178575489668E-2</v>
      </c>
      <c r="I107" s="11" t="str">
        <f>I96</f>
        <v>Managers, directors and senior officials</v>
      </c>
      <c r="J107" s="11">
        <f t="array" ref="J107:J115">MMULT(aggregation!$B$13:$AA$21,B268:B293)</f>
        <v>1.0413811878697103</v>
      </c>
      <c r="K107" s="11">
        <f t="array" ref="K107:K115">MMULT(aggregation!$B$13:$AA$21,C268:C293)</f>
        <v>0.77744478605484313</v>
      </c>
      <c r="L107" s="11">
        <f t="array" ref="L107:L115">MMULT(aggregation!$B$13:$AA$21,D268:D293)</f>
        <v>-0.26393640181486722</v>
      </c>
      <c r="M107" s="11">
        <f t="array" ref="M107:M115">MMULT(aggregation!$B$13:$AA$21,E268:E293)</f>
        <v>0.3105912706277259</v>
      </c>
      <c r="N107" s="11">
        <f t="array" ref="N107:N115">MMULT(aggregation!$B$13:$AA$21,F268:F293)</f>
        <v>4.6654868812858685E-2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0.67878996778314193</v>
      </c>
      <c r="C108" s="11">
        <v>1.1282723477705632</v>
      </c>
      <c r="D108" s="11">
        <f t="shared" si="72"/>
        <v>0.44948237998742124</v>
      </c>
      <c r="E108" s="11">
        <v>0.48427341831757287</v>
      </c>
      <c r="F108" s="11">
        <f t="shared" si="73"/>
        <v>0.93375579830499411</v>
      </c>
      <c r="G108" s="200">
        <f t="shared" si="74"/>
        <v>3.6552248238295171E-2</v>
      </c>
      <c r="I108" s="11" t="str">
        <f>I97</f>
        <v>Professional occupations</v>
      </c>
      <c r="J108" s="11">
        <v>0.77210713546830312</v>
      </c>
      <c r="K108" s="11">
        <v>0.70703401153790968</v>
      </c>
      <c r="L108" s="11">
        <v>-6.507312393039337E-2</v>
      </c>
      <c r="M108" s="11">
        <v>0.26610570397349248</v>
      </c>
      <c r="N108" s="11">
        <v>0.2010325800430991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0.43469803910359128</v>
      </c>
      <c r="C109" s="11">
        <v>0.6924455415555093</v>
      </c>
      <c r="D109" s="11">
        <f t="shared" ref="D109" si="80">C109-B109</f>
        <v>0.25774750245191802</v>
      </c>
      <c r="E109" s="11">
        <v>0.31389983130018823</v>
      </c>
      <c r="F109" s="11">
        <f t="shared" ref="F109" si="81">SUM(D109:E109)</f>
        <v>0.57164733375210619</v>
      </c>
      <c r="G109" s="200">
        <f t="shared" si="74"/>
        <v>3.6901239780403383E-2</v>
      </c>
      <c r="I109" s="11" t="str">
        <f>I98</f>
        <v>Associate professional occupations</v>
      </c>
      <c r="J109" s="11">
        <v>0.79637929046092082</v>
      </c>
      <c r="K109" s="11">
        <v>0.60271433572679578</v>
      </c>
      <c r="L109" s="11">
        <v>-0.19366495473412509</v>
      </c>
      <c r="M109" s="11">
        <v>0.23387266583188332</v>
      </c>
      <c r="N109" s="11">
        <v>4.0207711097758239E-2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0.63415540347224608</v>
      </c>
      <c r="C110" s="11">
        <v>1.0439572067021898</v>
      </c>
      <c r="D110" s="11">
        <f t="shared" si="72"/>
        <v>0.40980180322994375</v>
      </c>
      <c r="E110" s="11">
        <v>0.50910091434586857</v>
      </c>
      <c r="F110" s="11">
        <f t="shared" si="73"/>
        <v>0.91890271757581232</v>
      </c>
      <c r="G110" s="200">
        <f t="shared" si="74"/>
        <v>4.0071495602191698E-2</v>
      </c>
      <c r="I110" s="11" t="str">
        <f>I99</f>
        <v>Administrative and secretarial occupations</v>
      </c>
      <c r="J110" s="11">
        <v>0.88565693746427165</v>
      </c>
      <c r="K110" s="11">
        <v>0.22069560123972068</v>
      </c>
      <c r="L110" s="11">
        <v>-0.664961336224551</v>
      </c>
      <c r="M110" s="11">
        <v>0.17489106353352848</v>
      </c>
      <c r="N110" s="11">
        <v>-0.49007027269102249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3.5789868042702939</v>
      </c>
      <c r="C111" s="11">
        <v>5.0938933213046393</v>
      </c>
      <c r="D111" s="11">
        <f>C111-B111</f>
        <v>1.5149065170343454</v>
      </c>
      <c r="E111" s="11">
        <v>3.0336844724466072</v>
      </c>
      <c r="F111" s="11">
        <f>SUM(D111:E111)</f>
        <v>4.5485909894809531</v>
      </c>
      <c r="G111" s="200">
        <f t="shared" si="74"/>
        <v>4.1776258279613954E-2</v>
      </c>
      <c r="I111" s="11" t="str">
        <f t="shared" ref="I111:I115" si="82">I100</f>
        <v>Skilled trades occupations</v>
      </c>
      <c r="J111" s="11">
        <v>2.8423460031523398</v>
      </c>
      <c r="K111" s="11">
        <v>0.77293376131118829</v>
      </c>
      <c r="L111" s="11">
        <v>-2.0694122418411514</v>
      </c>
      <c r="M111" s="11">
        <v>0.52406274046647816</v>
      </c>
      <c r="N111" s="11">
        <v>-1.5453495013746732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0.83540929075422021</v>
      </c>
      <c r="C112" s="11">
        <v>1.445145202401021</v>
      </c>
      <c r="D112" s="11">
        <f t="shared" ref="D112:D113" si="83">C112-B112</f>
        <v>0.60973591164680074</v>
      </c>
      <c r="E112" s="11">
        <v>0.7473530415121985</v>
      </c>
      <c r="F112" s="11">
        <f t="shared" ref="F112:F113" si="84">SUM(D112:E112)</f>
        <v>1.3570889531589994</v>
      </c>
      <c r="G112" s="200">
        <f t="shared" si="74"/>
        <v>4.3520760618990684E-2</v>
      </c>
      <c r="I112" s="11" t="str">
        <f t="shared" si="82"/>
        <v>Caring, leisure and other service occupations</v>
      </c>
      <c r="J112" s="11">
        <v>0.59643536707806699</v>
      </c>
      <c r="K112" s="11">
        <v>0.40915831825355614</v>
      </c>
      <c r="L112" s="11">
        <v>-0.18727704882451088</v>
      </c>
      <c r="M112" s="11">
        <v>0.15650619155231552</v>
      </c>
      <c r="N112" s="11">
        <v>-3.0770857272195366E-2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5.2057882091572055E-2</v>
      </c>
      <c r="C113" s="11">
        <v>5.7747720186619694E-2</v>
      </c>
      <c r="D113" s="11">
        <f t="shared" si="83"/>
        <v>5.689838095047639E-3</v>
      </c>
      <c r="E113" s="11">
        <v>3.4988616877190411E-2</v>
      </c>
      <c r="F113" s="11">
        <f t="shared" si="84"/>
        <v>4.067845497223805E-2</v>
      </c>
      <c r="G113" s="200">
        <f t="shared" si="74"/>
        <v>3.4866481837996233E-2</v>
      </c>
      <c r="I113" s="11" t="str">
        <f t="shared" si="82"/>
        <v>Sales and customer service occupations</v>
      </c>
      <c r="J113" s="11">
        <v>1.6488352021052979</v>
      </c>
      <c r="K113" s="11">
        <v>0.89256267793666966</v>
      </c>
      <c r="L113" s="11">
        <v>-0.75627252416862822</v>
      </c>
      <c r="M113" s="11">
        <v>0.342326144543315</v>
      </c>
      <c r="N113" s="11">
        <v>-0.41394637962531328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3.4430291903475596</v>
      </c>
      <c r="C114" s="11">
        <v>5.1718133287829495</v>
      </c>
      <c r="D114" s="11">
        <f t="shared" si="72"/>
        <v>1.7287841384353899</v>
      </c>
      <c r="E114" s="11">
        <v>2.5321037224644742</v>
      </c>
      <c r="F114" s="11">
        <f t="shared" si="73"/>
        <v>4.2608878608998637</v>
      </c>
      <c r="G114" s="200">
        <f t="shared" si="74"/>
        <v>3.7433953680538812E-2</v>
      </c>
      <c r="I114" s="11" t="str">
        <f t="shared" si="82"/>
        <v>Process, plant and machine operatives</v>
      </c>
      <c r="J114" s="11">
        <v>1.8024954935536561</v>
      </c>
      <c r="K114" s="11">
        <v>0.73554993837509497</v>
      </c>
      <c r="L114" s="11">
        <v>-1.0669455551785609</v>
      </c>
      <c r="M114" s="11">
        <v>0.41336804578143305</v>
      </c>
      <c r="N114" s="11">
        <v>-0.653577509397128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1.1286738727773309</v>
      </c>
      <c r="C115" s="11">
        <v>1.8431387361463092</v>
      </c>
      <c r="D115" s="11">
        <f t="shared" si="72"/>
        <v>0.7144648633689783</v>
      </c>
      <c r="E115" s="11">
        <v>0.82113648993342847</v>
      </c>
      <c r="F115" s="11">
        <f t="shared" si="73"/>
        <v>1.5356013533024067</v>
      </c>
      <c r="G115" s="200">
        <f t="shared" si="74"/>
        <v>3.7118210882699065E-2</v>
      </c>
      <c r="I115" s="11" t="str">
        <f t="shared" si="82"/>
        <v>Elementary occupations</v>
      </c>
      <c r="J115" s="11">
        <v>3.2535043966996948</v>
      </c>
      <c r="K115" s="11">
        <v>2.5877388392431731</v>
      </c>
      <c r="L115" s="11">
        <v>-0.66576555745652155</v>
      </c>
      <c r="M115" s="11">
        <v>0.8508778299204538</v>
      </c>
      <c r="N115" s="11">
        <v>0.18511227246393214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0.31767921317523479</v>
      </c>
      <c r="C116" s="11">
        <v>0.86305837796301188</v>
      </c>
      <c r="D116" s="11">
        <f t="shared" ref="D116:D117" si="85">C116-B116</f>
        <v>0.54537916478777704</v>
      </c>
      <c r="E116" s="11">
        <v>0.32224998837941338</v>
      </c>
      <c r="F116" s="11">
        <f t="shared" ref="F116:F117" si="86">SUM(D116:E116)</f>
        <v>0.86762915316719047</v>
      </c>
      <c r="G116" s="200">
        <f t="shared" si="74"/>
        <v>4.7794727326366582E-2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0.52734740134632696</v>
      </c>
      <c r="C117" s="11">
        <v>0.94993532724277907</v>
      </c>
      <c r="D117" s="11">
        <f t="shared" si="85"/>
        <v>0.42258792589645211</v>
      </c>
      <c r="E117" s="11">
        <v>0.50570189982372138</v>
      </c>
      <c r="F117" s="11">
        <f t="shared" si="86"/>
        <v>0.92828982572017349</v>
      </c>
      <c r="G117" s="200">
        <f t="shared" si="74"/>
        <v>4.5847307181491104E-2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0.27311646397248496</v>
      </c>
      <c r="C118" s="11">
        <v>1.1544031547276157</v>
      </c>
      <c r="D118" s="11">
        <f t="shared" si="72"/>
        <v>0.88128669075513066</v>
      </c>
      <c r="E118" s="11">
        <v>0.57717613589725636</v>
      </c>
      <c r="F118" s="11">
        <f t="shared" si="73"/>
        <v>1.4584628266523869</v>
      </c>
      <c r="G118" s="200">
        <f t="shared" si="74"/>
        <v>7.8652036831193595E-2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2.8401882645269572</v>
      </c>
      <c r="C119" s="11">
        <v>3.8574550937249903</v>
      </c>
      <c r="D119" s="11">
        <f t="shared" ref="D119" si="87">C119-B119</f>
        <v>1.0172668291980331</v>
      </c>
      <c r="E119" s="11">
        <v>2.2176256030051151</v>
      </c>
      <c r="F119" s="11">
        <f t="shared" ref="F119" si="88">SUM(D119:E119)</f>
        <v>3.2348924322031483</v>
      </c>
      <c r="G119" s="200">
        <f t="shared" si="74"/>
        <v>3.9220521772510564E-2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78.763642326684291</v>
      </c>
      <c r="C120" s="11">
        <f t="shared" ref="C120:F120" si="89">SUM(C94:C119)</f>
        <v>99.418184770637424</v>
      </c>
      <c r="D120" s="11">
        <f t="shared" si="89"/>
        <v>20.654542443953122</v>
      </c>
      <c r="E120" s="11">
        <f t="shared" si="89"/>
        <v>51.408394633622848</v>
      </c>
      <c r="F120" s="11">
        <f t="shared" si="89"/>
        <v>72.062937077575967</v>
      </c>
      <c r="G120" s="200">
        <f t="shared" si="74"/>
        <v>3.4060924863052344E-2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1.6524285077846832</v>
      </c>
      <c r="C123" s="11">
        <v>1.6221675248478777</v>
      </c>
      <c r="D123" s="11">
        <f>C123-B123</f>
        <v>-3.0260982936805458E-2</v>
      </c>
      <c r="E123" s="11">
        <v>0.85531804161948977</v>
      </c>
      <c r="F123" s="11">
        <f>SUM(D123:E123)</f>
        <v>0.82505705868268431</v>
      </c>
      <c r="G123" s="200">
        <f>IF(B123&gt;0,(1+(E123/B123))^(1/($C$6-$B$6))-1,0)</f>
        <v>2.8199521714106446E-2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1.0696048334990425</v>
      </c>
      <c r="C124" s="11">
        <v>1.3738960748966209</v>
      </c>
      <c r="D124" s="11">
        <f t="shared" ref="D124:D139" si="92">C124-B124</f>
        <v>0.30429124139757846</v>
      </c>
      <c r="E124" s="11">
        <v>0.78586805814633287</v>
      </c>
      <c r="F124" s="11">
        <f t="shared" ref="F124:F131" si="93">SUM(D124:E124)</f>
        <v>1.0901592995439113</v>
      </c>
      <c r="G124" s="200">
        <f t="shared" ref="G124:G147" si="94">IF(B124&gt;0,(1+(E124/B124))^(1/($C$6-$B$6))-1,0)</f>
        <v>3.7405988020135394E-2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0.80275200659857582</v>
      </c>
      <c r="C125" s="11">
        <v>1.0816319950502766</v>
      </c>
      <c r="D125" s="11">
        <f t="shared" si="92"/>
        <v>0.27887998845170081</v>
      </c>
      <c r="E125" s="11">
        <v>0.40019571271794951</v>
      </c>
      <c r="F125" s="11">
        <f t="shared" si="93"/>
        <v>0.67907570116965033</v>
      </c>
      <c r="G125" s="200">
        <f t="shared" si="94"/>
        <v>2.7332490945768839E-2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2.2508250618324235</v>
      </c>
      <c r="C126" s="11">
        <v>0.48345884612980267</v>
      </c>
      <c r="D126" s="11">
        <f t="shared" si="92"/>
        <v>-1.7673662157026209</v>
      </c>
      <c r="E126" s="11">
        <v>0.4144394910286745</v>
      </c>
      <c r="F126" s="11">
        <f t="shared" si="93"/>
        <v>-1.3529267246739463</v>
      </c>
      <c r="G126" s="200">
        <f t="shared" si="94"/>
        <v>1.1330811410650954E-2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0.47320930076667889</v>
      </c>
      <c r="C127" s="11">
        <v>0.30776752358144699</v>
      </c>
      <c r="D127" s="11">
        <f t="shared" si="92"/>
        <v>-0.1654417771852319</v>
      </c>
      <c r="E127" s="11">
        <v>0.10979190566319957</v>
      </c>
      <c r="F127" s="11">
        <f t="shared" si="93"/>
        <v>-5.5649871522032324E-2</v>
      </c>
      <c r="G127" s="200">
        <f>IF(B127&gt;0,(1+(E127/B127))^(1/($C$6-$B$6))-1,0)</f>
        <v>1.400729347180274E-2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0.88190984541730977</v>
      </c>
      <c r="C128" s="11">
        <v>0.81710345594890854</v>
      </c>
      <c r="D128" s="11">
        <f t="shared" si="92"/>
        <v>-6.4806389468401226E-2</v>
      </c>
      <c r="E128" s="11">
        <v>0.31835598609736687</v>
      </c>
      <c r="F128" s="11">
        <f t="shared" si="93"/>
        <v>0.25354959662896565</v>
      </c>
      <c r="G128" s="200">
        <f t="shared" si="94"/>
        <v>2.0759781182279946E-2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0.35908498363544278</v>
      </c>
      <c r="C129" s="11">
        <v>0.48896089459972525</v>
      </c>
      <c r="D129" s="11">
        <f t="shared" si="92"/>
        <v>0.12987591096428247</v>
      </c>
      <c r="E129" s="11">
        <v>0.20022327951333271</v>
      </c>
      <c r="F129" s="11">
        <f t="shared" si="93"/>
        <v>0.33009919047761516</v>
      </c>
      <c r="G129" s="200">
        <f t="shared" si="94"/>
        <v>2.9983496682095101E-2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1.2312809725415983</v>
      </c>
      <c r="C130" s="11">
        <v>0.92998781926664154</v>
      </c>
      <c r="D130" s="11">
        <f t="shared" si="92"/>
        <v>-0.30129315327495676</v>
      </c>
      <c r="E130" s="11">
        <v>0.56892561135022579</v>
      </c>
      <c r="F130" s="11">
        <f t="shared" si="93"/>
        <v>0.26763245807526903</v>
      </c>
      <c r="G130" s="200">
        <f t="shared" si="94"/>
        <v>2.5646443694968379E-2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0.2013959009816817</v>
      </c>
      <c r="C131" s="11">
        <v>0.23837274304400208</v>
      </c>
      <c r="D131" s="11">
        <f t="shared" si="92"/>
        <v>3.6976842062320381E-2</v>
      </c>
      <c r="E131" s="11">
        <v>7.7703731874343984E-2</v>
      </c>
      <c r="F131" s="11">
        <f t="shared" si="93"/>
        <v>0.11468057393666437</v>
      </c>
      <c r="G131" s="200">
        <f t="shared" si="94"/>
        <v>2.1991403034014922E-2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0.39302021295438194</v>
      </c>
      <c r="C132" s="11">
        <v>0.46931477222275547</v>
      </c>
      <c r="D132" s="11">
        <f t="shared" si="92"/>
        <v>7.629455926837353E-2</v>
      </c>
      <c r="E132" s="11">
        <v>0.2090445398028451</v>
      </c>
      <c r="F132" s="11">
        <f t="shared" ref="F132:F133" si="95">SUM(D132:E132)</f>
        <v>0.28533909907121863</v>
      </c>
      <c r="G132" s="200">
        <f t="shared" si="94"/>
        <v>2.884169068249709E-2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1.7266932032142628</v>
      </c>
      <c r="C133" s="11">
        <v>2.0126790446666618</v>
      </c>
      <c r="D133" s="11">
        <f t="shared" si="92"/>
        <v>0.28598584145239903</v>
      </c>
      <c r="E133" s="11">
        <v>0.93539520475254756</v>
      </c>
      <c r="F133" s="11">
        <f t="shared" si="95"/>
        <v>1.2213810462049466</v>
      </c>
      <c r="G133" s="200">
        <f t="shared" si="94"/>
        <v>2.9280676866967559E-2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2.4182665532621841</v>
      </c>
      <c r="C134" s="11">
        <v>3.2600069312849524</v>
      </c>
      <c r="D134" s="11">
        <f t="shared" si="92"/>
        <v>0.84174037802276835</v>
      </c>
      <c r="E134" s="11">
        <v>1.7804474530151246</v>
      </c>
      <c r="F134" s="11">
        <f t="shared" ref="F134:F137" si="96">SUM(D134:E134)</f>
        <v>2.622187831037893</v>
      </c>
      <c r="G134" s="200">
        <f t="shared" si="94"/>
        <v>3.7466642101967818E-2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0.52754480410166049</v>
      </c>
      <c r="C135" s="11">
        <v>0.65433469899455532</v>
      </c>
      <c r="D135" s="11">
        <f t="shared" si="92"/>
        <v>0.12678989489289483</v>
      </c>
      <c r="E135" s="11">
        <v>0.40023341840976195</v>
      </c>
      <c r="F135" s="11">
        <f t="shared" si="96"/>
        <v>0.52702331330265673</v>
      </c>
      <c r="G135" s="200">
        <f t="shared" si="94"/>
        <v>3.8354513324798001E-2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0.3297769542425068</v>
      </c>
      <c r="C136" s="11">
        <v>0.52030079134933638</v>
      </c>
      <c r="D136" s="11">
        <f t="shared" si="92"/>
        <v>0.19052383710682957</v>
      </c>
      <c r="E136" s="11">
        <v>0.30121715947732769</v>
      </c>
      <c r="F136" s="11">
        <f t="shared" si="96"/>
        <v>0.49174099658415726</v>
      </c>
      <c r="G136" s="200">
        <f t="shared" si="94"/>
        <v>4.4207962012431601E-2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0.26725892299565129</v>
      </c>
      <c r="C137" s="11">
        <v>0.42787691007146522</v>
      </c>
      <c r="D137" s="11">
        <f t="shared" si="92"/>
        <v>0.16061798707581393</v>
      </c>
      <c r="E137" s="11">
        <v>0.17141539462402441</v>
      </c>
      <c r="F137" s="11">
        <f t="shared" si="96"/>
        <v>0.33203338169983831</v>
      </c>
      <c r="G137" s="200">
        <f t="shared" si="94"/>
        <v>3.3587701350112686E-2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0.28056332399319328</v>
      </c>
      <c r="C138" s="11">
        <v>0.49351287730688614</v>
      </c>
      <c r="D138" s="11">
        <f t="shared" si="92"/>
        <v>0.21294955331369286</v>
      </c>
      <c r="E138" s="11">
        <v>0.23637691759867152</v>
      </c>
      <c r="F138" s="11">
        <f t="shared" ref="F138" si="97">SUM(D138:E138)</f>
        <v>0.44932647091236438</v>
      </c>
      <c r="G138" s="200">
        <f t="shared" si="94"/>
        <v>4.1583191517812201E-2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0.30786889835498782</v>
      </c>
      <c r="C139" s="11">
        <v>0.47894952285824161</v>
      </c>
      <c r="D139" s="11">
        <f t="shared" si="92"/>
        <v>0.17108062450325379</v>
      </c>
      <c r="E139" s="11">
        <v>0.24816121013727213</v>
      </c>
      <c r="F139" s="11">
        <f t="shared" ref="F139" si="98">SUM(D139:E139)</f>
        <v>0.41924183464052589</v>
      </c>
      <c r="G139" s="200">
        <f t="shared" si="94"/>
        <v>4.0196766490004032E-2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2.9303303353492973</v>
      </c>
      <c r="C140" s="11">
        <v>3.0949411556930118</v>
      </c>
      <c r="D140" s="11">
        <f>C140-B140</f>
        <v>0.16461082034371444</v>
      </c>
      <c r="E140" s="11">
        <v>1.841986378836775</v>
      </c>
      <c r="F140" s="11">
        <f>SUM(D140:E140)</f>
        <v>2.0065971991804892</v>
      </c>
      <c r="G140" s="200">
        <f t="shared" si="94"/>
        <v>3.3048817987984647E-2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0.55250959062838279</v>
      </c>
      <c r="C141" s="11">
        <v>0.89925844203777472</v>
      </c>
      <c r="D141" s="11">
        <f t="shared" ref="D141:D147" si="99">C141-B141</f>
        <v>0.34674885140939193</v>
      </c>
      <c r="E141" s="11">
        <v>0.47399993445166666</v>
      </c>
      <c r="F141" s="11">
        <f t="shared" ref="F141:F142" si="100">SUM(D141:E141)</f>
        <v>0.82074878586105859</v>
      </c>
      <c r="G141" s="200">
        <f t="shared" si="94"/>
        <v>4.2161145518267773E-2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1.6824825088879992E-2</v>
      </c>
      <c r="C142" s="11">
        <v>1.3714420470707891E-2</v>
      </c>
      <c r="D142" s="11">
        <f t="shared" si="99"/>
        <v>-3.110404618172101E-3</v>
      </c>
      <c r="E142" s="11">
        <v>7.9962381676034078E-3</v>
      </c>
      <c r="F142" s="11">
        <f t="shared" si="100"/>
        <v>4.8858335494313069E-3</v>
      </c>
      <c r="G142" s="200">
        <f t="shared" si="94"/>
        <v>2.6261385364034107E-2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1.2057583077367353</v>
      </c>
      <c r="C143" s="11">
        <v>1.7352562815382206</v>
      </c>
      <c r="D143" s="11">
        <f t="shared" si="99"/>
        <v>0.52949797380148533</v>
      </c>
      <c r="E143" s="11">
        <v>0.87371759892572332</v>
      </c>
      <c r="F143" s="11">
        <f t="shared" ref="F143:F144" si="101">SUM(D143:E143)</f>
        <v>1.4032155727272086</v>
      </c>
      <c r="G143" s="200">
        <f t="shared" si="94"/>
        <v>3.700195545617091E-2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0.33492326305485492</v>
      </c>
      <c r="C144" s="11">
        <v>0.51272970981534949</v>
      </c>
      <c r="D144" s="11">
        <f t="shared" si="99"/>
        <v>0.17780644676049456</v>
      </c>
      <c r="E144" s="11">
        <v>0.24899985667760452</v>
      </c>
      <c r="F144" s="11">
        <f t="shared" si="101"/>
        <v>0.42680630343809911</v>
      </c>
      <c r="G144" s="200">
        <f t="shared" si="94"/>
        <v>3.7753062787062808E-2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0.13952527267289017</v>
      </c>
      <c r="C145" s="11">
        <v>0.36947853606739001</v>
      </c>
      <c r="D145" s="11">
        <f t="shared" si="99"/>
        <v>0.22995326339449984</v>
      </c>
      <c r="E145" s="11">
        <v>0.12776701498636359</v>
      </c>
      <c r="F145" s="11">
        <f t="shared" ref="F145:F146" si="102">SUM(D145:E145)</f>
        <v>0.3577202783808634</v>
      </c>
      <c r="G145" s="200">
        <f t="shared" si="94"/>
        <v>4.429268654617724E-2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0.24021912874003362</v>
      </c>
      <c r="C146" s="11">
        <v>0.40989496839854406</v>
      </c>
      <c r="D146" s="11">
        <f t="shared" si="99"/>
        <v>0.16967583965851044</v>
      </c>
      <c r="E146" s="11">
        <v>0.22848385553471087</v>
      </c>
      <c r="F146" s="11">
        <f t="shared" si="102"/>
        <v>0.39815969519322131</v>
      </c>
      <c r="G146" s="200">
        <f t="shared" si="94"/>
        <v>4.5568944672310652E-2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0.17349375488438709</v>
      </c>
      <c r="C147" s="11">
        <v>0.72588216782790516</v>
      </c>
      <c r="D147" s="11">
        <f t="shared" si="99"/>
        <v>0.55238841294351804</v>
      </c>
      <c r="E147" s="11">
        <v>0.34707987970240012</v>
      </c>
      <c r="F147" s="11">
        <f t="shared" ref="F147" si="103">SUM(D147:E147)</f>
        <v>0.8994682926459181</v>
      </c>
      <c r="G147" s="200">
        <f t="shared" si="94"/>
        <v>7.6002354080087153E-2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1.3179279701650759</v>
      </c>
      <c r="C148" s="11">
        <v>1.8780245924563082</v>
      </c>
      <c r="D148" s="11">
        <f t="shared" ref="D148" si="104">C148-B148</f>
        <v>0.56009662229123225</v>
      </c>
      <c r="E148" s="11">
        <v>0.99171582386388391</v>
      </c>
      <c r="F148" s="11">
        <f t="shared" ref="F148" si="105">SUM(D148:E148)</f>
        <v>1.5518124461551162</v>
      </c>
      <c r="G148" s="200">
        <f t="shared" ref="G148:G149" si="106">IF(B148&gt;0,(1+(E148/B148))^(1/($C$6-$B$6))-1,0)</f>
        <v>3.8110432192170807E-2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22.084996734496801</v>
      </c>
      <c r="C149" s="11">
        <f t="shared" ref="C149:F149" si="107">SUM(C123:C148)</f>
        <v>25.299502700425368</v>
      </c>
      <c r="D149" s="11">
        <f t="shared" si="107"/>
        <v>3.2145059659285664</v>
      </c>
      <c r="E149" s="11">
        <f t="shared" si="107"/>
        <v>13.154859696975223</v>
      </c>
      <c r="F149" s="11">
        <f t="shared" si="107"/>
        <v>16.369365662903789</v>
      </c>
      <c r="G149" s="200">
        <f t="shared" si="106"/>
        <v>3.1642248631490899E-2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2.257118740361018</v>
      </c>
      <c r="C152" s="11">
        <v>2.1961621912185487</v>
      </c>
      <c r="D152" s="11">
        <f>C152-B152</f>
        <v>-6.0956549142469285E-2</v>
      </c>
      <c r="E152" s="11">
        <v>1.173102996936626</v>
      </c>
      <c r="F152" s="11">
        <f>SUM(D152:E152)</f>
        <v>1.1121464477941567</v>
      </c>
      <c r="G152" s="200">
        <f>IF(B152&gt;0,(1+(E152/B152))^(1/($C$6-$B$6))-1,0)</f>
        <v>2.82953041392906E-2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1.0662074797839332</v>
      </c>
      <c r="C153" s="11">
        <v>1.2799263792869469</v>
      </c>
      <c r="D153" s="11">
        <f t="shared" ref="D153:D168" si="110">C153-B153</f>
        <v>0.2137188995030137</v>
      </c>
      <c r="E153" s="11">
        <v>0.76297180584585222</v>
      </c>
      <c r="F153" s="11">
        <f t="shared" ref="F153:F160" si="111">SUM(D153:E153)</f>
        <v>0.97669070534886593</v>
      </c>
      <c r="G153" s="200">
        <f t="shared" ref="G153:G155" si="112">IF(B153&gt;0,(1+(E153/B153))^(1/($C$6-$B$6))-1,0)</f>
        <v>3.6639221961745072E-2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1.957458988555252</v>
      </c>
      <c r="C154" s="11">
        <v>2.1021301395590761</v>
      </c>
      <c r="D154" s="11">
        <f t="shared" si="110"/>
        <v>0.14467115100382411</v>
      </c>
      <c r="E154" s="11">
        <v>0.8100133383304432</v>
      </c>
      <c r="F154" s="11">
        <f t="shared" si="111"/>
        <v>0.95468448933426731</v>
      </c>
      <c r="G154" s="200">
        <f t="shared" si="112"/>
        <v>2.3354352442916282E-2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0.52537926843855942</v>
      </c>
      <c r="C155" s="11">
        <v>0.61961420346319984</v>
      </c>
      <c r="D155" s="11">
        <f t="shared" si="110"/>
        <v>9.423493502464042E-2</v>
      </c>
      <c r="E155" s="11">
        <v>0.30748774727978251</v>
      </c>
      <c r="F155" s="11">
        <f t="shared" si="111"/>
        <v>0.40172268230442293</v>
      </c>
      <c r="G155" s="200">
        <f t="shared" si="112"/>
        <v>3.1193536247980047E-2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0.21123036256124234</v>
      </c>
      <c r="C156" s="11">
        <v>0.13351635926183725</v>
      </c>
      <c r="D156" s="11">
        <f t="shared" si="110"/>
        <v>-7.7714003299405088E-2</v>
      </c>
      <c r="E156" s="11">
        <v>8.5211022375735454E-2</v>
      </c>
      <c r="F156" s="11">
        <f t="shared" si="111"/>
        <v>7.4970190763303662E-3</v>
      </c>
      <c r="G156" s="200">
        <f>IF(B156&gt;0,(1+(E156/B156))^(1/($C$6-$B$6))-1,0)</f>
        <v>2.285050975806846E-2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1.5338629132323576</v>
      </c>
      <c r="C157" s="11">
        <v>1.6492343030683723</v>
      </c>
      <c r="D157" s="11">
        <f t="shared" si="110"/>
        <v>0.11537138983601469</v>
      </c>
      <c r="E157" s="11">
        <v>0.80227073716413255</v>
      </c>
      <c r="F157" s="11">
        <f t="shared" si="111"/>
        <v>0.91764212700014725</v>
      </c>
      <c r="G157" s="200">
        <f t="shared" ref="G157:G178" si="113">IF(B157&gt;0,(1+(E157/B157))^(1/($C$6-$B$6))-1,0)</f>
        <v>2.8444221955188365E-2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0.79976795575078918</v>
      </c>
      <c r="C158" s="11">
        <v>0.70207408482183176</v>
      </c>
      <c r="D158" s="11">
        <f t="shared" si="110"/>
        <v>-9.7693870928957427E-2</v>
      </c>
      <c r="E158" s="11">
        <v>0.28867906730112475</v>
      </c>
      <c r="F158" s="11">
        <f t="shared" si="111"/>
        <v>0.19098519637216732</v>
      </c>
      <c r="G158" s="200">
        <f t="shared" si="113"/>
        <v>2.0758221239584707E-2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0.40396362304246591</v>
      </c>
      <c r="C159" s="11">
        <v>0.74852844896413051</v>
      </c>
      <c r="D159" s="11">
        <f t="shared" si="110"/>
        <v>0.3445648259216646</v>
      </c>
      <c r="E159" s="11">
        <v>0.38514815338156699</v>
      </c>
      <c r="F159" s="11">
        <f t="shared" si="111"/>
        <v>0.72971297930323153</v>
      </c>
      <c r="G159" s="200">
        <f t="shared" si="113"/>
        <v>4.565018285454836E-2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0.16327331364225103</v>
      </c>
      <c r="C160" s="11">
        <v>0.12905562846823909</v>
      </c>
      <c r="D160" s="11">
        <f t="shared" si="110"/>
        <v>-3.4217685174011941E-2</v>
      </c>
      <c r="E160" s="11">
        <v>4.7113540704715476E-2</v>
      </c>
      <c r="F160" s="11">
        <f t="shared" si="111"/>
        <v>1.2895855530703534E-2</v>
      </c>
      <c r="G160" s="200">
        <f t="shared" si="113"/>
        <v>1.7045133845692062E-2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0.50857349423619269</v>
      </c>
      <c r="C161" s="11">
        <v>0.49528073926865263</v>
      </c>
      <c r="D161" s="11">
        <f t="shared" si="110"/>
        <v>-1.3292754967540066E-2</v>
      </c>
      <c r="E161" s="11">
        <v>0.24014731999599809</v>
      </c>
      <c r="F161" s="11">
        <f t="shared" ref="F161:F162" si="114">SUM(D161:E161)</f>
        <v>0.22685456502845802</v>
      </c>
      <c r="G161" s="200">
        <f t="shared" si="113"/>
        <v>2.6119038748919632E-2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1.4630832523905344</v>
      </c>
      <c r="C162" s="11">
        <v>1.641796173710439</v>
      </c>
      <c r="D162" s="11">
        <f t="shared" si="110"/>
        <v>0.17871292131990457</v>
      </c>
      <c r="E162" s="11">
        <v>0.76536884664898819</v>
      </c>
      <c r="F162" s="11">
        <f t="shared" si="114"/>
        <v>0.94408176796889276</v>
      </c>
      <c r="G162" s="200">
        <f t="shared" si="113"/>
        <v>2.8447872904154625E-2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2.3499098761357171</v>
      </c>
      <c r="C163" s="11">
        <v>2.9349376195055537</v>
      </c>
      <c r="D163" s="11">
        <f t="shared" si="110"/>
        <v>0.58502774336983654</v>
      </c>
      <c r="E163" s="11">
        <v>1.5553543221078563</v>
      </c>
      <c r="F163" s="11">
        <f t="shared" ref="F163:F166" si="115">SUM(D163:E163)</f>
        <v>2.1403820654776928</v>
      </c>
      <c r="G163" s="200">
        <f t="shared" si="113"/>
        <v>3.4443116995979794E-2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0.43198506175311652</v>
      </c>
      <c r="C164" s="11">
        <v>0.74125690980374725</v>
      </c>
      <c r="D164" s="11">
        <f t="shared" si="110"/>
        <v>0.30927184805063074</v>
      </c>
      <c r="E164" s="11">
        <v>0.29534951247077229</v>
      </c>
      <c r="F164" s="11">
        <f t="shared" si="115"/>
        <v>0.60462136052140303</v>
      </c>
      <c r="G164" s="200">
        <f t="shared" si="113"/>
        <v>3.5343274966401328E-2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0.50702646781835881</v>
      </c>
      <c r="C165" s="11">
        <v>0.76745813570876442</v>
      </c>
      <c r="D165" s="11">
        <f t="shared" si="110"/>
        <v>0.26043166789040562</v>
      </c>
      <c r="E165" s="11">
        <v>0.40163948017511208</v>
      </c>
      <c r="F165" s="11">
        <f t="shared" si="115"/>
        <v>0.6620711480655177</v>
      </c>
      <c r="G165" s="200">
        <f t="shared" si="113"/>
        <v>3.9660573635998286E-2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0.99623620760236964</v>
      </c>
      <c r="C166" s="11">
        <v>1.407556924025571</v>
      </c>
      <c r="D166" s="11">
        <f t="shared" si="110"/>
        <v>0.41132071642320134</v>
      </c>
      <c r="E166" s="11">
        <v>0.57324029520855235</v>
      </c>
      <c r="F166" s="11">
        <f t="shared" si="115"/>
        <v>0.98456101163175369</v>
      </c>
      <c r="G166" s="200">
        <f t="shared" si="113"/>
        <v>3.0764611347065651E-2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0.42831984405965817</v>
      </c>
      <c r="C167" s="11">
        <v>0.66522862535129812</v>
      </c>
      <c r="D167" s="11">
        <f t="shared" si="110"/>
        <v>0.23690878129163995</v>
      </c>
      <c r="E167" s="11">
        <v>0.33036097359935623</v>
      </c>
      <c r="F167" s="11">
        <f t="shared" ref="F167" si="116">SUM(D167:E167)</f>
        <v>0.56726975489099618</v>
      </c>
      <c r="G167" s="200">
        <f t="shared" si="113"/>
        <v>3.8849720308864022E-2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0.30431547527926245</v>
      </c>
      <c r="C168" s="11">
        <v>0.38055176470965468</v>
      </c>
      <c r="D168" s="11">
        <f t="shared" si="110"/>
        <v>7.6236289430392234E-2</v>
      </c>
      <c r="E168" s="11">
        <v>0.22159537136584062</v>
      </c>
      <c r="F168" s="11">
        <f t="shared" ref="F168" si="117">SUM(D168:E168)</f>
        <v>0.29783166079623286</v>
      </c>
      <c r="G168" s="200">
        <f t="shared" si="113"/>
        <v>3.71443504660256E-2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1.8261259631047766</v>
      </c>
      <c r="C169" s="11">
        <v>2.1349299496129066</v>
      </c>
      <c r="D169" s="11">
        <f>C169-B169</f>
        <v>0.30880398650813001</v>
      </c>
      <c r="E169" s="11">
        <v>1.2561318949374458</v>
      </c>
      <c r="F169" s="11">
        <f>SUM(D169:E169)</f>
        <v>1.5649358814455758</v>
      </c>
      <c r="G169" s="200">
        <f t="shared" si="113"/>
        <v>3.5513779734341888E-2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0.63938009861544931</v>
      </c>
      <c r="C170" s="11">
        <v>1.0799669277060411</v>
      </c>
      <c r="D170" s="11">
        <f t="shared" ref="D170:D176" si="118">C170-B170</f>
        <v>0.44058682909059177</v>
      </c>
      <c r="E170" s="11">
        <v>0.56336434708493099</v>
      </c>
      <c r="F170" s="11">
        <f t="shared" ref="F170:F171" si="119">SUM(D170:E170)</f>
        <v>1.0039511761755229</v>
      </c>
      <c r="G170" s="200">
        <f t="shared" si="113"/>
        <v>4.3023955290056204E-2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1.56457605116786E-2</v>
      </c>
      <c r="C171" s="11">
        <v>1.0172931983280066E-2</v>
      </c>
      <c r="D171" s="11">
        <f t="shared" si="118"/>
        <v>-5.472828528398534E-3</v>
      </c>
      <c r="E171" s="11">
        <v>6.5954784998400063E-3</v>
      </c>
      <c r="F171" s="11">
        <f t="shared" si="119"/>
        <v>1.1226499714414723E-3</v>
      </c>
      <c r="G171" s="200">
        <f t="shared" si="113"/>
        <v>2.3726989739544901E-2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0.93056499216241106</v>
      </c>
      <c r="C172" s="11">
        <v>1.2334991093091117</v>
      </c>
      <c r="D172" s="11">
        <f t="shared" si="118"/>
        <v>0.3029341171467006</v>
      </c>
      <c r="E172" s="11">
        <v>0.55873102609342007</v>
      </c>
      <c r="F172" s="11">
        <f t="shared" ref="F172:F173" si="120">SUM(D172:E172)</f>
        <v>0.86166514324012067</v>
      </c>
      <c r="G172" s="200">
        <f t="shared" si="113"/>
        <v>3.1847749284035887E-2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0.37624607128100179</v>
      </c>
      <c r="C173" s="11">
        <v>0.51885907062534387</v>
      </c>
      <c r="D173" s="11">
        <f t="shared" si="118"/>
        <v>0.14261299934434207</v>
      </c>
      <c r="E173" s="11">
        <v>0.23486200749913372</v>
      </c>
      <c r="F173" s="11">
        <f t="shared" si="120"/>
        <v>0.37747500684347579</v>
      </c>
      <c r="G173" s="200">
        <f t="shared" si="113"/>
        <v>3.2863832413238203E-2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0.30719707321605716</v>
      </c>
      <c r="C174" s="11">
        <v>0.58588729460695987</v>
      </c>
      <c r="D174" s="11">
        <f t="shared" si="118"/>
        <v>0.27869022139090271</v>
      </c>
      <c r="E174" s="11">
        <v>0.22641642517980953</v>
      </c>
      <c r="F174" s="11">
        <f t="shared" ref="F174:F175" si="121">SUM(D174:E174)</f>
        <v>0.50510664657071225</v>
      </c>
      <c r="G174" s="200">
        <f t="shared" si="113"/>
        <v>3.7498113159111224E-2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0.34196961368432</v>
      </c>
      <c r="C175" s="11">
        <v>0.52156842053519414</v>
      </c>
      <c r="D175" s="11">
        <f t="shared" si="118"/>
        <v>0.17959880685087415</v>
      </c>
      <c r="E175" s="11">
        <v>0.30819166467006726</v>
      </c>
      <c r="F175" s="11">
        <f t="shared" si="121"/>
        <v>0.4877904715209414</v>
      </c>
      <c r="G175" s="200">
        <f t="shared" si="113"/>
        <v>4.3763820084303129E-2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0.20874497770963482</v>
      </c>
      <c r="C176" s="11">
        <v>0.72295168034724044</v>
      </c>
      <c r="D176" s="11">
        <f t="shared" si="118"/>
        <v>0.51420670263760559</v>
      </c>
      <c r="E176" s="11">
        <v>0.32483293830261323</v>
      </c>
      <c r="F176" s="11">
        <f t="shared" ref="F176" si="122">SUM(D176:E176)</f>
        <v>0.83903964094021877</v>
      </c>
      <c r="G176" s="200">
        <f t="shared" si="113"/>
        <v>6.4564845788471992E-2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1.250625463976708</v>
      </c>
      <c r="C177" s="11">
        <v>1.7272598236455512</v>
      </c>
      <c r="D177" s="11">
        <f t="shared" ref="D177" si="123">C177-B177</f>
        <v>0.47663435966884315</v>
      </c>
      <c r="E177" s="11">
        <v>0.89893413214359819</v>
      </c>
      <c r="F177" s="11">
        <f t="shared" ref="F177" si="124">SUM(D177:E177)</f>
        <v>1.3755684918124413</v>
      </c>
      <c r="G177" s="200">
        <f t="shared" si="113"/>
        <v>3.67677550228942E-2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21.804212338905113</v>
      </c>
      <c r="C178" s="11">
        <f t="shared" ref="C178:F178" si="125">SUM(C152:C177)</f>
        <v>27.129403838567484</v>
      </c>
      <c r="D178" s="11">
        <f t="shared" si="125"/>
        <v>5.3251914996623766</v>
      </c>
      <c r="E178" s="11">
        <f t="shared" si="125"/>
        <v>13.423114445303314</v>
      </c>
      <c r="F178" s="11">
        <f t="shared" si="125"/>
        <v>18.748305944965686</v>
      </c>
      <c r="G178" s="200">
        <f t="shared" si="113"/>
        <v>3.2498158368086116E-2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6.0011328561332116</v>
      </c>
      <c r="C181" s="11">
        <v>5.2297209877383395</v>
      </c>
      <c r="D181" s="11">
        <f>C181-B181</f>
        <v>-0.77141186839487208</v>
      </c>
      <c r="E181" s="11">
        <v>2.1650986005078461</v>
      </c>
      <c r="F181" s="11">
        <f>SUM(D181:E181)</f>
        <v>1.393686732112974</v>
      </c>
      <c r="G181" s="200">
        <f>IF(B181&gt;0,(1+(E181/B181))^(1/($C$6-$B$6))-1,0)</f>
        <v>2.0749626229621176E-2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2.8864836401369045</v>
      </c>
      <c r="C182" s="11">
        <v>2.7288750595811759</v>
      </c>
      <c r="D182" s="11">
        <f t="shared" ref="D182:D197" si="128">C182-B182</f>
        <v>-0.15760858055572857</v>
      </c>
      <c r="E182" s="11">
        <v>1.167867997951366</v>
      </c>
      <c r="F182" s="11">
        <f t="shared" ref="F182:F189" si="129">SUM(D182:E182)</f>
        <v>1.0102594173956374</v>
      </c>
      <c r="G182" s="200">
        <f t="shared" ref="G182:G184" si="130">IF(B182&gt;0,(1+(E182/B182))^(1/($C$6-$B$6))-1,0)</f>
        <v>2.2908578608712205E-2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3.4581073171049113</v>
      </c>
      <c r="C183" s="11">
        <v>3.9178643319603452</v>
      </c>
      <c r="D183" s="11">
        <f t="shared" si="128"/>
        <v>0.45975701485543397</v>
      </c>
      <c r="E183" s="11">
        <v>1.0674592823239757</v>
      </c>
      <c r="F183" s="11">
        <f t="shared" si="129"/>
        <v>1.5272162971794097</v>
      </c>
      <c r="G183" s="200">
        <f t="shared" si="130"/>
        <v>1.809655112207853E-2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2.1739111693054429</v>
      </c>
      <c r="C184" s="11">
        <v>2.5552136530335767</v>
      </c>
      <c r="D184" s="11">
        <f t="shared" si="128"/>
        <v>0.3813024837281338</v>
      </c>
      <c r="E184" s="11">
        <v>1.2554204851759385</v>
      </c>
      <c r="F184" s="11">
        <f t="shared" si="129"/>
        <v>1.6367229689040723</v>
      </c>
      <c r="G184" s="200">
        <f t="shared" si="130"/>
        <v>3.085562793234331E-2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0.97424426163308653</v>
      </c>
      <c r="C185" s="11">
        <v>0.91703495061075913</v>
      </c>
      <c r="D185" s="11">
        <f t="shared" si="128"/>
        <v>-5.7209311022327403E-2</v>
      </c>
      <c r="E185" s="11">
        <v>0.36746634935282679</v>
      </c>
      <c r="F185" s="11">
        <f t="shared" si="129"/>
        <v>0.31025703833049939</v>
      </c>
      <c r="G185" s="200">
        <f>IF(B185&gt;0,(1+(E185/B185))^(1/($C$6-$B$6))-1,0)</f>
        <v>2.156514455400349E-2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4.0700885464968302</v>
      </c>
      <c r="C186" s="11">
        <v>4.401107761757685</v>
      </c>
      <c r="D186" s="11">
        <f t="shared" si="128"/>
        <v>0.33101921526085487</v>
      </c>
      <c r="E186" s="11">
        <v>1.6684227178329032</v>
      </c>
      <c r="F186" s="11">
        <f t="shared" si="129"/>
        <v>1.9994419330937581</v>
      </c>
      <c r="G186" s="200">
        <f t="shared" ref="G186:G205" si="131">IF(B186&gt;0,(1+(E186/B186))^(1/($C$6-$B$6))-1,0)</f>
        <v>2.3166609485496092E-2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1.4413738188482803</v>
      </c>
      <c r="C187" s="11">
        <v>0.89809892297776683</v>
      </c>
      <c r="D187" s="11">
        <f t="shared" si="128"/>
        <v>-0.54327489587051347</v>
      </c>
      <c r="E187" s="11">
        <v>0.36247268427389701</v>
      </c>
      <c r="F187" s="11">
        <f t="shared" si="129"/>
        <v>-0.18080221159661647</v>
      </c>
      <c r="G187" s="200">
        <f t="shared" si="131"/>
        <v>1.5067360612834646E-2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1.6880008015396852</v>
      </c>
      <c r="C188" s="11">
        <v>3.6013806142814597</v>
      </c>
      <c r="D188" s="11">
        <f t="shared" si="128"/>
        <v>1.9133798127417745</v>
      </c>
      <c r="E188" s="11">
        <v>1.618484110554093</v>
      </c>
      <c r="F188" s="11">
        <f t="shared" si="129"/>
        <v>3.5318639232958677</v>
      </c>
      <c r="G188" s="200">
        <f t="shared" si="131"/>
        <v>4.5842436107641049E-2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0.65092538162122027</v>
      </c>
      <c r="C189" s="11">
        <v>0.42872656659164227</v>
      </c>
      <c r="D189" s="11">
        <f t="shared" si="128"/>
        <v>-0.222198815029578</v>
      </c>
      <c r="E189" s="11">
        <v>0.11455623128656379</v>
      </c>
      <c r="F189" s="11">
        <f t="shared" si="129"/>
        <v>-0.10764258374301421</v>
      </c>
      <c r="G189" s="200">
        <f t="shared" si="131"/>
        <v>1.0865955682026307E-2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1.3897495015061676</v>
      </c>
      <c r="C190" s="11">
        <v>1.2949485108428316</v>
      </c>
      <c r="D190" s="11">
        <f t="shared" si="128"/>
        <v>-9.4800990663336027E-2</v>
      </c>
      <c r="E190" s="11">
        <v>0.48606140488039606</v>
      </c>
      <c r="F190" s="11">
        <f t="shared" ref="F190:F191" si="132">SUM(D190:E190)</f>
        <v>0.39126041421706004</v>
      </c>
      <c r="G190" s="200">
        <f t="shared" si="131"/>
        <v>2.0195731191240185E-2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4.9881446508631013</v>
      </c>
      <c r="C191" s="11">
        <v>4.6136404779088673</v>
      </c>
      <c r="D191" s="11">
        <f t="shared" si="128"/>
        <v>-0.37450417295423399</v>
      </c>
      <c r="E191" s="11">
        <v>1.8474058916545679</v>
      </c>
      <c r="F191" s="11">
        <f t="shared" si="132"/>
        <v>1.4729017187003339</v>
      </c>
      <c r="G191" s="200">
        <f t="shared" si="131"/>
        <v>2.1227020733303403E-2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7.5884418604605042</v>
      </c>
      <c r="C192" s="11">
        <v>6.799198867681115</v>
      </c>
      <c r="D192" s="11">
        <f t="shared" si="128"/>
        <v>-0.78924299277938914</v>
      </c>
      <c r="E192" s="11">
        <v>3.327015686832306</v>
      </c>
      <c r="F192" s="11">
        <f t="shared" ref="F192:F195" si="133">SUM(D192:E192)</f>
        <v>2.5377726940529168</v>
      </c>
      <c r="G192" s="200">
        <f t="shared" si="131"/>
        <v>2.4533009644749582E-2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1.5097543294728386</v>
      </c>
      <c r="C193" s="11">
        <v>0.4519676032896196</v>
      </c>
      <c r="D193" s="11">
        <f t="shared" si="128"/>
        <v>-1.057786726183219</v>
      </c>
      <c r="E193" s="11">
        <v>0.47706317357635425</v>
      </c>
      <c r="F193" s="11">
        <f t="shared" si="133"/>
        <v>-0.58072355260686481</v>
      </c>
      <c r="G193" s="200">
        <f t="shared" si="131"/>
        <v>1.8474389917638057E-2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0.95747743904337668</v>
      </c>
      <c r="C194" s="11">
        <v>0.96753332163869765</v>
      </c>
      <c r="D194" s="11">
        <f t="shared" si="128"/>
        <v>1.0055882595320975E-2</v>
      </c>
      <c r="E194" s="11">
        <v>0.43253022228707616</v>
      </c>
      <c r="F194" s="11">
        <f t="shared" si="133"/>
        <v>0.44258610488239714</v>
      </c>
      <c r="G194" s="200">
        <f t="shared" si="131"/>
        <v>2.5162180852306593E-2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6.2488941563462657</v>
      </c>
      <c r="C195" s="11">
        <v>6.4293698372119028</v>
      </c>
      <c r="D195" s="11">
        <f t="shared" si="128"/>
        <v>0.18047568086563714</v>
      </c>
      <c r="E195" s="11">
        <v>2.140563660997743</v>
      </c>
      <c r="F195" s="11">
        <f t="shared" si="133"/>
        <v>2.3210393418633801</v>
      </c>
      <c r="G195" s="200">
        <f t="shared" si="131"/>
        <v>1.9832187993907402E-2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4.6461206256703482</v>
      </c>
      <c r="C196" s="11">
        <v>5.0114493523950348</v>
      </c>
      <c r="D196" s="11">
        <f t="shared" si="128"/>
        <v>0.36532872672468653</v>
      </c>
      <c r="E196" s="11">
        <v>1.836345103016948</v>
      </c>
      <c r="F196" s="11">
        <f t="shared" ref="F196" si="134">SUM(D196:E196)</f>
        <v>2.2016738297416345</v>
      </c>
      <c r="G196" s="200">
        <f t="shared" si="131"/>
        <v>2.2452912934795011E-2</v>
      </c>
    </row>
    <row r="197" spans="1:14" x14ac:dyDescent="0.2">
      <c r="A197" t="str">
        <f t="shared" si="127"/>
        <v>54 Textiles, printing and other skilled trades</v>
      </c>
      <c r="B197" s="11">
        <v>1.8185176477238665</v>
      </c>
      <c r="C197" s="11">
        <v>2.1668591986257697</v>
      </c>
      <c r="D197" s="11">
        <f t="shared" si="128"/>
        <v>0.34834155090190322</v>
      </c>
      <c r="E197" s="11">
        <v>0.83410812874882156</v>
      </c>
      <c r="F197" s="11">
        <f t="shared" ref="F197" si="135">SUM(D197:E197)</f>
        <v>1.1824496796507247</v>
      </c>
      <c r="G197" s="200">
        <f t="shared" si="131"/>
        <v>2.5487956637380904E-2</v>
      </c>
    </row>
    <row r="198" spans="1:14" x14ac:dyDescent="0.2">
      <c r="A198" t="str">
        <f t="shared" si="127"/>
        <v>61 Caring personal service occupations</v>
      </c>
      <c r="B198" s="11">
        <v>11.550739984054346</v>
      </c>
      <c r="C198" s="11">
        <v>14.780670263602966</v>
      </c>
      <c r="D198" s="11">
        <f>C198-B198</f>
        <v>3.2299302795486202</v>
      </c>
      <c r="E198" s="11">
        <v>7.1086100827331347</v>
      </c>
      <c r="F198" s="11">
        <f>SUM(D198:E198)</f>
        <v>10.338540362281755</v>
      </c>
      <c r="G198" s="200">
        <f t="shared" si="131"/>
        <v>3.2489824688832769E-2</v>
      </c>
    </row>
    <row r="199" spans="1:14" x14ac:dyDescent="0.2">
      <c r="A199" t="str">
        <f t="shared" si="127"/>
        <v>62 Leisure, travel and related personal service occupations</v>
      </c>
      <c r="B199" s="11">
        <v>2.0265310194446622</v>
      </c>
      <c r="C199" s="11">
        <v>1.9407095011870288</v>
      </c>
      <c r="D199" s="11">
        <f t="shared" ref="D199:D205" si="136">C199-B199</f>
        <v>-8.58215182576334E-2</v>
      </c>
      <c r="E199" s="11">
        <v>0.85637523371078395</v>
      </c>
      <c r="F199" s="11">
        <f t="shared" ref="F199:F200" si="137">SUM(D199:E199)</f>
        <v>0.77055371545315055</v>
      </c>
      <c r="G199" s="200">
        <f t="shared" si="131"/>
        <v>2.3776487100198418E-2</v>
      </c>
    </row>
    <row r="200" spans="1:14" x14ac:dyDescent="0.2">
      <c r="A200" t="str">
        <f t="shared" si="127"/>
        <v>63 Community and civil enforcement occupations</v>
      </c>
      <c r="B200" s="11">
        <v>6.3482236027873451E-2</v>
      </c>
      <c r="C200" s="11">
        <v>3.6926453774328294E-2</v>
      </c>
      <c r="D200" s="11">
        <f t="shared" si="136"/>
        <v>-2.6555782253545157E-2</v>
      </c>
      <c r="E200" s="11">
        <v>1.3652086020185103E-2</v>
      </c>
      <c r="F200" s="11">
        <f t="shared" si="137"/>
        <v>-1.2903696233360054E-2</v>
      </c>
      <c r="G200" s="200">
        <f t="shared" si="131"/>
        <v>1.3070564397322126E-2</v>
      </c>
    </row>
    <row r="201" spans="1:14" x14ac:dyDescent="0.2">
      <c r="A201" t="str">
        <f t="shared" si="127"/>
        <v>71 Sales occupations</v>
      </c>
      <c r="B201" s="11">
        <v>7.7321944306140598</v>
      </c>
      <c r="C201" s="11">
        <v>8.6552296202167884</v>
      </c>
      <c r="D201" s="11">
        <f t="shared" si="136"/>
        <v>0.92303518960272868</v>
      </c>
      <c r="E201" s="11">
        <v>3.567557628411818</v>
      </c>
      <c r="F201" s="11">
        <f t="shared" ref="F201:F202" si="138">SUM(D201:E201)</f>
        <v>4.4905928180145462</v>
      </c>
      <c r="G201" s="200">
        <f t="shared" si="131"/>
        <v>2.561510848327897E-2</v>
      </c>
    </row>
    <row r="202" spans="1:14" x14ac:dyDescent="0.2">
      <c r="A202" t="str">
        <f t="shared" si="127"/>
        <v>72 Customer service occupations</v>
      </c>
      <c r="B202" s="11">
        <v>1.6883824290591933</v>
      </c>
      <c r="C202" s="11">
        <v>2.0709927248882818</v>
      </c>
      <c r="D202" s="11">
        <f t="shared" si="136"/>
        <v>0.38261029582908845</v>
      </c>
      <c r="E202" s="11">
        <v>0.79869117189521355</v>
      </c>
      <c r="F202" s="11">
        <f t="shared" si="138"/>
        <v>1.1813014677243019</v>
      </c>
      <c r="G202" s="200">
        <f t="shared" si="131"/>
        <v>2.6158674920478742E-2</v>
      </c>
    </row>
    <row r="203" spans="1:14" x14ac:dyDescent="0.2">
      <c r="A203" t="str">
        <f t="shared" si="127"/>
        <v>81 Process, plant and machine operatives</v>
      </c>
      <c r="B203" s="11">
        <v>2.189823405180134</v>
      </c>
      <c r="C203" s="11">
        <v>2.9047551497959598</v>
      </c>
      <c r="D203" s="11">
        <f t="shared" si="136"/>
        <v>0.71493174461582587</v>
      </c>
      <c r="E203" s="11">
        <v>0.93139834499355834</v>
      </c>
      <c r="F203" s="11">
        <f t="shared" ref="F203:F204" si="139">SUM(D203:E203)</f>
        <v>1.6463300896093842</v>
      </c>
      <c r="G203" s="200">
        <f t="shared" si="131"/>
        <v>2.3908233835057358E-2</v>
      </c>
    </row>
    <row r="204" spans="1:14" x14ac:dyDescent="0.2">
      <c r="A204" t="str">
        <f t="shared" si="127"/>
        <v>82 Transport and mobile machine drivers and operatives</v>
      </c>
      <c r="B204" s="11">
        <v>2.105404698746582</v>
      </c>
      <c r="C204" s="11">
        <v>2.7038404484208134</v>
      </c>
      <c r="D204" s="11">
        <f t="shared" si="136"/>
        <v>0.59843574967423141</v>
      </c>
      <c r="E204" s="11">
        <v>1.2211260350840654</v>
      </c>
      <c r="F204" s="11">
        <f t="shared" si="139"/>
        <v>1.8195617847582968</v>
      </c>
      <c r="G204" s="200">
        <f t="shared" si="131"/>
        <v>3.0964545147308176E-2</v>
      </c>
    </row>
    <row r="205" spans="1:14" x14ac:dyDescent="0.2">
      <c r="A205" t="str">
        <f t="shared" si="127"/>
        <v>91 Elementary trades and related occupations</v>
      </c>
      <c r="B205" s="11">
        <v>1.0129382983058017</v>
      </c>
      <c r="C205" s="11">
        <v>3.1910661118508687</v>
      </c>
      <c r="D205" s="11">
        <f t="shared" si="136"/>
        <v>2.1781278135450668</v>
      </c>
      <c r="E205" s="11">
        <v>1.1431703473677282</v>
      </c>
      <c r="F205" s="11">
        <f t="shared" ref="F205" si="140">SUM(D205:E205)</f>
        <v>3.3212981609127947</v>
      </c>
      <c r="G205" s="200">
        <f t="shared" si="131"/>
        <v>5.165310870928419E-2</v>
      </c>
    </row>
    <row r="206" spans="1:14" x14ac:dyDescent="0.2">
      <c r="A206" t="str">
        <f t="shared" si="127"/>
        <v>92 Elementary administration and service occupations</v>
      </c>
      <c r="B206" s="11">
        <v>6.8088275219202075</v>
      </c>
      <c r="C206" s="11">
        <v>5.3810829971097744</v>
      </c>
      <c r="D206" s="11">
        <f t="shared" ref="D206" si="141">C206-B206</f>
        <v>-1.427744524810433</v>
      </c>
      <c r="E206" s="11">
        <v>2.6793367378621546</v>
      </c>
      <c r="F206" s="11">
        <f t="shared" ref="F206" si="142">SUM(D206:E206)</f>
        <v>1.2515922130517216</v>
      </c>
      <c r="G206" s="200">
        <f t="shared" ref="G206:G207" si="143">IF(B206&gt;0,(1+(E206/B206))^(1/($C$6-$B$6))-1,0)</f>
        <v>2.2368179970377655E-2</v>
      </c>
    </row>
    <row r="207" spans="1:14" x14ac:dyDescent="0.2">
      <c r="A207" t="str">
        <f t="shared" si="127"/>
        <v>All occupations</v>
      </c>
      <c r="B207" s="11">
        <f>SUM(B181:B206)</f>
        <v>87.669692027258904</v>
      </c>
      <c r="C207" s="11">
        <f t="shared" ref="C207:F207" si="144">SUM(C181:C206)</f>
        <v>94.078263288973403</v>
      </c>
      <c r="D207" s="11">
        <f t="shared" si="144"/>
        <v>6.4085712617144974</v>
      </c>
      <c r="E207" s="11">
        <f t="shared" si="144"/>
        <v>39.488259399332264</v>
      </c>
      <c r="F207" s="11">
        <f t="shared" si="144"/>
        <v>45.896830661046771</v>
      </c>
      <c r="G207" s="200">
        <f t="shared" si="143"/>
        <v>2.5100084801109812E-2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4.1542242905861224</v>
      </c>
      <c r="C210" s="11">
        <v>2.2404600085856425</v>
      </c>
      <c r="D210" s="11">
        <f>C210-B210</f>
        <v>-1.9137642820004799</v>
      </c>
      <c r="E210" s="11">
        <v>1.3617231744504972</v>
      </c>
      <c r="F210" s="11">
        <f>SUM(D210:E210)</f>
        <v>-0.5520411075499827</v>
      </c>
      <c r="G210" s="200">
        <f>IF(B210&gt;0,(1+(E210/B210))^(1/($C$6-$B$6))-1,0)</f>
        <v>1.9080939279340958E-2</v>
      </c>
    </row>
    <row r="211" spans="1:7" x14ac:dyDescent="0.2">
      <c r="A211" t="str">
        <f t="shared" si="146"/>
        <v>12 Other managers and proprietors</v>
      </c>
      <c r="B211" s="11">
        <v>2.9921557060597634</v>
      </c>
      <c r="C211" s="11">
        <v>2.1818361579291241</v>
      </c>
      <c r="D211" s="11">
        <f t="shared" ref="D211:D226" si="147">C211-B211</f>
        <v>-0.81031954813063933</v>
      </c>
      <c r="E211" s="11">
        <v>1.4094845575900661</v>
      </c>
      <c r="F211" s="11">
        <f t="shared" ref="F211:F218" si="148">SUM(D211:E211)</f>
        <v>0.59916500945942675</v>
      </c>
      <c r="G211" s="200">
        <f t="shared" ref="G211:G213" si="149">IF(B211&gt;0,(1+(E211/B211))^(1/($C$6-$B$6))-1,0)</f>
        <v>2.6066142049984808E-2</v>
      </c>
    </row>
    <row r="212" spans="1:7" x14ac:dyDescent="0.2">
      <c r="A212" t="str">
        <f t="shared" si="146"/>
        <v>21 Science, research, engineering and technology professionals</v>
      </c>
      <c r="B212" s="11">
        <v>2.3681917877179783</v>
      </c>
      <c r="C212" s="11">
        <v>2.0630089904829827</v>
      </c>
      <c r="D212" s="11">
        <f t="shared" si="147"/>
        <v>-0.30518279723499564</v>
      </c>
      <c r="E212" s="11">
        <v>0.79833658455880563</v>
      </c>
      <c r="F212" s="11">
        <f t="shared" si="148"/>
        <v>0.49315378732380999</v>
      </c>
      <c r="G212" s="200">
        <f t="shared" si="149"/>
        <v>1.9556037773657886E-2</v>
      </c>
    </row>
    <row r="213" spans="1:7" x14ac:dyDescent="0.2">
      <c r="A213" t="str">
        <f t="shared" si="146"/>
        <v>22 Health professionals</v>
      </c>
      <c r="B213" s="11">
        <v>1.4796958761618453</v>
      </c>
      <c r="C213" s="11">
        <v>0.97594744200421535</v>
      </c>
      <c r="D213" s="11">
        <f t="shared" si="147"/>
        <v>-0.50374843415762993</v>
      </c>
      <c r="E213" s="11">
        <v>0.61461917129500987</v>
      </c>
      <c r="F213" s="11">
        <f t="shared" si="148"/>
        <v>0.11087073713737994</v>
      </c>
      <c r="G213" s="200">
        <f t="shared" si="149"/>
        <v>2.3429591368884894E-2</v>
      </c>
    </row>
    <row r="214" spans="1:7" x14ac:dyDescent="0.2">
      <c r="A214" t="str">
        <f t="shared" si="146"/>
        <v>23 Teaching and other educational professionals</v>
      </c>
      <c r="B214" s="11">
        <v>0.6143765671498983</v>
      </c>
      <c r="C214" s="11">
        <v>0.36768621118774825</v>
      </c>
      <c r="D214" s="11">
        <f t="shared" si="147"/>
        <v>-0.24669035596215005</v>
      </c>
      <c r="E214" s="11">
        <v>0.22243844861073786</v>
      </c>
      <c r="F214" s="11">
        <f t="shared" si="148"/>
        <v>-2.4251907351412194E-2</v>
      </c>
      <c r="G214" s="200">
        <f>IF(B214&gt;0,(1+(E214/B214))^(1/($C$6-$B$6))-1,0)</f>
        <v>2.0813303940812711E-2</v>
      </c>
    </row>
    <row r="215" spans="1:7" x14ac:dyDescent="0.2">
      <c r="A215" t="str">
        <f t="shared" si="146"/>
        <v>24 Business, media and public service professionals</v>
      </c>
      <c r="B215" s="11">
        <v>2.4567145353426225</v>
      </c>
      <c r="C215" s="11">
        <v>1.5909761922171133</v>
      </c>
      <c r="D215" s="11">
        <f t="shared" si="147"/>
        <v>-0.86573834312550924</v>
      </c>
      <c r="E215" s="11">
        <v>0.82458364143534879</v>
      </c>
      <c r="F215" s="11">
        <f t="shared" si="148"/>
        <v>-4.1154701690160445E-2</v>
      </c>
      <c r="G215" s="200">
        <f t="shared" ref="G215:G234" si="150">IF(B215&gt;0,(1+(E215/B215))^(1/($C$6-$B$6))-1,0)</f>
        <v>1.9481619372754055E-2</v>
      </c>
    </row>
    <row r="216" spans="1:7" x14ac:dyDescent="0.2">
      <c r="A216" t="str">
        <f t="shared" si="146"/>
        <v>31 Science, engineering and technology associate professionals</v>
      </c>
      <c r="B216" s="11">
        <v>1.0651058133195788</v>
      </c>
      <c r="C216" s="11">
        <v>0.81283044229800516</v>
      </c>
      <c r="D216" s="11">
        <f t="shared" si="147"/>
        <v>-0.2522753710215736</v>
      </c>
      <c r="E216" s="11">
        <v>0.34456493890688572</v>
      </c>
      <c r="F216" s="11">
        <f t="shared" si="148"/>
        <v>9.2289567885312118E-2</v>
      </c>
      <c r="G216" s="200">
        <f t="shared" si="150"/>
        <v>1.8861133689263232E-2</v>
      </c>
    </row>
    <row r="217" spans="1:7" x14ac:dyDescent="0.2">
      <c r="A217" t="str">
        <f t="shared" si="146"/>
        <v>32 Health and social care associate professionals</v>
      </c>
      <c r="B217" s="11">
        <v>1.1537367692321028</v>
      </c>
      <c r="C217" s="11">
        <v>1.3136790408446748</v>
      </c>
      <c r="D217" s="11">
        <f t="shared" si="147"/>
        <v>0.15994227161257202</v>
      </c>
      <c r="E217" s="11">
        <v>0.79436902895073525</v>
      </c>
      <c r="F217" s="11">
        <f t="shared" si="148"/>
        <v>0.95431130056330726</v>
      </c>
      <c r="G217" s="200">
        <f t="shared" si="150"/>
        <v>3.5540416214070225E-2</v>
      </c>
    </row>
    <row r="218" spans="1:7" x14ac:dyDescent="0.2">
      <c r="A218" t="str">
        <f t="shared" si="146"/>
        <v>33 Protective service occupations</v>
      </c>
      <c r="B218" s="11">
        <v>0.71659640428462112</v>
      </c>
      <c r="C218" s="11">
        <v>0.30615654859916464</v>
      </c>
      <c r="D218" s="11">
        <f t="shared" si="147"/>
        <v>-0.41043985568545649</v>
      </c>
      <c r="E218" s="11">
        <v>0.1342117141244194</v>
      </c>
      <c r="F218" s="11">
        <f t="shared" si="148"/>
        <v>-0.27622814156103709</v>
      </c>
      <c r="G218" s="200">
        <f t="shared" si="150"/>
        <v>1.1510666247541268E-2</v>
      </c>
    </row>
    <row r="219" spans="1:7" x14ac:dyDescent="0.2">
      <c r="A219" t="str">
        <f t="shared" si="146"/>
        <v>34 Culture, media and sports occupations</v>
      </c>
      <c r="B219" s="11">
        <v>0.60440300640588362</v>
      </c>
      <c r="C219" s="11">
        <v>0.22278678729986262</v>
      </c>
      <c r="D219" s="11">
        <f t="shared" si="147"/>
        <v>-0.381616219106021</v>
      </c>
      <c r="E219" s="11">
        <v>0.14629983174736122</v>
      </c>
      <c r="F219" s="11">
        <f t="shared" ref="F219:F220" si="151">SUM(D219:E219)</f>
        <v>-0.23531638735865978</v>
      </c>
      <c r="G219" s="200">
        <f t="shared" si="150"/>
        <v>1.4556169442511147E-2</v>
      </c>
    </row>
    <row r="220" spans="1:7" x14ac:dyDescent="0.2">
      <c r="A220" t="str">
        <f t="shared" si="146"/>
        <v>35 Business and public service associate professionals</v>
      </c>
      <c r="B220" s="11">
        <v>3.6100882514731194</v>
      </c>
      <c r="C220" s="11">
        <v>2.2157088838308292</v>
      </c>
      <c r="D220" s="11">
        <f t="shared" si="147"/>
        <v>-1.3943793676422902</v>
      </c>
      <c r="E220" s="11">
        <v>1.136125987386277</v>
      </c>
      <c r="F220" s="11">
        <f t="shared" si="151"/>
        <v>-0.25825338025601319</v>
      </c>
      <c r="G220" s="200">
        <f t="shared" si="150"/>
        <v>1.8408388634225226E-2</v>
      </c>
    </row>
    <row r="221" spans="1:7" x14ac:dyDescent="0.2">
      <c r="A221" t="str">
        <f t="shared" si="146"/>
        <v>41 Administrative occupations</v>
      </c>
      <c r="B221" s="11">
        <v>7.2986231823031611</v>
      </c>
      <c r="C221" s="11">
        <v>3.5748800061510848</v>
      </c>
      <c r="D221" s="11">
        <f t="shared" si="147"/>
        <v>-3.7237431761520763</v>
      </c>
      <c r="E221" s="11">
        <v>2.4068172600862878</v>
      </c>
      <c r="F221" s="11">
        <f t="shared" ref="F221:F224" si="152">SUM(D221:E221)</f>
        <v>-1.3169259160657885</v>
      </c>
      <c r="G221" s="200">
        <f t="shared" si="150"/>
        <v>1.9181707962833361E-2</v>
      </c>
    </row>
    <row r="222" spans="1:7" x14ac:dyDescent="0.2">
      <c r="A222" t="str">
        <f t="shared" si="146"/>
        <v>42 Secretarial and related occupations</v>
      </c>
      <c r="B222" s="11">
        <v>1.6580118448234491</v>
      </c>
      <c r="C222" s="11">
        <v>0.220091364430474</v>
      </c>
      <c r="D222" s="11">
        <f t="shared" si="147"/>
        <v>-1.437920480392975</v>
      </c>
      <c r="E222" s="11">
        <v>0.40193322430220113</v>
      </c>
      <c r="F222" s="11">
        <f t="shared" si="152"/>
        <v>-1.0359872560907739</v>
      </c>
      <c r="G222" s="200">
        <f t="shared" si="150"/>
        <v>1.457588148505029E-2</v>
      </c>
    </row>
    <row r="223" spans="1:7" x14ac:dyDescent="0.2">
      <c r="A223" t="str">
        <f t="shared" si="146"/>
        <v>51 Skilled agricultural and related trades</v>
      </c>
      <c r="B223" s="11">
        <v>1.2571104294430813</v>
      </c>
      <c r="C223" s="11">
        <v>1.1003995108715734</v>
      </c>
      <c r="D223" s="11">
        <f t="shared" si="147"/>
        <v>-0.15671091857150787</v>
      </c>
      <c r="E223" s="11">
        <v>0.60892745353599487</v>
      </c>
      <c r="F223" s="11">
        <f t="shared" si="152"/>
        <v>0.45221653496448699</v>
      </c>
      <c r="G223" s="200">
        <f t="shared" si="150"/>
        <v>2.6683230480898379E-2</v>
      </c>
    </row>
    <row r="224" spans="1:7" x14ac:dyDescent="0.2">
      <c r="A224" t="str">
        <f t="shared" si="146"/>
        <v>52 Skilled metal, electrical and electronic trades</v>
      </c>
      <c r="B224" s="11">
        <v>3.2793180326705755</v>
      </c>
      <c r="C224" s="11">
        <v>2.1853931560692299</v>
      </c>
      <c r="D224" s="11">
        <f t="shared" si="147"/>
        <v>-1.0939248766013456</v>
      </c>
      <c r="E224" s="11">
        <v>1.0569086089144544</v>
      </c>
      <c r="F224" s="11">
        <f t="shared" si="152"/>
        <v>-3.7016267686891258E-2</v>
      </c>
      <c r="G224" s="200">
        <f t="shared" si="150"/>
        <v>1.8799122932606327E-2</v>
      </c>
    </row>
    <row r="225" spans="1:7" x14ac:dyDescent="0.2">
      <c r="A225" t="str">
        <f t="shared" si="146"/>
        <v>53 Skilled construction and building trades</v>
      </c>
      <c r="B225" s="11">
        <v>4.0785542584116357</v>
      </c>
      <c r="C225" s="11">
        <v>4.1837353013560952</v>
      </c>
      <c r="D225" s="11">
        <f t="shared" si="147"/>
        <v>0.10518104294445951</v>
      </c>
      <c r="E225" s="11">
        <v>2.0207248080247187</v>
      </c>
      <c r="F225" s="11">
        <f t="shared" ref="F225" si="153">SUM(D225:E225)</f>
        <v>2.1259058509691782</v>
      </c>
      <c r="G225" s="200">
        <f t="shared" si="150"/>
        <v>2.7191658613123115E-2</v>
      </c>
    </row>
    <row r="226" spans="1:7" x14ac:dyDescent="0.2">
      <c r="A226" t="str">
        <f t="shared" si="146"/>
        <v>54 Textiles, printing and other skilled trades</v>
      </c>
      <c r="B226" s="11">
        <v>1.9836204104870967</v>
      </c>
      <c r="C226" s="11">
        <v>1.5963121194108483</v>
      </c>
      <c r="D226" s="11">
        <f t="shared" si="147"/>
        <v>-0.38730829107624842</v>
      </c>
      <c r="E226" s="11">
        <v>0.72518658413934745</v>
      </c>
      <c r="F226" s="11">
        <f t="shared" ref="F226" si="154">SUM(D226:E226)</f>
        <v>0.33787829306309902</v>
      </c>
      <c r="G226" s="200">
        <f t="shared" si="150"/>
        <v>2.0989556015952759E-2</v>
      </c>
    </row>
    <row r="227" spans="1:7" x14ac:dyDescent="0.2">
      <c r="A227" t="str">
        <f t="shared" si="146"/>
        <v>61 Caring personal service occupations</v>
      </c>
      <c r="B227" s="11">
        <v>7.2356895149963183</v>
      </c>
      <c r="C227" s="11">
        <v>4.8672837411849708</v>
      </c>
      <c r="D227" s="11">
        <f>C227-B227</f>
        <v>-2.3684057738113475</v>
      </c>
      <c r="E227" s="11">
        <v>3.097537514107001</v>
      </c>
      <c r="F227" s="11">
        <f>SUM(D227:E227)</f>
        <v>0.72913174029565342</v>
      </c>
      <c r="G227" s="200">
        <f t="shared" si="150"/>
        <v>2.4040351225633083E-2</v>
      </c>
    </row>
    <row r="228" spans="1:7" x14ac:dyDescent="0.2">
      <c r="A228" t="str">
        <f t="shared" si="146"/>
        <v>62 Leisure, travel and related personal service occupations</v>
      </c>
      <c r="B228" s="11">
        <v>2.0893369440770497</v>
      </c>
      <c r="C228" s="11">
        <v>1.4512375225315219</v>
      </c>
      <c r="D228" s="11">
        <f t="shared" ref="D228:D234" si="155">C228-B228</f>
        <v>-0.63809942154552779</v>
      </c>
      <c r="E228" s="11">
        <v>0.86083788447180964</v>
      </c>
      <c r="F228" s="11">
        <f t="shared" ref="F228:F229" si="156">SUM(D228:E228)</f>
        <v>0.22273846292628185</v>
      </c>
      <c r="G228" s="200">
        <f t="shared" si="150"/>
        <v>2.3267744854031935E-2</v>
      </c>
    </row>
    <row r="229" spans="1:7" x14ac:dyDescent="0.2">
      <c r="A229" t="str">
        <f t="shared" si="146"/>
        <v>63 Community and civil enforcement occupations</v>
      </c>
      <c r="B229" s="11">
        <v>8.9198149608557736E-2</v>
      </c>
      <c r="C229" s="11">
        <v>4.4710381057221943E-2</v>
      </c>
      <c r="D229" s="11">
        <f t="shared" si="155"/>
        <v>-4.4487768551335793E-2</v>
      </c>
      <c r="E229" s="11">
        <v>2.3508827859732424E-2</v>
      </c>
      <c r="F229" s="11">
        <f t="shared" si="156"/>
        <v>-2.097894069160337E-2</v>
      </c>
      <c r="G229" s="200">
        <f t="shared" si="150"/>
        <v>1.5717645332600672E-2</v>
      </c>
    </row>
    <row r="230" spans="1:7" x14ac:dyDescent="0.2">
      <c r="A230" t="str">
        <f t="shared" si="146"/>
        <v>71 Sales occupations</v>
      </c>
      <c r="B230" s="11">
        <v>6.9071929638839427</v>
      </c>
      <c r="C230" s="11">
        <v>5.1271383929659855</v>
      </c>
      <c r="D230" s="11">
        <f t="shared" si="155"/>
        <v>-1.7800545709179572</v>
      </c>
      <c r="E230" s="11">
        <v>2.9235495645241523</v>
      </c>
      <c r="F230" s="11">
        <f t="shared" ref="F230:F231" si="157">SUM(D230:E230)</f>
        <v>1.1434949936061951</v>
      </c>
      <c r="G230" s="200">
        <f t="shared" si="150"/>
        <v>2.380909244236018E-2</v>
      </c>
    </row>
    <row r="231" spans="1:7" x14ac:dyDescent="0.2">
      <c r="A231" t="str">
        <f t="shared" si="146"/>
        <v>72 Customer service occupations</v>
      </c>
      <c r="B231" s="11">
        <v>1.5900265207593258</v>
      </c>
      <c r="C231" s="11">
        <v>1.3437587965279603</v>
      </c>
      <c r="D231" s="11">
        <f t="shared" si="155"/>
        <v>-0.24626772423136556</v>
      </c>
      <c r="E231" s="11">
        <v>0.7053117246364552</v>
      </c>
      <c r="F231" s="11">
        <f t="shared" si="157"/>
        <v>0.45904400040508964</v>
      </c>
      <c r="G231" s="200">
        <f t="shared" si="150"/>
        <v>2.4777280193018614E-2</v>
      </c>
    </row>
    <row r="232" spans="1:7" x14ac:dyDescent="0.2">
      <c r="A232" t="str">
        <f t="shared" si="146"/>
        <v>81 Process, plant and machine operatives</v>
      </c>
      <c r="B232" s="11">
        <v>2.4599876557086762</v>
      </c>
      <c r="C232" s="11">
        <v>2.2462655004137577</v>
      </c>
      <c r="D232" s="11">
        <f t="shared" si="155"/>
        <v>-0.21372215529491845</v>
      </c>
      <c r="E232" s="11">
        <v>0.99372515877490597</v>
      </c>
      <c r="F232" s="11">
        <f t="shared" ref="F232:F233" si="158">SUM(D232:E232)</f>
        <v>0.78000300347998752</v>
      </c>
      <c r="G232" s="200">
        <f t="shared" si="150"/>
        <v>2.2877328787735074E-2</v>
      </c>
    </row>
    <row r="233" spans="1:7" x14ac:dyDescent="0.2">
      <c r="A233" t="str">
        <f t="shared" si="146"/>
        <v>82 Transport and mobile machine drivers and operatives</v>
      </c>
      <c r="B233" s="11">
        <v>2.907319135821214</v>
      </c>
      <c r="C233" s="11">
        <v>2.6787506644549604</v>
      </c>
      <c r="D233" s="11">
        <f t="shared" si="155"/>
        <v>-0.22856847136625369</v>
      </c>
      <c r="E233" s="11">
        <v>1.6101975594037001</v>
      </c>
      <c r="F233" s="11">
        <f t="shared" si="158"/>
        <v>1.3816290880374464</v>
      </c>
      <c r="G233" s="200">
        <f t="shared" si="150"/>
        <v>2.9817981310199748E-2</v>
      </c>
    </row>
    <row r="234" spans="1:7" x14ac:dyDescent="0.2">
      <c r="A234" t="str">
        <f t="shared" si="146"/>
        <v>91 Elementary trades and related occupations</v>
      </c>
      <c r="B234" s="11">
        <v>1.2864484307580342</v>
      </c>
      <c r="C234" s="11">
        <v>2.3560673426601979</v>
      </c>
      <c r="D234" s="11">
        <f t="shared" si="155"/>
        <v>1.0696189119021637</v>
      </c>
      <c r="E234" s="11">
        <v>1.0348836425444772</v>
      </c>
      <c r="F234" s="11">
        <f t="shared" ref="F234" si="159">SUM(D234:E234)</f>
        <v>2.1045025544466407</v>
      </c>
      <c r="G234" s="200">
        <f t="shared" si="150"/>
        <v>4.013487775580149E-2</v>
      </c>
    </row>
    <row r="235" spans="1:7" x14ac:dyDescent="0.2">
      <c r="A235" t="str">
        <f t="shared" si="146"/>
        <v>92 Elementary administration and service occupations</v>
      </c>
      <c r="B235" s="11">
        <v>9.8233245664701414</v>
      </c>
      <c r="C235" s="11">
        <v>6.8102737735080163</v>
      </c>
      <c r="D235" s="11">
        <f t="shared" ref="D235" si="160">C235-B235</f>
        <v>-3.0130507929621251</v>
      </c>
      <c r="E235" s="11">
        <v>4.0236363525645835</v>
      </c>
      <c r="F235" s="11">
        <f t="shared" ref="F235" si="161">SUM(D235:E235)</f>
        <v>1.0105855596024584</v>
      </c>
      <c r="G235" s="200">
        <f t="shared" ref="G235:G236" si="162">IF(B235&gt;0,(1+(E235/B235))^(1/($C$6-$B$6))-1,0)</f>
        <v>2.3150996405227664E-2</v>
      </c>
    </row>
    <row r="236" spans="1:7" x14ac:dyDescent="0.2">
      <c r="A236" t="str">
        <f t="shared" si="146"/>
        <v>All occupations</v>
      </c>
      <c r="B236" s="11">
        <f>SUM(B210:B235)</f>
        <v>75.159051047955785</v>
      </c>
      <c r="C236" s="11">
        <f t="shared" ref="C236:F236" si="163">SUM(C210:C235)</f>
        <v>54.077374278873236</v>
      </c>
      <c r="D236" s="11">
        <f t="shared" si="163"/>
        <v>-21.081676769082531</v>
      </c>
      <c r="E236" s="11">
        <f t="shared" si="163"/>
        <v>30.280443246945971</v>
      </c>
      <c r="F236" s="11">
        <f t="shared" si="163"/>
        <v>9.1987664778634297</v>
      </c>
      <c r="G236" s="200">
        <f t="shared" si="162"/>
        <v>2.2825315252312794E-2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2.9237400563327793</v>
      </c>
      <c r="C239" s="11">
        <v>2.0616681795280707</v>
      </c>
      <c r="D239" s="11">
        <f>C239-B239</f>
        <v>-0.86207187680470865</v>
      </c>
      <c r="E239" s="11">
        <v>0.90311972422054521</v>
      </c>
      <c r="F239" s="11">
        <f>SUM(D239:E239)</f>
        <v>4.1047847415836558E-2</v>
      </c>
      <c r="G239" s="200">
        <f>IF(B239&gt;0,(1+(E239/B239))^(1/($C$6-$B$6))-1,0)</f>
        <v>1.8107381344979911E-2</v>
      </c>
    </row>
    <row r="240" spans="1:7" x14ac:dyDescent="0.2">
      <c r="A240" t="str">
        <f t="shared" si="165"/>
        <v>12 Other managers and proprietors</v>
      </c>
      <c r="B240" s="11">
        <v>2.2363782639055585</v>
      </c>
      <c r="C240" s="11">
        <v>1.7059782801957448</v>
      </c>
      <c r="D240" s="11">
        <f t="shared" ref="D240:D255" si="166">C240-B240</f>
        <v>-0.53039998370981367</v>
      </c>
      <c r="E240" s="11">
        <v>0.85579333034365623</v>
      </c>
      <c r="F240" s="11">
        <f t="shared" ref="F240:F247" si="167">SUM(D240:E240)</f>
        <v>0.32539334663384256</v>
      </c>
      <c r="G240" s="200">
        <f t="shared" ref="G240:G242" si="168">IF(B240&gt;0,(1+(E240/B240))^(1/($C$6-$B$6))-1,0)</f>
        <v>2.1836052858366095E-2</v>
      </c>
    </row>
    <row r="241" spans="1:7" x14ac:dyDescent="0.2">
      <c r="A241" t="str">
        <f t="shared" si="165"/>
        <v>21 Science, research, engineering and technology professionals</v>
      </c>
      <c r="B241" s="11">
        <v>1.3761956819471175</v>
      </c>
      <c r="C241" s="11">
        <v>1.0615301668982882</v>
      </c>
      <c r="D241" s="11">
        <f t="shared" si="166"/>
        <v>-0.31466551504882934</v>
      </c>
      <c r="E241" s="11">
        <v>0.36243318414406572</v>
      </c>
      <c r="F241" s="11">
        <f t="shared" si="167"/>
        <v>4.7767669095236387E-2</v>
      </c>
      <c r="G241" s="200">
        <f t="shared" si="168"/>
        <v>1.5707001922995456E-2</v>
      </c>
    </row>
    <row r="242" spans="1:7" x14ac:dyDescent="0.2">
      <c r="A242" t="str">
        <f t="shared" si="165"/>
        <v>22 Health professionals</v>
      </c>
      <c r="B242" s="11">
        <v>0.78340679174810501</v>
      </c>
      <c r="C242" s="11">
        <v>0.52184497470086877</v>
      </c>
      <c r="D242" s="11">
        <f t="shared" si="166"/>
        <v>-0.26156181704723624</v>
      </c>
      <c r="E242" s="11">
        <v>0.24586203866409556</v>
      </c>
      <c r="F242" s="11">
        <f t="shared" si="167"/>
        <v>-1.5699778383140683E-2</v>
      </c>
      <c r="G242" s="200">
        <f t="shared" si="168"/>
        <v>1.8363361415400847E-2</v>
      </c>
    </row>
    <row r="243" spans="1:7" x14ac:dyDescent="0.2">
      <c r="A243" t="str">
        <f t="shared" si="165"/>
        <v>23 Teaching and other educational professionals</v>
      </c>
      <c r="B243" s="11">
        <v>0.5722818688796687</v>
      </c>
      <c r="C243" s="11">
        <v>0.39038633350051732</v>
      </c>
      <c r="D243" s="11">
        <f t="shared" si="166"/>
        <v>-0.18189553537915137</v>
      </c>
      <c r="E243" s="11">
        <v>0.18370135309208921</v>
      </c>
      <c r="F243" s="11">
        <f t="shared" si="167"/>
        <v>1.805817712937835E-3</v>
      </c>
      <c r="G243" s="200">
        <f>IF(B243&gt;0,(1+(E243/B243))^(1/($C$6-$B$6))-1,0)</f>
        <v>1.8732460767837855E-2</v>
      </c>
    </row>
    <row r="244" spans="1:7" x14ac:dyDescent="0.2">
      <c r="A244" t="str">
        <f t="shared" si="165"/>
        <v>24 Business, media and public service professionals</v>
      </c>
      <c r="B244" s="11">
        <v>1.5445579534665383</v>
      </c>
      <c r="C244" s="11">
        <v>1.0539666564954817</v>
      </c>
      <c r="D244" s="11">
        <f t="shared" si="166"/>
        <v>-0.49059129697105663</v>
      </c>
      <c r="E244" s="11">
        <v>0.44032081135529771</v>
      </c>
      <c r="F244" s="11">
        <f t="shared" si="167"/>
        <v>-5.027048561575892E-2</v>
      </c>
      <c r="G244" s="200">
        <f t="shared" ref="G244:G263" si="169">IF(B244&gt;0,(1+(E244/B244))^(1/($C$6-$B$6))-1,0)</f>
        <v>1.6861922841089561E-2</v>
      </c>
    </row>
    <row r="245" spans="1:7" x14ac:dyDescent="0.2">
      <c r="A245" t="str">
        <f t="shared" si="165"/>
        <v>31 Science, engineering and technology associate professionals</v>
      </c>
      <c r="B245" s="11">
        <v>0.86522198481918822</v>
      </c>
      <c r="C245" s="11">
        <v>0.71148906661833566</v>
      </c>
      <c r="D245" s="11">
        <f t="shared" si="166"/>
        <v>-0.15373291820085255</v>
      </c>
      <c r="E245" s="11">
        <v>0.24740808372863324</v>
      </c>
      <c r="F245" s="11">
        <f t="shared" si="167"/>
        <v>9.3675165527780685E-2</v>
      </c>
      <c r="G245" s="200">
        <f>IF(B245&gt;0,(1+(E245/B245))^(1/($C$6-$B$6))-1,0)</f>
        <v>1.6907732650468521E-2</v>
      </c>
    </row>
    <row r="246" spans="1:7" x14ac:dyDescent="0.2">
      <c r="A246" t="str">
        <f t="shared" si="165"/>
        <v>32 Health and social care associate professionals</v>
      </c>
      <c r="B246" s="11">
        <v>0.37928289943066962</v>
      </c>
      <c r="C246" s="11">
        <v>0.39740946798375215</v>
      </c>
      <c r="D246" s="11">
        <f t="shared" si="166"/>
        <v>1.8126568553082534E-2</v>
      </c>
      <c r="E246" s="11">
        <v>0.17817396749269784</v>
      </c>
      <c r="F246" s="11">
        <f t="shared" si="167"/>
        <v>0.19630053604578038</v>
      </c>
      <c r="G246" s="200">
        <f t="shared" si="169"/>
        <v>2.6005921215985772E-2</v>
      </c>
    </row>
    <row r="247" spans="1:7" x14ac:dyDescent="0.2">
      <c r="A247" t="str">
        <f t="shared" si="165"/>
        <v>33 Protective service occupations</v>
      </c>
      <c r="B247" s="11">
        <v>0.42575070873801468</v>
      </c>
      <c r="C247" s="11">
        <v>0.36356468678775494</v>
      </c>
      <c r="D247" s="11">
        <f t="shared" si="166"/>
        <v>-6.218602195025974E-2</v>
      </c>
      <c r="E247" s="11">
        <v>0.10908341441961525</v>
      </c>
      <c r="F247" s="11">
        <f t="shared" si="167"/>
        <v>4.6897392469355509E-2</v>
      </c>
      <c r="G247" s="200">
        <f t="shared" si="169"/>
        <v>1.5323056679013902E-2</v>
      </c>
    </row>
    <row r="248" spans="1:7" x14ac:dyDescent="0.2">
      <c r="A248" t="str">
        <f t="shared" si="165"/>
        <v>34 Culture, media and sports occupations</v>
      </c>
      <c r="B248" s="11">
        <v>0.55060967148902973</v>
      </c>
      <c r="C248" s="11">
        <v>0.26885499133690882</v>
      </c>
      <c r="D248" s="11">
        <f t="shared" si="166"/>
        <v>-0.28175468015212091</v>
      </c>
      <c r="E248" s="11">
        <v>0.12812632463724349</v>
      </c>
      <c r="F248" s="11">
        <f t="shared" ref="F248:F249" si="170">SUM(D248:E248)</f>
        <v>-0.15362835551487741</v>
      </c>
      <c r="G248" s="200">
        <f t="shared" si="169"/>
        <v>1.4044786240820173E-2</v>
      </c>
    </row>
    <row r="249" spans="1:7" x14ac:dyDescent="0.2">
      <c r="A249" t="str">
        <f t="shared" si="165"/>
        <v>35 Business and public service associate professionals</v>
      </c>
      <c r="B249" s="11">
        <v>2.1553871680271648</v>
      </c>
      <c r="C249" s="11">
        <v>1.292111607506492</v>
      </c>
      <c r="D249" s="11">
        <f t="shared" si="166"/>
        <v>-0.86327556052067278</v>
      </c>
      <c r="E249" s="11">
        <v>0.52660302297821571</v>
      </c>
      <c r="F249" s="11">
        <f t="shared" si="170"/>
        <v>-0.33667253754245707</v>
      </c>
      <c r="G249" s="200">
        <f t="shared" si="169"/>
        <v>1.4679281742881134E-2</v>
      </c>
    </row>
    <row r="250" spans="1:7" x14ac:dyDescent="0.2">
      <c r="A250" t="str">
        <f t="shared" si="165"/>
        <v>41 Administrative occupations</v>
      </c>
      <c r="B250" s="11">
        <v>4.0029394732005361</v>
      </c>
      <c r="C250" s="11">
        <v>1.0226865472861293</v>
      </c>
      <c r="D250" s="11">
        <f t="shared" si="166"/>
        <v>-2.9802529259144066</v>
      </c>
      <c r="E250" s="11">
        <v>0.77177496422197545</v>
      </c>
      <c r="F250" s="11">
        <f t="shared" ref="F250:F253" si="171">SUM(D250:E250)</f>
        <v>-2.2084779616924313</v>
      </c>
      <c r="G250" s="200">
        <f t="shared" si="169"/>
        <v>1.1823026522518765E-2</v>
      </c>
    </row>
    <row r="251" spans="1:7" x14ac:dyDescent="0.2">
      <c r="A251" t="str">
        <f t="shared" si="165"/>
        <v>42 Secretarial and related occupations</v>
      </c>
      <c r="B251" s="11">
        <v>1.5538893049587608</v>
      </c>
      <c r="C251" s="11">
        <v>0.24612999446444531</v>
      </c>
      <c r="D251" s="11">
        <f t="shared" si="166"/>
        <v>-1.3077593104943155</v>
      </c>
      <c r="E251" s="11">
        <v>0.27462785952577629</v>
      </c>
      <c r="F251" s="11">
        <f t="shared" si="171"/>
        <v>-1.0331314509685392</v>
      </c>
      <c r="G251" s="200">
        <f t="shared" si="169"/>
        <v>1.0908692497656469E-2</v>
      </c>
    </row>
    <row r="252" spans="1:7" x14ac:dyDescent="0.2">
      <c r="A252" t="str">
        <f t="shared" si="165"/>
        <v>51 Skilled agricultural and related trades</v>
      </c>
      <c r="B252" s="11">
        <v>1.1307042694238236</v>
      </c>
      <c r="C252" s="11">
        <v>1.1228390233098089</v>
      </c>
      <c r="D252" s="11">
        <f t="shared" si="166"/>
        <v>-7.8652461140147345E-3</v>
      </c>
      <c r="E252" s="11">
        <v>0.43238027056550044</v>
      </c>
      <c r="F252" s="11">
        <f t="shared" si="171"/>
        <v>0.4245150244514857</v>
      </c>
      <c r="G252" s="200">
        <f t="shared" si="169"/>
        <v>2.1822737597199549E-2</v>
      </c>
    </row>
    <row r="253" spans="1:7" x14ac:dyDescent="0.2">
      <c r="A253" t="str">
        <f t="shared" si="165"/>
        <v>52 Skilled metal, electrical and electronic trades</v>
      </c>
      <c r="B253" s="11">
        <v>1.6578547409370286</v>
      </c>
      <c r="C253" s="11">
        <v>0.82614405561066917</v>
      </c>
      <c r="D253" s="11">
        <f t="shared" si="166"/>
        <v>-0.83171068532635939</v>
      </c>
      <c r="E253" s="11">
        <v>0.42944987482297475</v>
      </c>
      <c r="F253" s="11">
        <f t="shared" si="171"/>
        <v>-0.40226081050338464</v>
      </c>
      <c r="G253" s="200">
        <f t="shared" si="169"/>
        <v>1.5475127574222869E-2</v>
      </c>
    </row>
    <row r="254" spans="1:7" x14ac:dyDescent="0.2">
      <c r="A254" t="str">
        <f t="shared" si="165"/>
        <v>53 Skilled construction and building trades</v>
      </c>
      <c r="B254" s="11">
        <v>2.0058424509643995</v>
      </c>
      <c r="C254" s="11">
        <v>2.3194417013847688</v>
      </c>
      <c r="D254" s="11">
        <f t="shared" si="166"/>
        <v>0.31359925042036929</v>
      </c>
      <c r="E254" s="11">
        <v>0.80176520033862331</v>
      </c>
      <c r="F254" s="11">
        <f t="shared" ref="F254" si="172">SUM(D254:E254)</f>
        <v>1.1153644507589926</v>
      </c>
      <c r="G254" s="200">
        <f t="shared" si="169"/>
        <v>2.2671076481234564E-2</v>
      </c>
    </row>
    <row r="255" spans="1:7" x14ac:dyDescent="0.2">
      <c r="A255" t="str">
        <f t="shared" si="165"/>
        <v>54 Textiles, printing and other skilled trades</v>
      </c>
      <c r="B255" s="11">
        <v>1.6572033214252209</v>
      </c>
      <c r="C255" s="11">
        <v>1.2580574602853292</v>
      </c>
      <c r="D255" s="11">
        <f t="shared" si="166"/>
        <v>-0.3991458611398917</v>
      </c>
      <c r="E255" s="11">
        <v>0.55511594226923155</v>
      </c>
      <c r="F255" s="11">
        <f t="shared" ref="F255" si="173">SUM(D255:E255)</f>
        <v>0.15597008112933985</v>
      </c>
      <c r="G255" s="200">
        <f t="shared" si="169"/>
        <v>1.9447347915594992E-2</v>
      </c>
    </row>
    <row r="256" spans="1:7" x14ac:dyDescent="0.2">
      <c r="A256" t="str">
        <f t="shared" si="165"/>
        <v>61 Caring personal service occupations</v>
      </c>
      <c r="B256" s="11">
        <v>1.1790894731509687</v>
      </c>
      <c r="C256" s="11">
        <v>0.84556791138836296</v>
      </c>
      <c r="D256" s="11">
        <f>C256-B256</f>
        <v>-0.33352156176260572</v>
      </c>
      <c r="E256" s="11">
        <v>0.27130950969756512</v>
      </c>
      <c r="F256" s="11">
        <f>SUM(D256:E256)</f>
        <v>-6.2212052065040602E-2</v>
      </c>
      <c r="G256" s="200">
        <f t="shared" si="169"/>
        <v>1.3902160070912606E-2</v>
      </c>
    </row>
    <row r="257" spans="1:7" x14ac:dyDescent="0.2">
      <c r="A257" t="str">
        <f t="shared" si="165"/>
        <v>62 Leisure, travel and related personal service occupations</v>
      </c>
      <c r="B257" s="11">
        <v>1.5754127267685447</v>
      </c>
      <c r="C257" s="11">
        <v>1.5350989980698615</v>
      </c>
      <c r="D257" s="11">
        <f t="shared" ref="D257:D263" si="174">C257-B257</f>
        <v>-4.0313728698683216E-2</v>
      </c>
      <c r="E257" s="11">
        <v>0.61212647493977879</v>
      </c>
      <c r="F257" s="11">
        <f t="shared" ref="F257:F258" si="175">SUM(D257:E257)</f>
        <v>0.57181274624109557</v>
      </c>
      <c r="G257" s="200">
        <f t="shared" si="169"/>
        <v>2.2125209241218968E-2</v>
      </c>
    </row>
    <row r="258" spans="1:7" x14ac:dyDescent="0.2">
      <c r="A258" t="str">
        <f t="shared" si="165"/>
        <v>63 Community and civil enforcement occupations</v>
      </c>
      <c r="B258" s="11">
        <v>7.8570374041613517E-2</v>
      </c>
      <c r="C258" s="11">
        <v>5.5087390634773956E-2</v>
      </c>
      <c r="D258" s="11">
        <f t="shared" si="174"/>
        <v>-2.3482983406839561E-2</v>
      </c>
      <c r="E258" s="11">
        <v>2.0408922841507478E-2</v>
      </c>
      <c r="F258" s="11">
        <f t="shared" si="175"/>
        <v>-3.0740605653320832E-3</v>
      </c>
      <c r="G258" s="200">
        <f t="shared" si="169"/>
        <v>1.551350403991747E-2</v>
      </c>
    </row>
    <row r="259" spans="1:7" x14ac:dyDescent="0.2">
      <c r="A259" t="str">
        <f t="shared" si="165"/>
        <v>71 Sales occupations</v>
      </c>
      <c r="B259" s="11">
        <v>5.0839638317187257</v>
      </c>
      <c r="C259" s="11">
        <v>1.6248470189220874</v>
      </c>
      <c r="D259" s="11">
        <f t="shared" si="174"/>
        <v>-3.4591168127966383</v>
      </c>
      <c r="E259" s="11">
        <v>1.2057559253869765</v>
      </c>
      <c r="F259" s="11">
        <f t="shared" ref="F259:F260" si="176">SUM(D259:E259)</f>
        <v>-2.253360887409662</v>
      </c>
      <c r="G259" s="200">
        <f t="shared" si="169"/>
        <v>1.4289484187022694E-2</v>
      </c>
    </row>
    <row r="260" spans="1:7" x14ac:dyDescent="0.2">
      <c r="A260" t="str">
        <f t="shared" si="165"/>
        <v>72 Customer service occupations</v>
      </c>
      <c r="B260" s="11">
        <v>0.74537677299159444</v>
      </c>
      <c r="C260" s="11">
        <v>0.56327011108328839</v>
      </c>
      <c r="D260" s="11">
        <f t="shared" si="174"/>
        <v>-0.18210666190830604</v>
      </c>
      <c r="E260" s="11">
        <v>0.19077177319192976</v>
      </c>
      <c r="F260" s="11">
        <f t="shared" si="176"/>
        <v>8.665111283623711E-3</v>
      </c>
      <c r="G260" s="200">
        <f t="shared" si="169"/>
        <v>1.5308278864400338E-2</v>
      </c>
    </row>
    <row r="261" spans="1:7" x14ac:dyDescent="0.2">
      <c r="A261" t="str">
        <f t="shared" si="165"/>
        <v>81 Process, plant and machine operatives</v>
      </c>
      <c r="B261" s="11">
        <v>1.9711466963782796</v>
      </c>
      <c r="C261" s="11">
        <v>0.75453317842892997</v>
      </c>
      <c r="D261" s="11">
        <f t="shared" si="174"/>
        <v>-1.2166135179493496</v>
      </c>
      <c r="E261" s="11">
        <v>0.47773377593188482</v>
      </c>
      <c r="F261" s="11">
        <f t="shared" ref="F261:F262" si="177">SUM(D261:E261)</f>
        <v>-0.73887974201746476</v>
      </c>
      <c r="G261" s="200">
        <f t="shared" si="169"/>
        <v>1.4572864885975312E-2</v>
      </c>
    </row>
    <row r="262" spans="1:7" x14ac:dyDescent="0.2">
      <c r="A262" t="str">
        <f t="shared" si="165"/>
        <v>82 Transport and mobile machine drivers and operatives</v>
      </c>
      <c r="B262" s="11">
        <v>2.2768633616255971</v>
      </c>
      <c r="C262" s="11">
        <v>1.6882377834637694</v>
      </c>
      <c r="D262" s="11">
        <f t="shared" si="174"/>
        <v>-0.5886255781618277</v>
      </c>
      <c r="E262" s="11">
        <v>0.83172216792875853</v>
      </c>
      <c r="F262" s="11">
        <f t="shared" si="177"/>
        <v>0.24309658976693083</v>
      </c>
      <c r="G262" s="200">
        <f t="shared" si="169"/>
        <v>2.0974879906448196E-2</v>
      </c>
    </row>
    <row r="263" spans="1:7" x14ac:dyDescent="0.2">
      <c r="A263" t="str">
        <f t="shared" si="165"/>
        <v>91 Elementary trades and related occupations</v>
      </c>
      <c r="B263" s="11">
        <v>1.503276782580985</v>
      </c>
      <c r="C263" s="11">
        <v>2.5086181950420432</v>
      </c>
      <c r="D263" s="11">
        <f t="shared" si="174"/>
        <v>1.0053414124610582</v>
      </c>
      <c r="E263" s="11">
        <v>0.95322830090575061</v>
      </c>
      <c r="F263" s="11">
        <f t="shared" ref="F263" si="178">SUM(D263:E263)</f>
        <v>1.958569713366809</v>
      </c>
      <c r="G263" s="200">
        <f t="shared" si="169"/>
        <v>3.3281327144279782E-2</v>
      </c>
    </row>
    <row r="264" spans="1:7" x14ac:dyDescent="0.2">
      <c r="A264" t="str">
        <f t="shared" si="165"/>
        <v>92 Elementary administration and service occupations</v>
      </c>
      <c r="B264" s="11">
        <v>8.6250855438681544</v>
      </c>
      <c r="C264" s="11">
        <v>5.4490514966053212</v>
      </c>
      <c r="D264" s="11">
        <f t="shared" ref="D264" si="179">C264-B264</f>
        <v>-3.1760340472628332</v>
      </c>
      <c r="E264" s="11">
        <v>2.486751689782138</v>
      </c>
      <c r="F264" s="11">
        <f>SUM(D264:E264)</f>
        <v>-0.68928235748069522</v>
      </c>
      <c r="G264" s="200">
        <f t="shared" ref="G264:G265" si="180">IF(B264&gt;0,(1+(E264/B264))^(1/($C$6-$B$6))-1,0)</f>
        <v>1.7032498452586697E-2</v>
      </c>
    </row>
    <row r="265" spans="1:7" x14ac:dyDescent="0.2">
      <c r="A265" t="str">
        <f t="shared" si="165"/>
        <v>All occupations</v>
      </c>
      <c r="B265" s="11">
        <f>SUM(B239:B264)</f>
        <v>48.860032172818059</v>
      </c>
      <c r="C265" s="11">
        <f t="shared" ref="C265:F265" si="181">SUM(C239:C264)</f>
        <v>31.6484152775318</v>
      </c>
      <c r="D265" s="11">
        <f t="shared" si="181"/>
        <v>-17.211616895286262</v>
      </c>
      <c r="E265" s="11">
        <f t="shared" si="181"/>
        <v>14.495547907426527</v>
      </c>
      <c r="F265" s="11">
        <f t="shared" si="181"/>
        <v>-2.716068987859737</v>
      </c>
      <c r="G265" s="200">
        <f t="shared" si="180"/>
        <v>1.7471082173700525E-2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0.54010084259616087</v>
      </c>
      <c r="C268" s="11">
        <v>0.36331764004339751</v>
      </c>
      <c r="D268" s="11">
        <f>C268-B268</f>
        <v>-0.17678320255276336</v>
      </c>
      <c r="E268" s="11">
        <v>0.15235529228272521</v>
      </c>
      <c r="F268" s="11">
        <f>SUM(D268:E268)</f>
        <v>-2.4427910270038156E-2</v>
      </c>
      <c r="G268" s="200">
        <f>IF(B268&gt;0,(1+(E268/B268))^(1/($C$6-$B$6))-1,0)</f>
        <v>1.670391096526469E-2</v>
      </c>
    </row>
    <row r="269" spans="1:7" x14ac:dyDescent="0.2">
      <c r="A269" t="str">
        <f t="shared" si="183"/>
        <v>12 Other managers and proprietors</v>
      </c>
      <c r="B269" s="11">
        <v>0.50128034527354948</v>
      </c>
      <c r="C269" s="11">
        <v>0.41412714601144562</v>
      </c>
      <c r="D269" s="11">
        <f t="shared" ref="D269:D284" si="184">C269-B269</f>
        <v>-8.7153199262103853E-2</v>
      </c>
      <c r="E269" s="11">
        <v>0.15823597834500069</v>
      </c>
      <c r="F269" s="11">
        <f t="shared" ref="F269:F276" si="185">SUM(D269:E269)</f>
        <v>7.1082779082896841E-2</v>
      </c>
      <c r="G269" s="200">
        <f t="shared" ref="G269:G271" si="186">IF(B269&gt;0,(1+(E269/B269))^(1/($C$6-$B$6))-1,0)</f>
        <v>1.8457689475896544E-2</v>
      </c>
    </row>
    <row r="270" spans="1:7" x14ac:dyDescent="0.2">
      <c r="A270" t="str">
        <f t="shared" si="183"/>
        <v>21 Science, research, engineering and technology professionals</v>
      </c>
      <c r="B270" s="11">
        <v>0.28058044840306673</v>
      </c>
      <c r="C270" s="11">
        <v>0.29218444797525361</v>
      </c>
      <c r="D270" s="11">
        <f t="shared" si="184"/>
        <v>1.1603999572186885E-2</v>
      </c>
      <c r="E270" s="11">
        <v>8.8696359717135798E-2</v>
      </c>
      <c r="F270" s="11">
        <f t="shared" si="185"/>
        <v>0.10030035928932268</v>
      </c>
      <c r="G270" s="200">
        <f t="shared" si="186"/>
        <v>1.848110242596479E-2</v>
      </c>
    </row>
    <row r="271" spans="1:7" x14ac:dyDescent="0.2">
      <c r="A271" t="str">
        <f t="shared" si="183"/>
        <v>22 Health professionals</v>
      </c>
      <c r="B271" s="11">
        <v>9.5747256907056696E-2</v>
      </c>
      <c r="C271" s="11">
        <v>0.11038769080559999</v>
      </c>
      <c r="D271" s="11">
        <f t="shared" si="184"/>
        <v>1.464043389854329E-2</v>
      </c>
      <c r="E271" s="11">
        <v>4.7352484063450016E-2</v>
      </c>
      <c r="F271" s="11">
        <f t="shared" si="185"/>
        <v>6.1992917961993306E-2</v>
      </c>
      <c r="G271" s="200">
        <f t="shared" si="186"/>
        <v>2.7150701607076888E-2</v>
      </c>
    </row>
    <row r="272" spans="1:7" x14ac:dyDescent="0.2">
      <c r="A272" t="str">
        <f t="shared" si="183"/>
        <v>23 Teaching and other educational professionals</v>
      </c>
      <c r="B272" s="11">
        <v>9.466431530754274E-2</v>
      </c>
      <c r="C272" s="11">
        <v>6.7178221736525767E-2</v>
      </c>
      <c r="D272" s="11">
        <f t="shared" si="184"/>
        <v>-2.7486093571016973E-2</v>
      </c>
      <c r="E272" s="11">
        <v>3.3444684433118148E-2</v>
      </c>
      <c r="F272" s="11">
        <f t="shared" si="185"/>
        <v>5.9585908621011749E-3</v>
      </c>
      <c r="G272" s="200">
        <f>IF(B272&gt;0,(1+(E272/B272))^(1/($C$6-$B$6))-1,0)</f>
        <v>2.0374404733592311E-2</v>
      </c>
    </row>
    <row r="273" spans="1:7" x14ac:dyDescent="0.2">
      <c r="A273" t="str">
        <f t="shared" si="183"/>
        <v>24 Business, media and public service professionals</v>
      </c>
      <c r="B273" s="11">
        <v>0.30111511485063686</v>
      </c>
      <c r="C273" s="11">
        <v>0.23728365102053028</v>
      </c>
      <c r="D273" s="11">
        <f t="shared" si="184"/>
        <v>-6.3831463830106572E-2</v>
      </c>
      <c r="E273" s="11">
        <v>9.6612175759788491E-2</v>
      </c>
      <c r="F273" s="11">
        <f t="shared" si="185"/>
        <v>3.2780711929681919E-2</v>
      </c>
      <c r="G273" s="200">
        <f t="shared" ref="G273" si="187">IF(B273&gt;0,(1+(E273/B273))^(1/($C$6-$B$6))-1,0)</f>
        <v>1.8724745796749431E-2</v>
      </c>
    </row>
    <row r="274" spans="1:7" x14ac:dyDescent="0.2">
      <c r="A274" t="str">
        <f t="shared" si="183"/>
        <v>31 Science, engineering and technology associate professionals</v>
      </c>
      <c r="B274" s="11">
        <v>0.16034362119544635</v>
      </c>
      <c r="C274" s="11">
        <v>0.18141490606564836</v>
      </c>
      <c r="D274" s="11">
        <f t="shared" si="184"/>
        <v>2.1071284870202017E-2</v>
      </c>
      <c r="E274" s="11">
        <v>6.5608754207679823E-2</v>
      </c>
      <c r="F274" s="11">
        <f t="shared" si="185"/>
        <v>8.668003907788184E-2</v>
      </c>
      <c r="G274" s="200">
        <f>IF(B274&gt;0,(1+(E274/B274))^(1/($C$6-$B$6))-1,0)</f>
        <v>2.313046123571505E-2</v>
      </c>
    </row>
    <row r="275" spans="1:7" x14ac:dyDescent="0.2">
      <c r="A275" t="str">
        <f t="shared" si="183"/>
        <v>32 Health and social care associate professionals</v>
      </c>
      <c r="B275" s="11">
        <v>4.9861422675714417E-2</v>
      </c>
      <c r="C275" s="11">
        <v>8.5523588730673089E-2</v>
      </c>
      <c r="D275" s="11">
        <f t="shared" si="184"/>
        <v>3.5662166054958672E-2</v>
      </c>
      <c r="E275" s="11">
        <v>3.3424783180097686E-2</v>
      </c>
      <c r="F275" s="11">
        <f t="shared" si="185"/>
        <v>6.9086949235056358E-2</v>
      </c>
      <c r="G275" s="200">
        <f t="shared" ref="G275:G292" si="188">IF(B275&gt;0,(1+(E275/B275))^(1/($C$6-$B$6))-1,0)</f>
        <v>3.4793981513731476E-2</v>
      </c>
    </row>
    <row r="276" spans="1:7" x14ac:dyDescent="0.2">
      <c r="A276" t="str">
        <f t="shared" si="183"/>
        <v>33 Protective service occupations</v>
      </c>
      <c r="B276" s="11">
        <v>4.7189203014480097E-2</v>
      </c>
      <c r="C276" s="11">
        <v>3.7621896484462895E-2</v>
      </c>
      <c r="D276" s="11">
        <f t="shared" si="184"/>
        <v>-9.5673065300172014E-3</v>
      </c>
      <c r="E276" s="11">
        <v>7.4012161641191275E-3</v>
      </c>
      <c r="F276" s="11">
        <f t="shared" si="185"/>
        <v>-2.1660903658980738E-3</v>
      </c>
      <c r="G276" s="200">
        <f t="shared" si="188"/>
        <v>9.760208340186205E-3</v>
      </c>
    </row>
    <row r="277" spans="1:7" x14ac:dyDescent="0.2">
      <c r="A277" t="str">
        <f t="shared" si="183"/>
        <v>34 Culture, media and sports occupations</v>
      </c>
      <c r="B277" s="11">
        <v>0.13811385017889807</v>
      </c>
      <c r="C277" s="11">
        <v>9.2120007262196504E-2</v>
      </c>
      <c r="D277" s="11">
        <f t="shared" si="184"/>
        <v>-4.5993842916701569E-2</v>
      </c>
      <c r="E277" s="11">
        <v>3.7818129880639671E-2</v>
      </c>
      <c r="F277" s="11">
        <f t="shared" ref="F277:F278" si="189">SUM(D277:E277)</f>
        <v>-8.1757130360618976E-3</v>
      </c>
      <c r="G277" s="200">
        <f t="shared" si="188"/>
        <v>1.6265472109191048E-2</v>
      </c>
    </row>
    <row r="278" spans="1:7" x14ac:dyDescent="0.2">
      <c r="A278" t="str">
        <f t="shared" si="183"/>
        <v>35 Business and public service associate professionals</v>
      </c>
      <c r="B278" s="11">
        <v>0.40087119339638189</v>
      </c>
      <c r="C278" s="11">
        <v>0.20603393718381488</v>
      </c>
      <c r="D278" s="11">
        <f t="shared" si="184"/>
        <v>-0.19483725621256701</v>
      </c>
      <c r="E278" s="11">
        <v>8.9619782399347023E-2</v>
      </c>
      <c r="F278" s="11">
        <f t="shared" si="189"/>
        <v>-0.10521747381321998</v>
      </c>
      <c r="G278" s="200">
        <f t="shared" si="188"/>
        <v>1.3541987808964873E-2</v>
      </c>
    </row>
    <row r="279" spans="1:7" x14ac:dyDescent="0.2">
      <c r="A279" t="str">
        <f t="shared" si="183"/>
        <v>41 Administrative occupations</v>
      </c>
      <c r="B279" s="11">
        <v>0.62993249725997802</v>
      </c>
      <c r="C279" s="11">
        <v>0.16612502718062261</v>
      </c>
      <c r="D279" s="11">
        <f t="shared" si="184"/>
        <v>-0.46380747007935541</v>
      </c>
      <c r="E279" s="11">
        <v>0.10775194172285374</v>
      </c>
      <c r="F279" s="11">
        <f t="shared" ref="F279:F282" si="190">SUM(D279:E279)</f>
        <v>-0.35605552835650167</v>
      </c>
      <c r="G279" s="200">
        <f t="shared" si="188"/>
        <v>1.0582501217037521E-2</v>
      </c>
    </row>
    <row r="280" spans="1:7" x14ac:dyDescent="0.2">
      <c r="A280" t="str">
        <f t="shared" si="183"/>
        <v>42 Secretarial and related occupations</v>
      </c>
      <c r="B280" s="11">
        <v>0.25572444020429363</v>
      </c>
      <c r="C280" s="11">
        <v>5.4570574059098063E-2</v>
      </c>
      <c r="D280" s="11">
        <f t="shared" si="184"/>
        <v>-0.20115386614519556</v>
      </c>
      <c r="E280" s="11">
        <v>6.7139121810674746E-2</v>
      </c>
      <c r="F280" s="11">
        <f t="shared" si="190"/>
        <v>-0.13401474433452082</v>
      </c>
      <c r="G280" s="200">
        <f t="shared" si="188"/>
        <v>1.5663362101786094E-2</v>
      </c>
    </row>
    <row r="281" spans="1:7" x14ac:dyDescent="0.2">
      <c r="A281" t="str">
        <f t="shared" si="183"/>
        <v>51 Skilled agricultural and related trades</v>
      </c>
      <c r="B281" s="11">
        <v>0.80797927740897346</v>
      </c>
      <c r="C281" s="11">
        <v>0.24745262018722367</v>
      </c>
      <c r="D281" s="11">
        <f t="shared" si="184"/>
        <v>-0.56052665722174977</v>
      </c>
      <c r="E281" s="11">
        <v>0.18128470667801899</v>
      </c>
      <c r="F281" s="11">
        <f t="shared" si="190"/>
        <v>-0.37924195054373078</v>
      </c>
      <c r="G281" s="200">
        <f t="shared" si="188"/>
        <v>1.3586455314650303E-2</v>
      </c>
    </row>
    <row r="282" spans="1:7" x14ac:dyDescent="0.2">
      <c r="A282" t="str">
        <f t="shared" si="183"/>
        <v>52 Skilled metal, electrical and electronic trades</v>
      </c>
      <c r="B282" s="11">
        <v>0.5427100451855883</v>
      </c>
      <c r="C282" s="11">
        <v>0.18209082656014167</v>
      </c>
      <c r="D282" s="11">
        <f t="shared" si="184"/>
        <v>-0.36061921862544666</v>
      </c>
      <c r="E282" s="11">
        <v>0.10332354313836563</v>
      </c>
      <c r="F282" s="11">
        <f t="shared" si="190"/>
        <v>-0.25729567548708104</v>
      </c>
      <c r="G282" s="200">
        <f t="shared" si="188"/>
        <v>1.1686176411086269E-2</v>
      </c>
    </row>
    <row r="283" spans="1:7" x14ac:dyDescent="0.2">
      <c r="A283" t="str">
        <f t="shared" si="183"/>
        <v>53 Skilled construction and building trades</v>
      </c>
      <c r="B283" s="11">
        <v>0.94747899048056106</v>
      </c>
      <c r="C283" s="11">
        <v>0.18021183787438397</v>
      </c>
      <c r="D283" s="11">
        <f t="shared" si="184"/>
        <v>-0.76726715260617706</v>
      </c>
      <c r="E283" s="11">
        <v>0.14521144575765288</v>
      </c>
      <c r="F283" s="11">
        <f t="shared" ref="F283" si="191">SUM(D283:E283)</f>
        <v>-0.62205570684852418</v>
      </c>
      <c r="G283" s="200">
        <f t="shared" si="188"/>
        <v>9.5515584661627351E-3</v>
      </c>
    </row>
    <row r="284" spans="1:7" x14ac:dyDescent="0.2">
      <c r="A284" t="str">
        <f t="shared" si="183"/>
        <v>54 Textiles, printing and other skilled trades</v>
      </c>
      <c r="B284" s="11">
        <v>0.54417769007721684</v>
      </c>
      <c r="C284" s="11">
        <v>0.16317847668943894</v>
      </c>
      <c r="D284" s="11">
        <f t="shared" si="184"/>
        <v>-0.38099921338777787</v>
      </c>
      <c r="E284" s="11">
        <v>9.4243044892440633E-2</v>
      </c>
      <c r="F284" s="11">
        <f t="shared" ref="F284" si="192">SUM(D284:E284)</f>
        <v>-0.28675616849533725</v>
      </c>
      <c r="G284" s="200">
        <f t="shared" si="188"/>
        <v>1.0705005943915991E-2</v>
      </c>
    </row>
    <row r="285" spans="1:7" x14ac:dyDescent="0.2">
      <c r="A285" t="str">
        <f t="shared" si="183"/>
        <v>61 Caring personal service occupations</v>
      </c>
      <c r="B285" s="11">
        <v>0.21814580095300998</v>
      </c>
      <c r="C285" s="11">
        <v>0.25628596383555369</v>
      </c>
      <c r="D285" s="11">
        <f>C285-B285</f>
        <v>3.814016288254371E-2</v>
      </c>
      <c r="E285" s="11">
        <v>8.0823279604202269E-2</v>
      </c>
      <c r="F285" s="11">
        <f>SUM(D285:E285)</f>
        <v>0.11896344248674598</v>
      </c>
      <c r="G285" s="200">
        <f t="shared" si="188"/>
        <v>2.1234068604487621E-2</v>
      </c>
    </row>
    <row r="286" spans="1:7" x14ac:dyDescent="0.2">
      <c r="A286" t="str">
        <f t="shared" si="183"/>
        <v>62 Leisure, travel and related personal service occupations</v>
      </c>
      <c r="B286" s="11">
        <v>0.35597677628519753</v>
      </c>
      <c r="C286" s="11">
        <v>0.14819381885863955</v>
      </c>
      <c r="D286" s="11">
        <f t="shared" ref="D286:D292" si="193">C286-B286</f>
        <v>-0.20778295742655797</v>
      </c>
      <c r="E286" s="11">
        <v>7.3686898108383081E-2</v>
      </c>
      <c r="F286" s="11">
        <f t="shared" ref="F286:F287" si="194">SUM(D286:E286)</f>
        <v>-0.13409605931817489</v>
      </c>
      <c r="G286" s="200">
        <f t="shared" si="188"/>
        <v>1.2621470601333007E-2</v>
      </c>
    </row>
    <row r="287" spans="1:7" x14ac:dyDescent="0.2">
      <c r="A287" t="str">
        <f t="shared" si="183"/>
        <v>63 Community and civil enforcement occupations</v>
      </c>
      <c r="B287" s="11">
        <v>2.2312789839859511E-2</v>
      </c>
      <c r="C287" s="11">
        <v>4.6785355593628982E-3</v>
      </c>
      <c r="D287" s="11">
        <f t="shared" si="193"/>
        <v>-1.7634254280496614E-2</v>
      </c>
      <c r="E287" s="11">
        <v>1.996013839730163E-3</v>
      </c>
      <c r="F287" s="11">
        <f t="shared" si="194"/>
        <v>-1.5638240440766452E-2</v>
      </c>
      <c r="G287" s="200">
        <f t="shared" si="188"/>
        <v>5.7282457878362614E-3</v>
      </c>
    </row>
    <row r="288" spans="1:7" x14ac:dyDescent="0.2">
      <c r="A288" t="str">
        <f t="shared" si="183"/>
        <v>71 Sales occupations</v>
      </c>
      <c r="B288" s="11">
        <v>1.4356180632041826</v>
      </c>
      <c r="C288" s="11">
        <v>0.61031318608031293</v>
      </c>
      <c r="D288" s="11">
        <f t="shared" si="193"/>
        <v>-0.82530487712386968</v>
      </c>
      <c r="E288" s="11">
        <v>0.25295317216464736</v>
      </c>
      <c r="F288" s="11">
        <f t="shared" ref="F288:F289" si="195">SUM(D288:E288)</f>
        <v>-0.57235170495922238</v>
      </c>
      <c r="G288" s="200">
        <f t="shared" si="188"/>
        <v>1.0877891069375201E-2</v>
      </c>
    </row>
    <row r="289" spans="1:7" x14ac:dyDescent="0.2">
      <c r="A289" t="str">
        <f t="shared" si="183"/>
        <v>72 Customer service occupations</v>
      </c>
      <c r="B289" s="11">
        <v>0.21321713890111529</v>
      </c>
      <c r="C289" s="11">
        <v>0.28224949185635673</v>
      </c>
      <c r="D289" s="11">
        <f t="shared" si="193"/>
        <v>6.9032352955241433E-2</v>
      </c>
      <c r="E289" s="11">
        <v>8.9372972378667676E-2</v>
      </c>
      <c r="F289" s="11">
        <f t="shared" si="195"/>
        <v>0.15840532533390911</v>
      </c>
      <c r="G289" s="200">
        <f t="shared" si="188"/>
        <v>2.3612328598159982E-2</v>
      </c>
    </row>
    <row r="290" spans="1:7" x14ac:dyDescent="0.2">
      <c r="A290" t="str">
        <f t="shared" si="183"/>
        <v>81 Process, plant and machine operatives</v>
      </c>
      <c r="B290" s="11">
        <v>0.68081937978941987</v>
      </c>
      <c r="C290" s="11">
        <v>0.16057644130837659</v>
      </c>
      <c r="D290" s="11">
        <f t="shared" si="193"/>
        <v>-0.5202429384810433</v>
      </c>
      <c r="E290" s="11">
        <v>8.1227419759826669E-2</v>
      </c>
      <c r="F290" s="11">
        <f t="shared" ref="F290:F291" si="196">SUM(D290:E290)</f>
        <v>-0.43901551872121664</v>
      </c>
      <c r="G290" s="200">
        <f t="shared" si="188"/>
        <v>7.5423632361861781E-3</v>
      </c>
    </row>
    <row r="291" spans="1:7" x14ac:dyDescent="0.2">
      <c r="A291" t="str">
        <f t="shared" si="183"/>
        <v>82 Transport and mobile machine drivers and operatives</v>
      </c>
      <c r="B291" s="11">
        <v>1.1216761137642361</v>
      </c>
      <c r="C291" s="11">
        <v>0.57497349706671841</v>
      </c>
      <c r="D291" s="11">
        <f t="shared" si="193"/>
        <v>-0.54670261669751774</v>
      </c>
      <c r="E291" s="11">
        <v>0.33214062602160638</v>
      </c>
      <c r="F291" s="11">
        <f t="shared" si="196"/>
        <v>-0.21456199067591136</v>
      </c>
      <c r="G291" s="200">
        <f t="shared" si="188"/>
        <v>1.7441574162903262E-2</v>
      </c>
    </row>
    <row r="292" spans="1:7" x14ac:dyDescent="0.2">
      <c r="A292" t="str">
        <f t="shared" si="183"/>
        <v>91 Elementary trades and related occupations</v>
      </c>
      <c r="B292" s="11">
        <v>0.75925502610224993</v>
      </c>
      <c r="C292" s="11">
        <v>1.1169834347368921</v>
      </c>
      <c r="D292" s="11">
        <f t="shared" si="193"/>
        <v>0.35772840863464217</v>
      </c>
      <c r="E292" s="11">
        <v>0.3617443217892074</v>
      </c>
      <c r="F292" s="11">
        <f t="shared" ref="F292" si="197">SUM(D292:E292)</f>
        <v>0.71947273042384952</v>
      </c>
      <c r="G292" s="200">
        <f t="shared" si="188"/>
        <v>2.6316187791955103E-2</v>
      </c>
    </row>
    <row r="293" spans="1:7" x14ac:dyDescent="0.2">
      <c r="A293" t="str">
        <f t="shared" si="183"/>
        <v>92 Elementary administration and service occupations</v>
      </c>
      <c r="B293" s="11">
        <v>2.4942493705974447</v>
      </c>
      <c r="C293" s="11">
        <v>1.470755404506281</v>
      </c>
      <c r="D293" s="11">
        <f t="shared" ref="D293" si="198">C293-B293</f>
        <v>-1.0234939660911637</v>
      </c>
      <c r="E293" s="11">
        <v>0.48913350813124634</v>
      </c>
      <c r="F293" s="11">
        <f t="shared" ref="F293" si="199">SUM(D293:E293)</f>
        <v>-0.53436045795991738</v>
      </c>
      <c r="G293" s="200">
        <f t="shared" ref="G293:G294" si="200">IF(B293&gt;0,(1+(E293/B293))^(1/($C$6-$B$6))-1,0)</f>
        <v>1.2009543706055448E-2</v>
      </c>
    </row>
    <row r="294" spans="1:7" x14ac:dyDescent="0.2">
      <c r="A294" s="24" t="str">
        <f t="shared" si="183"/>
        <v>All occupations</v>
      </c>
      <c r="B294" s="34">
        <f>SUM(B268:B293)</f>
        <v>13.63914101385226</v>
      </c>
      <c r="C294" s="34">
        <f t="shared" ref="C294:F294" si="201">SUM(C268:C293)</f>
        <v>7.7058322696789521</v>
      </c>
      <c r="D294" s="34">
        <f t="shared" si="201"/>
        <v>-5.9333087441733108</v>
      </c>
      <c r="E294" s="34">
        <f t="shared" si="201"/>
        <v>3.2726016562306262</v>
      </c>
      <c r="F294" s="34">
        <f t="shared" si="201"/>
        <v>-2.6607070879426837</v>
      </c>
      <c r="G294" s="234">
        <f t="shared" si="200"/>
        <v>1.4440912778975523E-2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Dorset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1.5686743695302567</v>
      </c>
      <c r="Q7" s="11">
        <f>'Occ T1'!J16</f>
        <v>21.092737627928663</v>
      </c>
    </row>
    <row r="8" spans="1:17" x14ac:dyDescent="0.2">
      <c r="O8" t="str">
        <f>name!E11</f>
        <v>Process, plant and machine operatives</v>
      </c>
      <c r="P8" s="11">
        <f>'Occ T1'!H15</f>
        <v>0.49138260802974187</v>
      </c>
      <c r="Q8" s="11">
        <f>'Occ T1'!J15</f>
        <v>9.0762261925840342</v>
      </c>
    </row>
    <row r="9" spans="1:17" x14ac:dyDescent="0.2">
      <c r="O9" t="str">
        <f>name!E10</f>
        <v>Sales and customer service occupations</v>
      </c>
      <c r="P9" s="11">
        <f>'Occ T1'!H14</f>
        <v>0.41396537293558566</v>
      </c>
      <c r="Q9" s="11">
        <f>'Occ T1'!J14</f>
        <v>16.489730399231494</v>
      </c>
    </row>
    <row r="10" spans="1:17" x14ac:dyDescent="0.2">
      <c r="O10" t="str">
        <f>name!E9</f>
        <v>Caring, leisure and other service occupations</v>
      </c>
      <c r="P10" s="11">
        <f>'Occ T1'!H13</f>
        <v>4.8120602617019017</v>
      </c>
      <c r="Q10" s="11">
        <f>'Occ T1'!J13</f>
        <v>27.237247035685691</v>
      </c>
    </row>
    <row r="11" spans="1:17" x14ac:dyDescent="0.2">
      <c r="O11" t="str">
        <f>name!E8</f>
        <v>Skilled trades occupations</v>
      </c>
      <c r="P11" s="11">
        <f>'Occ T1'!H12</f>
        <v>1.1305541348357622</v>
      </c>
      <c r="Q11" s="11">
        <f>'Occ T1'!J12</f>
        <v>18.801832390395525</v>
      </c>
    </row>
    <row r="12" spans="1:17" x14ac:dyDescent="0.2">
      <c r="O12" t="str">
        <f>name!E7</f>
        <v>Administrative and secretarial occupations</v>
      </c>
      <c r="P12" s="11">
        <f>'Occ T1'!H11</f>
        <v>-2.2131266825786469</v>
      </c>
      <c r="Q12" s="11">
        <f>'Occ T1'!J11</f>
        <v>18.333745175992977</v>
      </c>
    </row>
    <row r="13" spans="1:17" x14ac:dyDescent="0.2">
      <c r="O13" t="str">
        <f>name!E6</f>
        <v>Associate professional occupations</v>
      </c>
      <c r="P13" s="11">
        <f>'Occ T1'!H10</f>
        <v>10.360588417546417</v>
      </c>
      <c r="Q13" s="11">
        <f>'Occ T1'!J10</f>
        <v>38.075301375174831</v>
      </c>
    </row>
    <row r="14" spans="1:17" x14ac:dyDescent="0.2">
      <c r="O14" t="str">
        <f>name!E5</f>
        <v>Professional occupations</v>
      </c>
      <c r="P14" s="11">
        <f>'Occ T1'!H9</f>
        <v>19.703710527802713</v>
      </c>
      <c r="Q14" s="11">
        <f>'Occ T1'!J9</f>
        <v>66.113214535087138</v>
      </c>
    </row>
    <row r="15" spans="1:17" x14ac:dyDescent="0.2">
      <c r="O15" t="str">
        <f>name!E4</f>
        <v>Managers, directors and senior officials</v>
      </c>
      <c r="P15" s="11">
        <f>'Occ T1'!H8</f>
        <v>2.7211909901962557</v>
      </c>
      <c r="Q15" s="11">
        <f>'Occ T1'!J8</f>
        <v>27.283934330712974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Dorset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-1.0659914030874518E-2</v>
      </c>
      <c r="Q37" s="11">
        <f>'Occ T2'!J8</f>
        <v>14.703998055643501</v>
      </c>
    </row>
    <row r="38" spans="1:17" x14ac:dyDescent="0.2">
      <c r="O38" s="10" t="str">
        <f>name!D5</f>
        <v>12 Other managers and proprietors</v>
      </c>
      <c r="P38" s="11">
        <f>'Occ T2'!H9</f>
        <v>2.7318509042271266</v>
      </c>
      <c r="Q38" s="11">
        <f>'Occ T2'!J9</f>
        <v>12.579936275069468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10.282953018233862</v>
      </c>
      <c r="Q39" s="11">
        <f>'Occ T2'!J10</f>
        <v>21.432389061050944</v>
      </c>
    </row>
    <row r="40" spans="1:17" x14ac:dyDescent="0.2">
      <c r="O40" s="10" t="str">
        <f>name!D7</f>
        <v>22 Health professionals</v>
      </c>
      <c r="P40" s="11">
        <f>'Occ T2'!H11</f>
        <v>2.8728218490857707</v>
      </c>
      <c r="Q40" s="11">
        <f>'Occ T2'!J11</f>
        <v>13.721740431039882</v>
      </c>
    </row>
    <row r="41" spans="1:17" x14ac:dyDescent="0.2">
      <c r="O41" s="10" t="str">
        <f>name!D8</f>
        <v>23 Teaching and other educational professionals</v>
      </c>
      <c r="P41" s="11">
        <f>'Occ T2'!H12</f>
        <v>1.5731439697943408</v>
      </c>
      <c r="Q41" s="11">
        <f>'Occ T2'!J12</f>
        <v>11.924775674683627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4.9747916906887291</v>
      </c>
      <c r="Q42" s="11">
        <f>'Occ T2'!J13</f>
        <v>19.03430936831268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0.19324881333119848</v>
      </c>
      <c r="Q43" s="11">
        <f>'Occ T2'!J14</f>
        <v>3.2274698538492252</v>
      </c>
    </row>
    <row r="44" spans="1:17" x14ac:dyDescent="0.2">
      <c r="O44" s="10" t="str">
        <f>name!D11</f>
        <v>32 Health and social care associate professionals</v>
      </c>
      <c r="P44" s="11">
        <f>'Occ T2'!H15</f>
        <v>7.8328290526067477</v>
      </c>
      <c r="Q44" s="11">
        <f>'Occ T2'!J15</f>
        <v>15.76838220983656</v>
      </c>
    </row>
    <row r="45" spans="1:17" x14ac:dyDescent="0.2">
      <c r="O45" s="10" t="str">
        <f>name!D12</f>
        <v>33 Protective service occupations</v>
      </c>
      <c r="P45" s="11">
        <f>'Occ T2'!H16</f>
        <v>-0.45779505686840105</v>
      </c>
      <c r="Q45" s="11">
        <f>'Occ T2'!J16</f>
        <v>0.43763687663141559</v>
      </c>
    </row>
    <row r="46" spans="1:17" x14ac:dyDescent="0.2">
      <c r="O46" s="10" t="str">
        <f>name!D13</f>
        <v>34 Culture, media and sports occupations</v>
      </c>
      <c r="P46" s="11">
        <f>'Occ T2'!H17</f>
        <v>0.96344140796176347</v>
      </c>
      <c r="Q46" s="11">
        <f>'Occ T2'!J17</f>
        <v>5.1339307277884831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1.8288642005151026</v>
      </c>
      <c r="Q47" s="11">
        <f>'Occ T2'!J18</f>
        <v>13.50788170706914</v>
      </c>
    </row>
    <row r="48" spans="1:17" x14ac:dyDescent="0.2">
      <c r="O48" s="10" t="str">
        <f>name!D15</f>
        <v>41 Administrative occupations</v>
      </c>
      <c r="P48" s="11">
        <f>'Occ T2'!H19</f>
        <v>-0.44169511731450228</v>
      </c>
      <c r="Q48" s="11">
        <f>'Occ T2'!J19</f>
        <v>16.669139136216859</v>
      </c>
    </row>
    <row r="49" spans="15:17" x14ac:dyDescent="0.2">
      <c r="O49" s="10" t="str">
        <f>name!D16</f>
        <v>42 Secretarial and related occupations</v>
      </c>
      <c r="P49" s="11">
        <f>'Occ T2'!H20</f>
        <v>-1.7714315652641446</v>
      </c>
      <c r="Q49" s="11">
        <f>'Occ T2'!J20</f>
        <v>1.6646060397761189</v>
      </c>
    </row>
    <row r="50" spans="15:17" x14ac:dyDescent="0.2">
      <c r="O50" s="10" t="str">
        <f>name!D17</f>
        <v>51 Skilled agricultural and related trades</v>
      </c>
      <c r="P50" s="11">
        <f>'Occ T2'!H21</f>
        <v>0.36119243744615037</v>
      </c>
      <c r="Q50" s="11">
        <f>'Occ T2'!J21</f>
        <v>3.4813133015927127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-0.48495861139120144</v>
      </c>
      <c r="Q51" s="11">
        <f>'Occ T2'!J22</f>
        <v>4.7629131636377817</v>
      </c>
    </row>
    <row r="52" spans="15:17" x14ac:dyDescent="0.2">
      <c r="O52" s="10" t="str">
        <f>name!D19</f>
        <v>53 Skilled construction and building trades</v>
      </c>
      <c r="P52" s="11">
        <f>'Occ T2'!H23</f>
        <v>0.90485447156911114</v>
      </c>
      <c r="Q52" s="11">
        <f>'Occ T2'!J23</f>
        <v>6.6965898792319818</v>
      </c>
    </row>
    <row r="53" spans="15:17" x14ac:dyDescent="0.2">
      <c r="O53" s="10" t="str">
        <f>name!D20</f>
        <v>54 Textiles, printing and other skilled trades</v>
      </c>
      <c r="P53" s="11">
        <f>'Occ T2'!H24</f>
        <v>0.3494658372117101</v>
      </c>
      <c r="Q53" s="11">
        <f>'Occ T2'!J24</f>
        <v>3.8610160459330576</v>
      </c>
    </row>
    <row r="54" spans="15:17" x14ac:dyDescent="0.2">
      <c r="O54" s="10" t="str">
        <f>name!D21</f>
        <v>61 Caring personal service occupations</v>
      </c>
      <c r="P54" s="11">
        <f>'Occ T2'!H25</f>
        <v>4.1894691034377338</v>
      </c>
      <c r="Q54" s="11">
        <f>'Occ T2'!J25</f>
        <v>22.095774583752419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0.73095837795227325</v>
      </c>
      <c r="Q55" s="11">
        <f>'Occ T2'!J26</f>
        <v>5.1328444869775467</v>
      </c>
    </row>
    <row r="56" spans="15:17" x14ac:dyDescent="0.2">
      <c r="O56" s="10" t="str">
        <f>name!D23</f>
        <v>63 Community and civil enforcement occupations</v>
      </c>
      <c r="P56" s="11">
        <f>'Occ T2'!H27</f>
        <v>-0.10836721968810867</v>
      </c>
      <c r="Q56" s="11">
        <f>'Occ T2'!J27</f>
        <v>8.6279649557230165E-3</v>
      </c>
    </row>
    <row r="57" spans="15:17" x14ac:dyDescent="0.2">
      <c r="O57" s="10" t="str">
        <f>name!D24</f>
        <v>71 Sales occupations</v>
      </c>
      <c r="P57" s="11">
        <f>'Occ T2'!H28</f>
        <v>-1.0903125845048152</v>
      </c>
      <c r="Q57" s="11">
        <f>'Occ T2'!J28</f>
        <v>11.634282696844895</v>
      </c>
    </row>
    <row r="58" spans="15:17" x14ac:dyDescent="0.2">
      <c r="O58" s="10" t="str">
        <f>name!D25</f>
        <v>72 Customer service occupations</v>
      </c>
      <c r="P58" s="11">
        <f>'Occ T2'!H29</f>
        <v>1.5042779574404008</v>
      </c>
      <c r="Q58" s="11">
        <f>'Occ T2'!J29</f>
        <v>4.8554477023865994</v>
      </c>
    </row>
    <row r="59" spans="15:17" x14ac:dyDescent="0.2">
      <c r="O59" s="10" t="str">
        <f>name!D26</f>
        <v>81 Process, plant and machine operatives</v>
      </c>
      <c r="P59" s="11">
        <f>'Occ T2'!H30</f>
        <v>0.16314337987140348</v>
      </c>
      <c r="Q59" s="11">
        <f>'Occ T2'!J30</f>
        <v>3.4726448521567379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0.32823922815833839</v>
      </c>
      <c r="Q60" s="11">
        <f>'Occ T2'!J31</f>
        <v>5.6035813404272963</v>
      </c>
    </row>
    <row r="61" spans="15:17" x14ac:dyDescent="0.2">
      <c r="O61" s="10" t="str">
        <f>name!D28</f>
        <v>91 Elementary trades and related occupations</v>
      </c>
      <c r="P61" s="11">
        <f>'Occ T2'!H32</f>
        <v>6.9138872615435121</v>
      </c>
      <c r="Q61" s="11">
        <f>'Occ T2'!J32</f>
        <v>11.805066841974837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-5.3452128920132544</v>
      </c>
      <c r="Q62" s="11">
        <f>'Occ T2'!J33</f>
        <v>9.2876707859538286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38.98900000000009</v>
      </c>
      <c r="Q64" s="11">
        <f>'Occ T2'!J35</f>
        <v>242.5039690627934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Dorset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399.69699999999972</v>
      </c>
      <c r="C8" s="305">
        <f>SUM(C9:C17)</f>
        <v>415.38799999999986</v>
      </c>
      <c r="D8" s="305">
        <f>SUM(D9:D17)</f>
        <v>438.68600000000009</v>
      </c>
      <c r="E8" s="304"/>
      <c r="F8" s="305">
        <f>SUM(F9:F17)</f>
        <v>6.4473568934357646</v>
      </c>
      <c r="G8" s="305">
        <f>SUM(G9:G17)</f>
        <v>8.438190893150388</v>
      </c>
      <c r="H8" s="305">
        <f>SUM(H9:H17)</f>
        <v>12.428550805471968</v>
      </c>
      <c r="I8" s="304"/>
      <c r="J8" s="305">
        <f>SUM(J9:J17)</f>
        <v>45.268875444592815</v>
      </c>
      <c r="K8" s="305">
        <f>SUM(K9:K17)</f>
        <v>58.744711635338113</v>
      </c>
      <c r="L8" s="305">
        <f>SUM(L9:L17)</f>
        <v>86.900472769840405</v>
      </c>
      <c r="M8" s="304"/>
      <c r="N8" s="305">
        <f>SUM(N9:N17)</f>
        <v>78.763642326684277</v>
      </c>
      <c r="O8" s="305">
        <f>SUM(O9:O17)</f>
        <v>87.91994991434963</v>
      </c>
      <c r="P8" s="305">
        <f>SUM(P9:P17)</f>
        <v>99.418184770637396</v>
      </c>
      <c r="Q8" s="306"/>
      <c r="R8" s="305">
        <f>SUM(R9:R17)</f>
        <v>22.084996734496801</v>
      </c>
      <c r="S8" s="305">
        <f>SUM(S9:S17)</f>
        <v>23.012968641350593</v>
      </c>
      <c r="T8" s="305">
        <f>SUM(T9:T17)</f>
        <v>25.299502700425368</v>
      </c>
      <c r="U8" s="306"/>
      <c r="V8" s="305">
        <f>SUM(V9:V17)</f>
        <v>21.80421233890511</v>
      </c>
      <c r="W8" s="305">
        <f>SUM(W9:W17)</f>
        <v>23.927092574914411</v>
      </c>
      <c r="X8" s="305">
        <f>SUM(X9:X17)</f>
        <v>27.129403838567498</v>
      </c>
      <c r="Y8" s="306"/>
      <c r="Z8" s="305">
        <f>SUM(Z9:Z17)</f>
        <v>87.669692027258904</v>
      </c>
      <c r="AA8" s="305">
        <f>SUM(AA9:AA17)</f>
        <v>90.371649214996097</v>
      </c>
      <c r="AB8" s="305">
        <f>SUM(AB9:AB17)</f>
        <v>94.078263288973375</v>
      </c>
      <c r="AC8" s="306"/>
      <c r="AD8" s="305">
        <f>SUM(AD9:AD17)</f>
        <v>75.159051047955799</v>
      </c>
      <c r="AE8" s="305">
        <f>SUM(AE9:AE17)</f>
        <v>68.657904713342759</v>
      </c>
      <c r="AF8" s="305">
        <f>SUM(AF9:AF17)</f>
        <v>54.077374278873265</v>
      </c>
      <c r="AG8" s="306"/>
      <c r="AH8" s="305">
        <f>SUM(AH9:AH17)</f>
        <v>48.860032172818066</v>
      </c>
      <c r="AI8" s="305">
        <f>SUM(AI9:AI17)</f>
        <v>44.10474936818774</v>
      </c>
      <c r="AJ8" s="305">
        <f>SUM(AJ9:AJ17)</f>
        <v>31.648415277531797</v>
      </c>
      <c r="AK8" s="306"/>
      <c r="AL8" s="305">
        <f>SUM(AL9:AL17)</f>
        <v>13.639141013852262</v>
      </c>
      <c r="AM8" s="305">
        <f>SUM(AM9:AM17)</f>
        <v>10.210783044369999</v>
      </c>
      <c r="AN8" s="305">
        <f>SUM(AN9:AN17)</f>
        <v>7.7058322696789521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46.483849782066713</v>
      </c>
      <c r="C9" s="304">
        <f t="shared" ref="B9:D17" si="0">SUM(C21,C33,C51,C63,C75,C93)</f>
        <v>44.679530585604184</v>
      </c>
      <c r="D9" s="304">
        <f t="shared" si="0"/>
        <v>49.205040772263047</v>
      </c>
      <c r="E9" s="304"/>
      <c r="F9" s="304">
        <f t="shared" ref="F9:H17" si="1">SUM(F21,F33,F51,F63,F75,F93)</f>
        <v>0.67796393875507766</v>
      </c>
      <c r="G9" s="304">
        <f t="shared" si="1"/>
        <v>0.87269407938613675</v>
      </c>
      <c r="H9" s="304">
        <f t="shared" si="1"/>
        <v>1.3653422682896181</v>
      </c>
      <c r="I9" s="304"/>
      <c r="J9" s="304">
        <f t="shared" ref="J9:L17" si="2">SUM(J21,J33,J51,J63,J75,J93)</f>
        <v>5.6759787656733991</v>
      </c>
      <c r="K9" s="304">
        <f t="shared" si="2"/>
        <v>6.927926411743246</v>
      </c>
      <c r="L9" s="304">
        <f t="shared" si="2"/>
        <v>10.651250725925808</v>
      </c>
      <c r="M9" s="304"/>
      <c r="N9" s="304">
        <f t="shared" ref="N9:P17" si="3">SUM(N21,N33,N51,N63,N75,N93)</f>
        <v>11.849051515185511</v>
      </c>
      <c r="O9" s="304">
        <f t="shared" si="3"/>
        <v>12.155616823642635</v>
      </c>
      <c r="P9" s="304">
        <f t="shared" si="3"/>
        <v>13.790312148184695</v>
      </c>
      <c r="Q9" s="306"/>
      <c r="R9" s="304">
        <f t="shared" ref="R9:T9" si="4">SUM(R21,R33,R51,R63,R75,R93)</f>
        <v>2.722033341283725</v>
      </c>
      <c r="S9" s="304">
        <f t="shared" si="4"/>
        <v>2.6634329589755144</v>
      </c>
      <c r="T9" s="304">
        <f t="shared" si="4"/>
        <v>2.9960635997444989</v>
      </c>
      <c r="U9" s="306"/>
      <c r="V9" s="304">
        <f t="shared" ref="V9:X9" si="5">SUM(V21,V33,V51,V63,V75,V93)</f>
        <v>3.3233262201449505</v>
      </c>
      <c r="W9" s="304">
        <f t="shared" si="5"/>
        <v>3.257547817079574</v>
      </c>
      <c r="X9" s="304">
        <f t="shared" si="5"/>
        <v>3.4760885705054951</v>
      </c>
      <c r="Y9" s="306"/>
      <c r="Z9" s="304">
        <f t="shared" ref="Z9:AB9" si="6">SUM(Z21,Z33,Z51,Z63,Z75,Z93)</f>
        <v>8.8876164962701143</v>
      </c>
      <c r="AA9" s="304">
        <f t="shared" si="6"/>
        <v>7.7246767565151959</v>
      </c>
      <c r="AB9" s="304">
        <f t="shared" si="6"/>
        <v>7.9585960473195136</v>
      </c>
      <c r="AC9" s="306"/>
      <c r="AD9" s="304">
        <f>SUM(AD21,AD33,AD51,AD63,AD75,AD93)</f>
        <v>7.1463799966458836</v>
      </c>
      <c r="AE9" s="304">
        <f t="shared" ref="AE9:AF9" si="7">SUM(AE21,AE33,AE51,AE63,AE75,AE93)</f>
        <v>5.7617144722886025</v>
      </c>
      <c r="AF9" s="304">
        <f t="shared" si="7"/>
        <v>4.4222961665147649</v>
      </c>
      <c r="AG9" s="306"/>
      <c r="AH9" s="304">
        <f t="shared" ref="AH9:AJ9" si="8">SUM(AH21,AH33,AH51,AH63,AH75,AH93)</f>
        <v>5.1601183202383387</v>
      </c>
      <c r="AI9" s="304">
        <f t="shared" si="8"/>
        <v>4.4623978738388335</v>
      </c>
      <c r="AJ9" s="304">
        <f t="shared" si="8"/>
        <v>3.7676464597238151</v>
      </c>
      <c r="AK9" s="306"/>
      <c r="AL9" s="304">
        <f t="shared" ref="AL9:AN9" si="9">SUM(AL21,AL33,AL51,AL63,AL75,AL93)</f>
        <v>1.0413811878697103</v>
      </c>
      <c r="AM9" s="304">
        <f t="shared" si="9"/>
        <v>0.85352339213444739</v>
      </c>
      <c r="AN9" s="304">
        <f t="shared" si="9"/>
        <v>0.77744478605484291</v>
      </c>
    </row>
    <row r="10" spans="1:40" x14ac:dyDescent="0.2">
      <c r="A10" s="13" t="str">
        <f>name!E5</f>
        <v>Professional occupations</v>
      </c>
      <c r="B10" s="304">
        <f t="shared" si="0"/>
        <v>89.975314257516601</v>
      </c>
      <c r="C10" s="304">
        <f t="shared" si="0"/>
        <v>97.408647665797588</v>
      </c>
      <c r="D10" s="304">
        <f t="shared" si="0"/>
        <v>109.67902478531943</v>
      </c>
      <c r="E10" s="304"/>
      <c r="F10" s="304">
        <f t="shared" si="1"/>
        <v>4.6808632786779922</v>
      </c>
      <c r="G10" s="304">
        <f t="shared" si="1"/>
        <v>6.0512064649352872</v>
      </c>
      <c r="H10" s="304">
        <f t="shared" si="1"/>
        <v>8.589540430117367</v>
      </c>
      <c r="I10" s="304"/>
      <c r="J10" s="304">
        <f t="shared" si="2"/>
        <v>24.843337798268493</v>
      </c>
      <c r="K10" s="304">
        <f t="shared" si="2"/>
        <v>31.110270849995658</v>
      </c>
      <c r="L10" s="304">
        <f t="shared" si="2"/>
        <v>43.051285776239766</v>
      </c>
      <c r="M10" s="304"/>
      <c r="N10" s="304">
        <f t="shared" si="3"/>
        <v>29.170605940745368</v>
      </c>
      <c r="O10" s="304">
        <f t="shared" si="3"/>
        <v>30.340175634095853</v>
      </c>
      <c r="P10" s="304">
        <f t="shared" si="3"/>
        <v>30.320140076511883</v>
      </c>
      <c r="Q10" s="306"/>
      <c r="R10" s="304">
        <f t="shared" ref="R10:T10" si="10">SUM(R22,R34,R52,R64,R76,R94)</f>
        <v>4.4086962146149888</v>
      </c>
      <c r="S10" s="304">
        <f t="shared" si="10"/>
        <v>3.3031823335410566</v>
      </c>
      <c r="T10" s="304">
        <f t="shared" si="10"/>
        <v>2.6899618207104341</v>
      </c>
      <c r="U10" s="306"/>
      <c r="V10" s="304">
        <f t="shared" ref="V10:X10" si="11">SUM(V22,V34,V52,V64,V76,V94)</f>
        <v>4.2279315327874105</v>
      </c>
      <c r="W10" s="304">
        <f t="shared" si="11"/>
        <v>4.4637480221760413</v>
      </c>
      <c r="X10" s="304">
        <f t="shared" si="11"/>
        <v>4.504495005352485</v>
      </c>
      <c r="Y10" s="306"/>
      <c r="Z10" s="304">
        <f t="shared" ref="Z10:AB10" si="12">SUM(Z22,Z34,Z52,Z64,Z76,Z94)</f>
        <v>10.676351294540275</v>
      </c>
      <c r="AA10" s="304">
        <f t="shared" si="12"/>
        <v>11.07422870482554</v>
      </c>
      <c r="AB10" s="304">
        <f t="shared" si="12"/>
        <v>11.791220697362364</v>
      </c>
      <c r="AC10" s="306"/>
      <c r="AD10" s="304">
        <f t="shared" ref="AD10:AF10" si="13">SUM(AD22,AD34,AD52,AD64,AD76,AD94)</f>
        <v>6.9189787663723425</v>
      </c>
      <c r="AE10" s="304">
        <f t="shared" si="13"/>
        <v>6.300941120865879</v>
      </c>
      <c r="AF10" s="304">
        <f t="shared" si="13"/>
        <v>4.9976188358920588</v>
      </c>
      <c r="AG10" s="306"/>
      <c r="AH10" s="304">
        <f t="shared" ref="AH10:AJ10" si="14">SUM(AH22,AH34,AH52,AH64,AH76,AH94)</f>
        <v>4.276442296041429</v>
      </c>
      <c r="AI10" s="304">
        <f t="shared" si="14"/>
        <v>3.9870297869842055</v>
      </c>
      <c r="AJ10" s="304">
        <f t="shared" si="14"/>
        <v>3.0277281315951554</v>
      </c>
      <c r="AK10" s="306"/>
      <c r="AL10" s="304">
        <f t="shared" ref="AL10:AN10" si="15">SUM(AL22,AL34,AL52,AL64,AL76,AL94)</f>
        <v>0.77210713546830312</v>
      </c>
      <c r="AM10" s="304">
        <f t="shared" si="15"/>
        <v>0.77786474837807251</v>
      </c>
      <c r="AN10" s="304">
        <f t="shared" si="15"/>
        <v>0.70703401153790957</v>
      </c>
    </row>
    <row r="11" spans="1:40" x14ac:dyDescent="0.2">
      <c r="A11" s="13" t="str">
        <f>name!E6</f>
        <v>Associate professional occupations</v>
      </c>
      <c r="B11" s="304">
        <f>SUM(B23,B35,B53,B65,B77,B95)</f>
        <v>52.260841983942314</v>
      </c>
      <c r="C11" s="304">
        <f t="shared" si="0"/>
        <v>56.401266668833323</v>
      </c>
      <c r="D11" s="304">
        <f>SUM(D23,D35,D53,D65,D77,D95)</f>
        <v>62.621430401488723</v>
      </c>
      <c r="E11" s="304"/>
      <c r="F11" s="304">
        <f t="shared" si="1"/>
        <v>0.63280228221003165</v>
      </c>
      <c r="G11" s="304">
        <f t="shared" si="1"/>
        <v>0.84031924400577063</v>
      </c>
      <c r="H11" s="304">
        <f t="shared" si="1"/>
        <v>1.3392177420249034</v>
      </c>
      <c r="I11" s="304"/>
      <c r="J11" s="304">
        <f t="shared" si="2"/>
        <v>7.3891592695097312</v>
      </c>
      <c r="K11" s="304">
        <f t="shared" si="2"/>
        <v>9.9302742576761176</v>
      </c>
      <c r="L11" s="304">
        <f t="shared" si="2"/>
        <v>15.271455363297669</v>
      </c>
      <c r="M11" s="304"/>
      <c r="N11" s="304">
        <f t="shared" si="3"/>
        <v>14.507987397774215</v>
      </c>
      <c r="O11" s="304">
        <f t="shared" si="3"/>
        <v>16.679262601059154</v>
      </c>
      <c r="P11" s="304">
        <f t="shared" si="3"/>
        <v>18.810605995697919</v>
      </c>
      <c r="Q11" s="306"/>
      <c r="R11" s="304">
        <f t="shared" ref="R11:T11" si="16">SUM(R23,R35,R53,R65,R77,R95)</f>
        <v>3.9114752733273677</v>
      </c>
      <c r="S11" s="304">
        <f t="shared" si="16"/>
        <v>4.2209187545527067</v>
      </c>
      <c r="T11" s="304">
        <f t="shared" si="16"/>
        <v>4.1393152737997854</v>
      </c>
      <c r="U11" s="306"/>
      <c r="V11" s="304">
        <f t="shared" ref="V11:X11" si="17">SUM(V23,V35,V53,V65,V77,V95)</f>
        <v>3.3386616390622326</v>
      </c>
      <c r="W11" s="304">
        <f t="shared" si="17"/>
        <v>3.476424110577931</v>
      </c>
      <c r="X11" s="304">
        <f t="shared" si="17"/>
        <v>3.7167350752332937</v>
      </c>
      <c r="Y11" s="306"/>
      <c r="Z11" s="304">
        <f t="shared" ref="Z11:AB11" si="18">SUM(Z23,Z35,Z53,Z65,Z77,Z95)</f>
        <v>10.158194154378453</v>
      </c>
      <c r="AA11" s="304">
        <f t="shared" si="18"/>
        <v>10.435568560130575</v>
      </c>
      <c r="AB11" s="304">
        <f t="shared" si="18"/>
        <v>10.836795092602568</v>
      </c>
      <c r="AC11" s="306"/>
      <c r="AD11" s="304">
        <f t="shared" ref="AD11:AF11" si="19">SUM(AD23,AD35,AD53,AD65,AD77,AD95)</f>
        <v>7.1499302447153052</v>
      </c>
      <c r="AE11" s="304">
        <f t="shared" si="19"/>
        <v>6.3802160088705451</v>
      </c>
      <c r="AF11" s="304">
        <f t="shared" si="19"/>
        <v>4.8711617028725369</v>
      </c>
      <c r="AG11" s="306"/>
      <c r="AH11" s="304">
        <f t="shared" ref="AH11:AJ11" si="20">SUM(AH23,AH35,AH53,AH65,AH77,AH95)</f>
        <v>4.3762524325040664</v>
      </c>
      <c r="AI11" s="304">
        <f t="shared" si="20"/>
        <v>3.7715465724019537</v>
      </c>
      <c r="AJ11" s="304">
        <f t="shared" si="20"/>
        <v>3.0334298202332439</v>
      </c>
      <c r="AK11" s="306"/>
      <c r="AL11" s="304">
        <f t="shared" ref="AL11:AN11" si="21">SUM(AL23,AL35,AL53,AL65,AL77,AL95)</f>
        <v>0.79637929046092082</v>
      </c>
      <c r="AM11" s="304">
        <f t="shared" si="21"/>
        <v>0.66673655955856603</v>
      </c>
      <c r="AN11" s="304">
        <f t="shared" si="21"/>
        <v>0.60271433572679567</v>
      </c>
    </row>
    <row r="12" spans="1:40" x14ac:dyDescent="0.2">
      <c r="A12" s="13" t="str">
        <f>name!E7</f>
        <v>Administrative and secretarial occupations</v>
      </c>
      <c r="B12" s="304">
        <f t="shared" si="0"/>
        <v>40.835045951925402</v>
      </c>
      <c r="C12" s="304">
        <f t="shared" si="0"/>
        <v>40.806463788184914</v>
      </c>
      <c r="D12" s="304">
        <f t="shared" si="0"/>
        <v>38.621919269346776</v>
      </c>
      <c r="E12" s="304"/>
      <c r="F12" s="304">
        <f t="shared" si="1"/>
        <v>0.19697991948583413</v>
      </c>
      <c r="G12" s="304">
        <f t="shared" si="1"/>
        <v>0.28931365671144921</v>
      </c>
      <c r="H12" s="304">
        <f t="shared" si="1"/>
        <v>0.50890775345898853</v>
      </c>
      <c r="I12" s="304"/>
      <c r="J12" s="304">
        <f t="shared" si="2"/>
        <v>2.6640397046058544</v>
      </c>
      <c r="K12" s="304">
        <f t="shared" si="2"/>
        <v>3.7984530550605764</v>
      </c>
      <c r="L12" s="304">
        <f t="shared" si="2"/>
        <v>6.0364747488905834</v>
      </c>
      <c r="M12" s="304"/>
      <c r="N12" s="304">
        <f t="shared" si="3"/>
        <v>7.7490030998975126</v>
      </c>
      <c r="O12" s="304">
        <f t="shared" si="3"/>
        <v>9.5590605991540567</v>
      </c>
      <c r="P12" s="304">
        <f t="shared" si="3"/>
        <v>11.950350622865805</v>
      </c>
      <c r="Q12" s="306"/>
      <c r="R12" s="304">
        <f t="shared" ref="R12:T12" si="22">SUM(R24,R36,R54,R66,R78,R96)</f>
        <v>2.9458113573638443</v>
      </c>
      <c r="S12" s="304">
        <f t="shared" si="22"/>
        <v>3.4134118222326495</v>
      </c>
      <c r="T12" s="304">
        <f t="shared" si="22"/>
        <v>3.914341630279508</v>
      </c>
      <c r="U12" s="306"/>
      <c r="V12" s="304">
        <f t="shared" ref="V12:X12" si="23">SUM(V24,V36,V54,V66,V78,V96)</f>
        <v>2.7818949378888327</v>
      </c>
      <c r="W12" s="304">
        <f t="shared" si="23"/>
        <v>3.0897039032116735</v>
      </c>
      <c r="X12" s="304">
        <f t="shared" si="23"/>
        <v>3.6761945293093001</v>
      </c>
      <c r="Y12" s="306"/>
      <c r="Z12" s="304">
        <f t="shared" ref="Z12:AA12" si="24">SUM(Z24,Z36,Z54,Z66,Z78,Z96)</f>
        <v>9.0981961899333417</v>
      </c>
      <c r="AA12" s="304">
        <f t="shared" si="24"/>
        <v>9.0969844867788758</v>
      </c>
      <c r="AB12" s="304">
        <f>SUM(AB24,AB36,AB54,AB66,AB78,AB96)</f>
        <v>7.2511664709707357</v>
      </c>
      <c r="AC12" s="306"/>
      <c r="AD12" s="304">
        <f t="shared" ref="AD12:AE12" si="25">SUM(AD24,AD36,AD54,AD66,AD78,AD96)</f>
        <v>8.9566350271266124</v>
      </c>
      <c r="AE12" s="304">
        <f t="shared" si="25"/>
        <v>7.2563311347851975</v>
      </c>
      <c r="AF12" s="304">
        <f>SUM(AF24,AF36,AF54,AF66,AF78,AF96)</f>
        <v>3.7949713705815582</v>
      </c>
      <c r="AG12" s="306"/>
      <c r="AH12" s="304">
        <f t="shared" ref="AH12:AI12" si="26">SUM(AH24,AH36,AH54,AH66,AH78,AH96)</f>
        <v>5.5568287781592982</v>
      </c>
      <c r="AI12" s="304">
        <f t="shared" si="26"/>
        <v>3.6911350223221859</v>
      </c>
      <c r="AJ12" s="304">
        <f>SUM(AJ24,AJ36,AJ54,AJ66,AJ78,AJ96)</f>
        <v>1.2688165417505743</v>
      </c>
      <c r="AK12" s="306"/>
      <c r="AL12" s="304">
        <f t="shared" ref="AL12:AM12" si="27">SUM(AL24,AL36,AL54,AL66,AL78,AL96)</f>
        <v>0.88565693746427154</v>
      </c>
      <c r="AM12" s="304">
        <f t="shared" si="27"/>
        <v>0.61207010792824623</v>
      </c>
      <c r="AN12" s="304">
        <f>SUM(AN24,AN36,AN54,AN66,AN78,AN96)</f>
        <v>0.22069560123972062</v>
      </c>
    </row>
    <row r="13" spans="1:40" x14ac:dyDescent="0.2">
      <c r="A13" s="13" t="str">
        <f>name!E8</f>
        <v>Skilled trades occupations</v>
      </c>
      <c r="B13" s="304">
        <f t="shared" si="0"/>
        <v>40.328630237161143</v>
      </c>
      <c r="C13" s="304">
        <f t="shared" si="0"/>
        <v>41.414002122931279</v>
      </c>
      <c r="D13" s="304">
        <f t="shared" si="0"/>
        <v>41.459184371996948</v>
      </c>
      <c r="E13" s="304"/>
      <c r="F13" s="304">
        <f t="shared" si="1"/>
        <v>6.8056641455921899E-2</v>
      </c>
      <c r="G13" s="304">
        <f t="shared" si="1"/>
        <v>0.10361833967500353</v>
      </c>
      <c r="H13" s="304">
        <f t="shared" si="1"/>
        <v>0.16888993535263727</v>
      </c>
      <c r="I13" s="304"/>
      <c r="J13" s="304">
        <f t="shared" si="2"/>
        <v>0.78513772584049102</v>
      </c>
      <c r="K13" s="304">
        <f t="shared" si="2"/>
        <v>1.2252356649936424</v>
      </c>
      <c r="L13" s="304">
        <f t="shared" si="2"/>
        <v>2.0982054208850203</v>
      </c>
      <c r="M13" s="304"/>
      <c r="N13" s="304">
        <f t="shared" si="3"/>
        <v>2.4905059898196846</v>
      </c>
      <c r="O13" s="304">
        <f t="shared" si="3"/>
        <v>3.1898087605025367</v>
      </c>
      <c r="P13" s="304">
        <f t="shared" si="3"/>
        <v>4.110185664897152</v>
      </c>
      <c r="Q13" s="306"/>
      <c r="R13" s="304">
        <f t="shared" ref="R13:T13" si="28">SUM(R25,R37,R55,R67,R79,R97)</f>
        <v>1.1854680995863394</v>
      </c>
      <c r="S13" s="304">
        <f t="shared" si="28"/>
        <v>1.4887740160831813</v>
      </c>
      <c r="T13" s="304">
        <f t="shared" si="28"/>
        <v>1.9206401015859293</v>
      </c>
      <c r="U13" s="306"/>
      <c r="V13" s="304">
        <f t="shared" ref="V13:X13" si="29">SUM(V25,V37,V55,V67,V79,V97)</f>
        <v>2.2358979947596493</v>
      </c>
      <c r="W13" s="304">
        <f t="shared" si="29"/>
        <v>2.6853623239433664</v>
      </c>
      <c r="X13" s="304">
        <f t="shared" si="29"/>
        <v>3.2207954497952893</v>
      </c>
      <c r="Y13" s="306"/>
      <c r="Z13" s="304">
        <f t="shared" ref="Z13:AB13" si="30">SUM(Z25,Z37,Z55,Z67,Z79,Z97)</f>
        <v>13.671009868783857</v>
      </c>
      <c r="AA13" s="304">
        <f t="shared" si="30"/>
        <v>14.334481411005735</v>
      </c>
      <c r="AB13" s="304">
        <f t="shared" si="30"/>
        <v>14.575211709871406</v>
      </c>
      <c r="AC13" s="306"/>
      <c r="AD13" s="304">
        <f t="shared" ref="AD13:AF13" si="31">SUM(AD25,AD37,AD55,AD67,AD79,AD97)</f>
        <v>10.598603131012391</v>
      </c>
      <c r="AE13" s="304">
        <f t="shared" si="31"/>
        <v>10.114049664504783</v>
      </c>
      <c r="AF13" s="304">
        <f t="shared" si="31"/>
        <v>9.0658400877077501</v>
      </c>
      <c r="AG13" s="306"/>
      <c r="AH13" s="304">
        <f t="shared" ref="AH13:AJ13" si="32">SUM(AH25,AH37,AH55,AH67,AH79,AH97)</f>
        <v>6.451604782750473</v>
      </c>
      <c r="AI13" s="304">
        <f t="shared" si="32"/>
        <v>6.3963197082624523</v>
      </c>
      <c r="AJ13" s="304">
        <f t="shared" si="32"/>
        <v>5.5264822405905729</v>
      </c>
      <c r="AK13" s="306"/>
      <c r="AL13" s="304">
        <f t="shared" ref="AL13:AN13" si="33">SUM(AL25,AL37,AL55,AL67,AL79,AL97)</f>
        <v>2.8423460031523402</v>
      </c>
      <c r="AM13" s="304">
        <f t="shared" si="33"/>
        <v>1.8763522339605803</v>
      </c>
      <c r="AN13" s="304">
        <f t="shared" si="33"/>
        <v>0.77293376131118818</v>
      </c>
    </row>
    <row r="14" spans="1:40" x14ac:dyDescent="0.2">
      <c r="A14" s="13" t="str">
        <f>name!E9</f>
        <v>Caring, leisure and other service occupations</v>
      </c>
      <c r="B14" s="304">
        <f t="shared" si="0"/>
        <v>38.376597431845141</v>
      </c>
      <c r="C14" s="304">
        <f t="shared" si="0"/>
        <v>39.757853850677606</v>
      </c>
      <c r="D14" s="304">
        <f t="shared" si="0"/>
        <v>43.188657693547029</v>
      </c>
      <c r="E14" s="304"/>
      <c r="F14" s="304">
        <f t="shared" si="1"/>
        <v>4.0580557540998645E-2</v>
      </c>
      <c r="G14" s="304">
        <f t="shared" si="1"/>
        <v>5.7122756370421815E-2</v>
      </c>
      <c r="H14" s="304">
        <f t="shared" si="1"/>
        <v>9.3832182447613557E-2</v>
      </c>
      <c r="I14" s="304"/>
      <c r="J14" s="304">
        <f t="shared" si="2"/>
        <v>1.4042605346415868</v>
      </c>
      <c r="K14" s="304">
        <f t="shared" si="2"/>
        <v>1.9710878530408271</v>
      </c>
      <c r="L14" s="304">
        <f t="shared" si="2"/>
        <v>3.2986049580188235</v>
      </c>
      <c r="M14" s="304"/>
      <c r="N14" s="304">
        <f t="shared" si="3"/>
        <v>4.4664539771160889</v>
      </c>
      <c r="O14" s="304">
        <f t="shared" si="3"/>
        <v>5.3258289150092999</v>
      </c>
      <c r="P14" s="304">
        <f t="shared" si="3"/>
        <v>6.5967862438922804</v>
      </c>
      <c r="Q14" s="306"/>
      <c r="R14" s="304">
        <f>SUM(R26,R38,R56,R68,R80,R98)</f>
        <v>3.4996647510665593</v>
      </c>
      <c r="S14" s="304">
        <f t="shared" ref="S14:T14" si="34">SUM(S26,S38,S56,S68,S80,S98)</f>
        <v>3.6421984321444327</v>
      </c>
      <c r="T14" s="304">
        <f t="shared" si="34"/>
        <v>4.0079140182014958</v>
      </c>
      <c r="U14" s="306"/>
      <c r="V14" s="304">
        <f t="shared" ref="V14:X14" si="35">SUM(V26,V38,V56,V68,V80,V98)</f>
        <v>2.4811518222319053</v>
      </c>
      <c r="W14" s="304">
        <f t="shared" si="35"/>
        <v>2.6968869095405275</v>
      </c>
      <c r="X14" s="304">
        <f t="shared" si="35"/>
        <v>3.2250698093022288</v>
      </c>
      <c r="Y14" s="306"/>
      <c r="Z14" s="304">
        <f t="shared" ref="Z14:AB14" si="36">SUM(Z26,Z38,Z56,Z68,Z80,Z98)</f>
        <v>13.640753239526884</v>
      </c>
      <c r="AA14" s="304">
        <f t="shared" si="36"/>
        <v>14.637016797276711</v>
      </c>
      <c r="AB14" s="304">
        <f t="shared" si="36"/>
        <v>16.758306218564321</v>
      </c>
      <c r="AC14" s="306"/>
      <c r="AD14" s="304">
        <f t="shared" ref="AD14:AF14" si="37">SUM(AD26,AD38,AD56,AD68,AD80,AD98)</f>
        <v>9.4142246086819252</v>
      </c>
      <c r="AE14" s="304">
        <f t="shared" si="37"/>
        <v>8.4752473389847207</v>
      </c>
      <c r="AF14" s="304">
        <f t="shared" si="37"/>
        <v>6.3632316447737116</v>
      </c>
      <c r="AG14" s="306"/>
      <c r="AH14" s="304">
        <f t="shared" ref="AH14:AJ14" si="38">SUM(AH26,AH38,AH56,AH68,AH80,AH98)</f>
        <v>2.8330725739611262</v>
      </c>
      <c r="AI14" s="304">
        <f t="shared" si="38"/>
        <v>2.499531518508157</v>
      </c>
      <c r="AJ14" s="304">
        <f t="shared" si="38"/>
        <v>2.4357543000929986</v>
      </c>
      <c r="AK14" s="306"/>
      <c r="AL14" s="304">
        <f t="shared" ref="AL14:AN14" si="39">SUM(AL26,AL38,AL56,AL68,AL80,AL98)</f>
        <v>0.5964353670780671</v>
      </c>
      <c r="AM14" s="304">
        <f t="shared" si="39"/>
        <v>0.45293332980250867</v>
      </c>
      <c r="AN14" s="304">
        <f t="shared" si="39"/>
        <v>0.40915831825355631</v>
      </c>
    </row>
    <row r="15" spans="1:40" x14ac:dyDescent="0.2">
      <c r="A15" s="13" t="str">
        <f>name!E10</f>
        <v>Sales and customer service occupations</v>
      </c>
      <c r="B15" s="304">
        <f t="shared" si="0"/>
        <v>34.115485221195186</v>
      </c>
      <c r="C15" s="304">
        <f t="shared" si="0"/>
        <v>34.696662240846003</v>
      </c>
      <c r="D15" s="304">
        <f t="shared" si="0"/>
        <v>34.529450594130779</v>
      </c>
      <c r="E15" s="304"/>
      <c r="F15" s="304">
        <f t="shared" si="1"/>
        <v>8.6632384257183587E-2</v>
      </c>
      <c r="G15" s="304">
        <f t="shared" si="1"/>
        <v>0.12520850064227626</v>
      </c>
      <c r="H15" s="304">
        <f t="shared" si="1"/>
        <v>0.19237086850343435</v>
      </c>
      <c r="I15" s="304"/>
      <c r="J15" s="304">
        <f t="shared" si="2"/>
        <v>1.2136849884459739</v>
      </c>
      <c r="K15" s="304">
        <f t="shared" si="2"/>
        <v>1.7532899391532752</v>
      </c>
      <c r="L15" s="304">
        <f t="shared" si="2"/>
        <v>3.0439841468690094</v>
      </c>
      <c r="M15" s="304"/>
      <c r="N15" s="304">
        <f t="shared" si="3"/>
        <v>4.5717030631248905</v>
      </c>
      <c r="O15" s="304">
        <f t="shared" si="3"/>
        <v>5.4798464401948044</v>
      </c>
      <c r="P15" s="304">
        <f t="shared" si="3"/>
        <v>7.0149520649292567</v>
      </c>
      <c r="Q15" s="306"/>
      <c r="R15" s="304">
        <f t="shared" ref="R15:T15" si="40">SUM(R27,R39,R57,R69,R81,R99)</f>
        <v>1.5406815707915913</v>
      </c>
      <c r="S15" s="304">
        <f t="shared" si="40"/>
        <v>1.7732214242253148</v>
      </c>
      <c r="T15" s="304">
        <f t="shared" si="40"/>
        <v>2.2479859913535707</v>
      </c>
      <c r="U15" s="306"/>
      <c r="V15" s="304">
        <f t="shared" ref="V15:X15" si="41">SUM(V27,V39,V57,V69,V81,V99)</f>
        <v>1.3068110634434129</v>
      </c>
      <c r="W15" s="304">
        <f t="shared" si="41"/>
        <v>1.4770912843234854</v>
      </c>
      <c r="X15" s="304">
        <f t="shared" si="41"/>
        <v>1.7523581799344556</v>
      </c>
      <c r="Y15" s="306"/>
      <c r="Z15" s="304">
        <f t="shared" ref="Z15:AB15" si="42">SUM(Z27,Z39,Z57,Z69,Z81,Z99)</f>
        <v>9.4205768596732558</v>
      </c>
      <c r="AA15" s="304">
        <f t="shared" si="42"/>
        <v>9.8793359133864485</v>
      </c>
      <c r="AB15" s="304">
        <f t="shared" si="42"/>
        <v>10.726222345105064</v>
      </c>
      <c r="AC15" s="306"/>
      <c r="AD15" s="304">
        <f t="shared" ref="AD15:AF15" si="43">SUM(AD27,AD39,AD57,AD69,AD81,AD99)</f>
        <v>8.4972194846432672</v>
      </c>
      <c r="AE15" s="304">
        <f t="shared" si="43"/>
        <v>7.9981864258554989</v>
      </c>
      <c r="AF15" s="304">
        <f t="shared" si="43"/>
        <v>6.4708971894939458</v>
      </c>
      <c r="AG15" s="306"/>
      <c r="AH15" s="304">
        <f t="shared" ref="AH15:AJ15" si="44">SUM(AH27,AH39,AH57,AH69,AH81,AH99)</f>
        <v>5.8293406047103149</v>
      </c>
      <c r="AI15" s="304">
        <f t="shared" si="44"/>
        <v>5.0870732778839711</v>
      </c>
      <c r="AJ15" s="304">
        <f t="shared" si="44"/>
        <v>2.1881171300053754</v>
      </c>
      <c r="AK15" s="306"/>
      <c r="AL15" s="304">
        <f t="shared" ref="AL15:AN15" si="45">SUM(AL27,AL39,AL57,AL69,AL81,AL99)</f>
        <v>1.6488352021052974</v>
      </c>
      <c r="AM15" s="304">
        <f t="shared" si="45"/>
        <v>1.1234090351809265</v>
      </c>
      <c r="AN15" s="304">
        <f t="shared" si="45"/>
        <v>0.89256267793666966</v>
      </c>
    </row>
    <row r="16" spans="1:40" x14ac:dyDescent="0.2">
      <c r="A16" s="13" t="str">
        <f>name!E11</f>
        <v>Process, plant and machine operatives</v>
      </c>
      <c r="B16" s="304">
        <f t="shared" si="0"/>
        <v>17.954197577844035</v>
      </c>
      <c r="C16" s="304">
        <f t="shared" si="0"/>
        <v>18.600620169665465</v>
      </c>
      <c r="D16" s="304">
        <f t="shared" si="0"/>
        <v>18.445580185873812</v>
      </c>
      <c r="E16" s="304"/>
      <c r="F16" s="304">
        <f t="shared" si="1"/>
        <v>4.0009564984343902E-2</v>
      </c>
      <c r="G16" s="304">
        <f t="shared" si="1"/>
        <v>6.5900664465957867E-2</v>
      </c>
      <c r="H16" s="304">
        <f t="shared" si="1"/>
        <v>0.1227498778307461</v>
      </c>
      <c r="I16" s="304"/>
      <c r="J16" s="304">
        <f t="shared" si="2"/>
        <v>0.32720986301068877</v>
      </c>
      <c r="K16" s="304">
        <f t="shared" si="2"/>
        <v>0.52533212266016593</v>
      </c>
      <c r="L16" s="304">
        <f t="shared" si="2"/>
        <v>0.9110747198759066</v>
      </c>
      <c r="M16" s="304"/>
      <c r="N16" s="304">
        <f t="shared" si="3"/>
        <v>0.84502661452156169</v>
      </c>
      <c r="O16" s="304">
        <f t="shared" si="3"/>
        <v>1.1875096156992868</v>
      </c>
      <c r="P16" s="304">
        <f t="shared" si="3"/>
        <v>1.812993705205791</v>
      </c>
      <c r="Q16" s="306"/>
      <c r="R16" s="304">
        <f t="shared" ref="R16:T16" si="46">SUM(R28,R40,R58,R70,R82,R100)</f>
        <v>0.3797444014129237</v>
      </c>
      <c r="S16" s="304">
        <f t="shared" si="46"/>
        <v>0.52712621779890445</v>
      </c>
      <c r="T16" s="304">
        <f t="shared" si="46"/>
        <v>0.77937350446593423</v>
      </c>
      <c r="U16" s="306"/>
      <c r="V16" s="304">
        <f t="shared" ref="V16:X16" si="47">SUM(V28,V40,V58,V70,V82,V100)</f>
        <v>0.64916668690037682</v>
      </c>
      <c r="W16" s="304">
        <f t="shared" si="47"/>
        <v>0.85386020908709637</v>
      </c>
      <c r="X16" s="304">
        <f t="shared" si="47"/>
        <v>1.1074557151421542</v>
      </c>
      <c r="Y16" s="306"/>
      <c r="Z16" s="304">
        <f t="shared" ref="Z16:AB16" si="48">SUM(Z28,Z40,Z58,Z70,Z82,Z100)</f>
        <v>4.2952281039267159</v>
      </c>
      <c r="AA16" s="304">
        <f t="shared" si="48"/>
        <v>4.9501585772624779</v>
      </c>
      <c r="AB16" s="304">
        <f t="shared" si="48"/>
        <v>5.6085955982167706</v>
      </c>
      <c r="AC16" s="306"/>
      <c r="AD16" s="304">
        <f t="shared" ref="AD16:AF16" si="49">SUM(AD28,AD40,AD58,AD70,AD82,AD100)</f>
        <v>5.3673067915298933</v>
      </c>
      <c r="AE16" s="304">
        <f t="shared" si="49"/>
        <v>5.388301438043638</v>
      </c>
      <c r="AF16" s="304">
        <f t="shared" si="49"/>
        <v>4.9250161648687181</v>
      </c>
      <c r="AG16" s="306"/>
      <c r="AH16" s="304">
        <f t="shared" ref="AH16:AJ16" si="50">SUM(AH28,AH40,AH58,AH70,AH82,AH100)</f>
        <v>4.248010058003878</v>
      </c>
      <c r="AI16" s="304">
        <f t="shared" si="50"/>
        <v>3.9446450309083163</v>
      </c>
      <c r="AJ16" s="304">
        <f t="shared" si="50"/>
        <v>2.4427709618926983</v>
      </c>
      <c r="AK16" s="306"/>
      <c r="AL16" s="304">
        <f t="shared" ref="AL16:AN16" si="51">SUM(AL28,AL40,AL58,AL70,AL82,AL100)</f>
        <v>1.8024954935536572</v>
      </c>
      <c r="AM16" s="304">
        <f t="shared" si="51"/>
        <v>1.1577862937396215</v>
      </c>
      <c r="AN16" s="304">
        <f t="shared" si="51"/>
        <v>0.73554993837509508</v>
      </c>
    </row>
    <row r="17" spans="1:40" x14ac:dyDescent="0.2">
      <c r="A17" s="13" t="str">
        <f>name!E12</f>
        <v>Elementary occupations</v>
      </c>
      <c r="B17" s="304">
        <f t="shared" si="0"/>
        <v>39.367037556503249</v>
      </c>
      <c r="C17" s="304">
        <f t="shared" si="0"/>
        <v>41.6229529074594</v>
      </c>
      <c r="D17" s="304">
        <f t="shared" si="0"/>
        <v>40.935711926033477</v>
      </c>
      <c r="E17" s="304"/>
      <c r="F17" s="304">
        <f t="shared" si="1"/>
        <v>2.3468326068381874E-2</v>
      </c>
      <c r="G17" s="304">
        <f t="shared" si="1"/>
        <v>3.2807186958084288E-2</v>
      </c>
      <c r="H17" s="304">
        <f t="shared" si="1"/>
        <v>4.7699747446658378E-2</v>
      </c>
      <c r="I17" s="304"/>
      <c r="J17" s="304">
        <f t="shared" si="2"/>
        <v>0.9660667945965955</v>
      </c>
      <c r="K17" s="304">
        <f t="shared" si="2"/>
        <v>1.502841481014608</v>
      </c>
      <c r="L17" s="304">
        <f t="shared" si="2"/>
        <v>2.5381369098378173</v>
      </c>
      <c r="M17" s="304"/>
      <c r="N17" s="304">
        <f t="shared" si="3"/>
        <v>3.1133047284994433</v>
      </c>
      <c r="O17" s="304">
        <f t="shared" si="3"/>
        <v>4.0028405249920285</v>
      </c>
      <c r="P17" s="304">
        <f t="shared" si="3"/>
        <v>5.0118582484526071</v>
      </c>
      <c r="Q17" s="306"/>
      <c r="R17" s="304">
        <f t="shared" ref="R17:T17" si="52">SUM(R29,R41,R59,R71,R83,R101)</f>
        <v>1.4914217250494632</v>
      </c>
      <c r="S17" s="304">
        <f t="shared" si="52"/>
        <v>1.9807026817968325</v>
      </c>
      <c r="T17" s="304">
        <f t="shared" si="52"/>
        <v>2.6039067602842136</v>
      </c>
      <c r="U17" s="306"/>
      <c r="V17" s="304">
        <f t="shared" ref="V17:X17" si="53">SUM(V29,V41,V59,V71,V83,V101)</f>
        <v>1.4593704416863424</v>
      </c>
      <c r="W17" s="304">
        <f t="shared" si="53"/>
        <v>1.9264679949747179</v>
      </c>
      <c r="X17" s="304">
        <f t="shared" si="53"/>
        <v>2.4502115039927919</v>
      </c>
      <c r="Y17" s="306"/>
      <c r="Z17" s="304">
        <f t="shared" ref="Z17:AB17" si="54">SUM(Z29,Z41,Z59,Z71,Z83,Z101)</f>
        <v>7.8217658202260072</v>
      </c>
      <c r="AA17" s="304">
        <f t="shared" si="54"/>
        <v>8.2391980078145437</v>
      </c>
      <c r="AB17" s="304">
        <f t="shared" si="54"/>
        <v>8.5721491089606392</v>
      </c>
      <c r="AC17" s="306"/>
      <c r="AD17" s="304">
        <f t="shared" ref="AD17:AF17" si="55">SUM(AD29,AD41,AD59,AD71,AD83,AD101)</f>
        <v>11.109772997228177</v>
      </c>
      <c r="AE17" s="304">
        <f t="shared" si="55"/>
        <v>10.982917109143886</v>
      </c>
      <c r="AF17" s="304">
        <f t="shared" si="55"/>
        <v>9.1663411161682156</v>
      </c>
      <c r="AG17" s="306"/>
      <c r="AH17" s="304">
        <f t="shared" ref="AH17:AJ17" si="56">SUM(AH29,AH41,AH59,AH71,AH83,AH101)</f>
        <v>10.128362326449141</v>
      </c>
      <c r="AI17" s="304">
        <f t="shared" si="56"/>
        <v>10.265070577077667</v>
      </c>
      <c r="AJ17" s="304">
        <f t="shared" si="56"/>
        <v>7.9576696916473626</v>
      </c>
      <c r="AK17" s="306"/>
      <c r="AL17" s="304">
        <f t="shared" ref="AL17:AN17" si="57">SUM(AL29,AL41,AL59,AL71,AL83,AL101)</f>
        <v>3.2535043966996953</v>
      </c>
      <c r="AM17" s="304">
        <f t="shared" si="57"/>
        <v>2.6901073436870293</v>
      </c>
      <c r="AN17" s="304">
        <f t="shared" si="57"/>
        <v>2.5877388392431739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11.390000000000009</v>
      </c>
      <c r="C20" s="305">
        <f>SUM(C21:C29)</f>
        <v>11.679999999999993</v>
      </c>
      <c r="D20" s="305">
        <f>SUM(D21:D29)</f>
        <v>12.022000000000002</v>
      </c>
      <c r="E20" s="304"/>
      <c r="F20" s="305">
        <f>SUM(F21:F29)</f>
        <v>0.10965122068529168</v>
      </c>
      <c r="G20" s="305">
        <f>SUM(G21:G29)</f>
        <v>0.14784422642522921</v>
      </c>
      <c r="H20" s="305">
        <f>SUM(H21:H29)</f>
        <v>0.22166106939900718</v>
      </c>
      <c r="I20" s="304"/>
      <c r="J20" s="305">
        <f>SUM(J21:J29)</f>
        <v>0.59974731587120511</v>
      </c>
      <c r="K20" s="305">
        <f>SUM(K21:K29)</f>
        <v>0.79128859876073943</v>
      </c>
      <c r="L20" s="305">
        <f>SUM(L21:L29)</f>
        <v>1.1525324772054117</v>
      </c>
      <c r="M20" s="304"/>
      <c r="N20" s="305">
        <f>SUM(N21:N29)</f>
        <v>1.665190617994003</v>
      </c>
      <c r="O20" s="305">
        <f>SUM(O21:O29)</f>
        <v>1.9254909293950933</v>
      </c>
      <c r="P20" s="305">
        <f>SUM(P21:P29)</f>
        <v>2.3096746399130406</v>
      </c>
      <c r="Q20" s="306"/>
      <c r="R20" s="305">
        <f>SUM(R21:R29)</f>
        <v>0.48881078730656929</v>
      </c>
      <c r="S20" s="305">
        <f>SUM(S21:S29)</f>
        <v>0.57201663511008571</v>
      </c>
      <c r="T20" s="305">
        <f>SUM(T21:T29)</f>
        <v>0.69494964610472243</v>
      </c>
      <c r="U20" s="306"/>
      <c r="V20" s="305">
        <f>SUM(V21:V29)</f>
        <v>1.0113933872775773</v>
      </c>
      <c r="W20" s="305">
        <f>SUM(W21:W29)</f>
        <v>1.1703845631471443</v>
      </c>
      <c r="X20" s="305">
        <f>SUM(X21:X29)</f>
        <v>1.3961456799096945</v>
      </c>
      <c r="Y20" s="306"/>
      <c r="Z20" s="305">
        <f>SUM(Z21:Z29)</f>
        <v>2.3675618752024108</v>
      </c>
      <c r="AA20" s="305">
        <f>SUM(AA21:AA29)</f>
        <v>2.4710293759094908</v>
      </c>
      <c r="AB20" s="305">
        <f>SUM(AB21:AB29)</f>
        <v>2.5942339440299698</v>
      </c>
      <c r="AC20" s="306"/>
      <c r="AD20" s="305">
        <f>SUM(AD21:AD29)</f>
        <v>2.3296122141007221</v>
      </c>
      <c r="AE20" s="305">
        <f>SUM(AE21:AE29)</f>
        <v>2.1769339865066679</v>
      </c>
      <c r="AF20" s="305">
        <f>SUM(AF21:AF29)</f>
        <v>1.8609057302212613</v>
      </c>
      <c r="AG20" s="306"/>
      <c r="AH20" s="305">
        <f>SUM(AH21:AH29)</f>
        <v>1.6176296859925801</v>
      </c>
      <c r="AI20" s="305">
        <f>SUM(AI21:AI29)</f>
        <v>1.4036748971163937</v>
      </c>
      <c r="AJ20" s="305">
        <f>SUM(AJ21:AJ29)</f>
        <v>1.1328318861229387</v>
      </c>
      <c r="AK20" s="306"/>
      <c r="AL20" s="305">
        <f>SUM(AL21:AL29)</f>
        <v>1.2004028955696504</v>
      </c>
      <c r="AM20" s="305">
        <f>SUM(AM21:AM29)</f>
        <v>1.0213367876291497</v>
      </c>
      <c r="AN20" s="305">
        <f>SUM(AN21:AN29)</f>
        <v>0.65906492709395648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0.87933928081797752</v>
      </c>
      <c r="C21" s="304">
        <f t="shared" ref="C21:D21" si="59">SUM(G21,K21,O21,S21,W21,AA21,AE21,AI21,AM21)</f>
        <v>0.8755297775912102</v>
      </c>
      <c r="D21" s="304">
        <f t="shared" si="59"/>
        <v>0.95129583676720131</v>
      </c>
      <c r="E21" s="304"/>
      <c r="F21" s="304">
        <v>3.0164814287346801E-2</v>
      </c>
      <c r="G21" s="304">
        <v>4.0529768148843584E-2</v>
      </c>
      <c r="H21" s="304">
        <v>5.6897547234393414E-2</v>
      </c>
      <c r="I21" s="304"/>
      <c r="J21" s="304">
        <v>0.11395701805313908</v>
      </c>
      <c r="K21" s="304">
        <v>0.13353212556827956</v>
      </c>
      <c r="L21" s="304">
        <v>0.17725945533830481</v>
      </c>
      <c r="M21" s="304"/>
      <c r="N21" s="304">
        <v>0.16031104448669461</v>
      </c>
      <c r="O21" s="304">
        <v>0.15971637486132392</v>
      </c>
      <c r="P21" s="304">
        <v>0.17937565143441958</v>
      </c>
      <c r="Q21" s="306"/>
      <c r="R21" s="304">
        <v>5.0045162177080278E-2</v>
      </c>
      <c r="S21" s="304">
        <v>5.1389178527378468E-2</v>
      </c>
      <c r="T21" s="304">
        <v>5.6783789643000175E-2</v>
      </c>
      <c r="U21" s="306"/>
      <c r="V21" s="304">
        <v>4.9692351400526247E-2</v>
      </c>
      <c r="W21" s="304">
        <v>4.471656142921112E-2</v>
      </c>
      <c r="X21" s="304">
        <v>4.3864013177161883E-2</v>
      </c>
      <c r="Y21" s="306"/>
      <c r="Z21" s="304">
        <v>0.19928464817699962</v>
      </c>
      <c r="AA21" s="304">
        <v>0.21735450929710753</v>
      </c>
      <c r="AB21" s="304">
        <v>0.27026711304694567</v>
      </c>
      <c r="AC21" s="306"/>
      <c r="AD21" s="304">
        <v>0.13489445743299158</v>
      </c>
      <c r="AE21" s="304">
        <v>0.11477636506105926</v>
      </c>
      <c r="AF21" s="304">
        <v>8.0129903711153042E-2</v>
      </c>
      <c r="AG21" s="306"/>
      <c r="AH21" s="304">
        <v>8.8532180399631677E-2</v>
      </c>
      <c r="AI21" s="304">
        <v>7.25778503119201E-2</v>
      </c>
      <c r="AJ21" s="304">
        <v>4.5987115954474231E-2</v>
      </c>
      <c r="AK21" s="306"/>
      <c r="AL21" s="304">
        <v>5.2457604403567719E-2</v>
      </c>
      <c r="AM21" s="304">
        <v>4.093704438608671E-2</v>
      </c>
      <c r="AN21" s="304">
        <v>4.0731247227348513E-2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1.0514771644501735</v>
      </c>
      <c r="C22" s="304">
        <f t="shared" ref="C22:C29" si="61">SUM(G22,K22,O22,S22,W22,AA22,AE22,AI22,AM22)</f>
        <v>1.1740730076446322</v>
      </c>
      <c r="D22" s="304">
        <f t="shared" ref="D22:D29" si="62">SUM(H22,L22,P22,T22,X22,AB22,AF22,AJ22,AN22)</f>
        <v>1.3026386823583911</v>
      </c>
      <c r="E22" s="304"/>
      <c r="F22" s="304">
        <v>3.4905505131737652E-2</v>
      </c>
      <c r="G22" s="304">
        <v>4.9099211452218718E-2</v>
      </c>
      <c r="H22" s="304">
        <v>7.4916258096642666E-2</v>
      </c>
      <c r="I22" s="304"/>
      <c r="J22" s="304">
        <v>0.19569072269654872</v>
      </c>
      <c r="K22" s="304">
        <v>0.26539269961503958</v>
      </c>
      <c r="L22" s="304">
        <v>0.37888897822210349</v>
      </c>
      <c r="M22" s="304"/>
      <c r="N22" s="304">
        <v>0.29577480930712396</v>
      </c>
      <c r="O22" s="304">
        <v>0.30412848583531693</v>
      </c>
      <c r="P22" s="304">
        <v>0.28761043833194327</v>
      </c>
      <c r="Q22" s="306"/>
      <c r="R22" s="304">
        <v>3.8661554410027721E-2</v>
      </c>
      <c r="S22" s="304">
        <v>4.3078717666607938E-2</v>
      </c>
      <c r="T22" s="304">
        <v>4.4214528539198578E-2</v>
      </c>
      <c r="U22" s="306"/>
      <c r="V22" s="304">
        <v>0.12515291496934308</v>
      </c>
      <c r="W22" s="304">
        <v>0.14341711966283249</v>
      </c>
      <c r="X22" s="304">
        <v>0.16106253224307807</v>
      </c>
      <c r="Y22" s="306"/>
      <c r="Z22" s="304">
        <v>0.10215371337521575</v>
      </c>
      <c r="AA22" s="304">
        <v>9.3858119983890861E-2</v>
      </c>
      <c r="AB22" s="304">
        <v>7.9313458101310103E-2</v>
      </c>
      <c r="AC22" s="306"/>
      <c r="AD22" s="304">
        <v>0.12780646197185019</v>
      </c>
      <c r="AE22" s="304">
        <v>0.13122289822405983</v>
      </c>
      <c r="AF22" s="304">
        <v>0.13261797157140273</v>
      </c>
      <c r="AG22" s="306"/>
      <c r="AH22" s="304">
        <v>9.2550057682214082E-2</v>
      </c>
      <c r="AI22" s="304">
        <v>9.9965287990904428E-2</v>
      </c>
      <c r="AJ22" s="304">
        <v>9.482750235544897E-2</v>
      </c>
      <c r="AK22" s="306"/>
      <c r="AL22" s="304">
        <v>3.8781424906112166E-2</v>
      </c>
      <c r="AM22" s="304">
        <v>4.3910467213761482E-2</v>
      </c>
      <c r="AN22" s="304">
        <v>4.9187014897263022E-2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0.78439126353128896</v>
      </c>
      <c r="C23" s="304">
        <f t="shared" si="61"/>
        <v>0.72259346880217667</v>
      </c>
      <c r="D23" s="304">
        <f t="shared" si="62"/>
        <v>0.77037152109079021</v>
      </c>
      <c r="E23" s="304"/>
      <c r="F23" s="304">
        <v>2.0135768576405904E-2</v>
      </c>
      <c r="G23" s="304">
        <v>2.3682773847988507E-2</v>
      </c>
      <c r="H23" s="304">
        <v>3.3661835410016994E-2</v>
      </c>
      <c r="I23" s="304"/>
      <c r="J23" s="304">
        <v>8.222203875884318E-2</v>
      </c>
      <c r="K23" s="304">
        <v>9.5143231920722909E-2</v>
      </c>
      <c r="L23" s="304">
        <v>0.13022386353091822</v>
      </c>
      <c r="M23" s="304"/>
      <c r="N23" s="304">
        <v>0.17498949073419581</v>
      </c>
      <c r="O23" s="304">
        <v>0.16768899709244905</v>
      </c>
      <c r="P23" s="304">
        <v>0.17384909877863805</v>
      </c>
      <c r="Q23" s="306"/>
      <c r="R23" s="304">
        <v>2.9755668572490297E-2</v>
      </c>
      <c r="S23" s="304">
        <v>2.9864897534970177E-2</v>
      </c>
      <c r="T23" s="304">
        <v>3.3897716405272747E-2</v>
      </c>
      <c r="U23" s="306"/>
      <c r="V23" s="304">
        <v>0.10629359141972142</v>
      </c>
      <c r="W23" s="304">
        <v>0.10547847538858132</v>
      </c>
      <c r="X23" s="304">
        <v>0.123951996445243</v>
      </c>
      <c r="Y23" s="306"/>
      <c r="Z23" s="304">
        <v>0.15691643445156203</v>
      </c>
      <c r="AA23" s="304">
        <v>0.12465176601876075</v>
      </c>
      <c r="AB23" s="304">
        <v>0.10952285504035225</v>
      </c>
      <c r="AC23" s="306"/>
      <c r="AD23" s="304">
        <v>9.2318311672102388E-2</v>
      </c>
      <c r="AE23" s="304">
        <v>6.2866009561749328E-2</v>
      </c>
      <c r="AF23" s="304">
        <v>4.4366706632818352E-2</v>
      </c>
      <c r="AG23" s="306"/>
      <c r="AH23" s="304">
        <v>8.5733776979619175E-2</v>
      </c>
      <c r="AI23" s="304">
        <v>7.7946711617359221E-2</v>
      </c>
      <c r="AJ23" s="304">
        <v>8.0292696809076164E-2</v>
      </c>
      <c r="AK23" s="306"/>
      <c r="AL23" s="304">
        <v>3.6026182366348788E-2</v>
      </c>
      <c r="AM23" s="304">
        <v>3.5270605819595395E-2</v>
      </c>
      <c r="AN23" s="304">
        <v>4.0604752038454407E-2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0.7284794900300231</v>
      </c>
      <c r="C24" s="304">
        <f t="shared" si="61"/>
        <v>0.65146555683994256</v>
      </c>
      <c r="D24" s="304">
        <f t="shared" si="62"/>
        <v>0.60559529707703796</v>
      </c>
      <c r="E24" s="304"/>
      <c r="F24" s="304">
        <v>2.3689514872949386E-3</v>
      </c>
      <c r="G24" s="304">
        <v>2.7211928953546033E-3</v>
      </c>
      <c r="H24" s="304">
        <v>7.3692678253707159E-3</v>
      </c>
      <c r="I24" s="304"/>
      <c r="J24" s="304">
        <v>4.2190300030173815E-2</v>
      </c>
      <c r="K24" s="304">
        <v>5.3198478730651179E-2</v>
      </c>
      <c r="L24" s="304">
        <v>8.5693820296362161E-2</v>
      </c>
      <c r="M24" s="304"/>
      <c r="N24" s="304">
        <v>0.1183464189707666</v>
      </c>
      <c r="O24" s="304">
        <v>0.12392069875129742</v>
      </c>
      <c r="P24" s="304">
        <v>0.13476474795126483</v>
      </c>
      <c r="Q24" s="306"/>
      <c r="R24" s="304">
        <v>2.4231480531522531E-2</v>
      </c>
      <c r="S24" s="304">
        <v>1.6048691565374983E-2</v>
      </c>
      <c r="T24" s="304">
        <v>1.4970035042898854E-2</v>
      </c>
      <c r="U24" s="306"/>
      <c r="V24" s="304">
        <v>6.5623435698479185E-2</v>
      </c>
      <c r="W24" s="304">
        <v>6.5257465034851803E-2</v>
      </c>
      <c r="X24" s="304">
        <v>6.6686162224818032E-2</v>
      </c>
      <c r="Y24" s="306"/>
      <c r="Z24" s="304">
        <v>0.15066888737953002</v>
      </c>
      <c r="AA24" s="304">
        <v>0.13504376432398768</v>
      </c>
      <c r="AB24" s="304">
        <v>0.1182401057148698</v>
      </c>
      <c r="AC24" s="306"/>
      <c r="AD24" s="304">
        <v>0.17525424246823965</v>
      </c>
      <c r="AE24" s="304">
        <v>0.12099930071653166</v>
      </c>
      <c r="AF24" s="304">
        <v>8.8028939356549957E-2</v>
      </c>
      <c r="AG24" s="306"/>
      <c r="AH24" s="304">
        <v>9.23992481480055E-2</v>
      </c>
      <c r="AI24" s="304">
        <v>7.9913385678516052E-2</v>
      </c>
      <c r="AJ24" s="304">
        <v>5.8111851747270966E-2</v>
      </c>
      <c r="AK24" s="306"/>
      <c r="AL24" s="304">
        <v>5.739652531601093E-2</v>
      </c>
      <c r="AM24" s="304">
        <v>5.4362579143377186E-2</v>
      </c>
      <c r="AN24" s="304">
        <v>3.1730366917632702E-2</v>
      </c>
    </row>
    <row r="25" spans="1:40" x14ac:dyDescent="0.2">
      <c r="A25" s="13" t="str">
        <f t="shared" si="58"/>
        <v>Skilled trades occupations</v>
      </c>
      <c r="B25" s="304">
        <f t="shared" si="60"/>
        <v>3.9907762159369851</v>
      </c>
      <c r="C25" s="304">
        <f t="shared" si="61"/>
        <v>3.7413448914598115</v>
      </c>
      <c r="D25" s="304">
        <f t="shared" si="62"/>
        <v>3.6962081801320443</v>
      </c>
      <c r="E25" s="304"/>
      <c r="F25" s="304">
        <v>1.664143543480219E-2</v>
      </c>
      <c r="G25" s="304">
        <v>2.2752721356931398E-2</v>
      </c>
      <c r="H25" s="304">
        <v>3.8270667360908048E-2</v>
      </c>
      <c r="I25" s="304"/>
      <c r="J25" s="304">
        <v>6.8560678966136698E-2</v>
      </c>
      <c r="K25" s="304">
        <v>9.278931754643252E-2</v>
      </c>
      <c r="L25" s="304">
        <v>0.15326625367263016</v>
      </c>
      <c r="M25" s="304"/>
      <c r="N25" s="304">
        <v>0.50788074044910958</v>
      </c>
      <c r="O25" s="304">
        <v>0.61104247432195768</v>
      </c>
      <c r="P25" s="304">
        <v>0.86409108121096623</v>
      </c>
      <c r="Q25" s="306"/>
      <c r="R25" s="304">
        <v>0.18755397538546578</v>
      </c>
      <c r="S25" s="304">
        <v>0.20922694073041068</v>
      </c>
      <c r="T25" s="304">
        <v>0.27799461811934645</v>
      </c>
      <c r="U25" s="306"/>
      <c r="V25" s="304">
        <v>0.36799326814214484</v>
      </c>
      <c r="W25" s="304">
        <v>0.41073777757333096</v>
      </c>
      <c r="X25" s="304">
        <v>0.52121226545723842</v>
      </c>
      <c r="Y25" s="306"/>
      <c r="Z25" s="304">
        <v>0.75114131255325434</v>
      </c>
      <c r="AA25" s="304">
        <v>0.66056093713036712</v>
      </c>
      <c r="AB25" s="304">
        <v>0.61193253994084151</v>
      </c>
      <c r="AC25" s="306"/>
      <c r="AD25" s="304">
        <v>0.84877565253802179</v>
      </c>
      <c r="AE25" s="304">
        <v>0.75814560222710092</v>
      </c>
      <c r="AF25" s="304">
        <v>0.73095080348957353</v>
      </c>
      <c r="AG25" s="306"/>
      <c r="AH25" s="304">
        <v>0.65408092761595882</v>
      </c>
      <c r="AI25" s="304">
        <v>0.56033629796978035</v>
      </c>
      <c r="AJ25" s="304">
        <v>0.41672898434986888</v>
      </c>
      <c r="AK25" s="306"/>
      <c r="AL25" s="304">
        <v>0.58814822485209106</v>
      </c>
      <c r="AM25" s="304">
        <v>0.41575282260349972</v>
      </c>
      <c r="AN25" s="304">
        <v>8.1760966530671414E-2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0.60125523328597741</v>
      </c>
      <c r="C26" s="304">
        <f t="shared" si="61"/>
        <v>0.49601479764400314</v>
      </c>
      <c r="D26" s="304">
        <f t="shared" si="62"/>
        <v>0.50827442471471418</v>
      </c>
      <c r="E26" s="304"/>
      <c r="F26" s="304">
        <v>1.9544142362579548E-3</v>
      </c>
      <c r="G26" s="304">
        <v>3.4514483298763825E-3</v>
      </c>
      <c r="H26" s="304">
        <v>2.2394387335285125E-3</v>
      </c>
      <c r="I26" s="304"/>
      <c r="J26" s="304">
        <v>1.0149598594436414E-2</v>
      </c>
      <c r="K26" s="304">
        <v>1.1496128847947068E-2</v>
      </c>
      <c r="L26" s="304">
        <v>1.4969892228427963E-2</v>
      </c>
      <c r="M26" s="304"/>
      <c r="N26" s="304">
        <v>0.11014133576386033</v>
      </c>
      <c r="O26" s="304">
        <v>0.12037206808887094</v>
      </c>
      <c r="P26" s="304">
        <v>0.1243898547534848</v>
      </c>
      <c r="Q26" s="306"/>
      <c r="R26" s="304">
        <v>2.8402576733839665E-2</v>
      </c>
      <c r="S26" s="304">
        <v>3.3689008491571963E-2</v>
      </c>
      <c r="T26" s="304">
        <v>4.1748053562309373E-2</v>
      </c>
      <c r="U26" s="306"/>
      <c r="V26" s="304">
        <v>0.11989731974259138</v>
      </c>
      <c r="W26" s="304">
        <v>0.1140839902273741</v>
      </c>
      <c r="X26" s="304">
        <v>0.12246552045379618</v>
      </c>
      <c r="Y26" s="306"/>
      <c r="Z26" s="304">
        <v>0.10609606932242702</v>
      </c>
      <c r="AA26" s="304">
        <v>5.1107036992771561E-2</v>
      </c>
      <c r="AB26" s="304">
        <v>4.1715609790301485E-2</v>
      </c>
      <c r="AC26" s="306"/>
      <c r="AD26" s="304">
        <v>0.11295610450934344</v>
      </c>
      <c r="AE26" s="304">
        <v>4.5974163881786663E-2</v>
      </c>
      <c r="AF26" s="304">
        <v>3.0596625842291149E-2</v>
      </c>
      <c r="AG26" s="306"/>
      <c r="AH26" s="304">
        <v>7.4694114803482856E-2</v>
      </c>
      <c r="AI26" s="304">
        <v>7.4383170902997606E-2</v>
      </c>
      <c r="AJ26" s="304">
        <v>8.1028879938409612E-2</v>
      </c>
      <c r="AK26" s="306"/>
      <c r="AL26" s="304">
        <v>3.6963699579738378E-2</v>
      </c>
      <c r="AM26" s="304">
        <v>4.1457781880806843E-2</v>
      </c>
      <c r="AN26" s="304">
        <v>4.9120549412165135E-2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0.45671351495386781</v>
      </c>
      <c r="C27" s="304">
        <f t="shared" si="61"/>
        <v>0.46504334318726348</v>
      </c>
      <c r="D27" s="304">
        <f t="shared" si="62"/>
        <v>0.50484202275739531</v>
      </c>
      <c r="E27" s="304"/>
      <c r="F27" s="304">
        <v>3.2772486173006606E-3</v>
      </c>
      <c r="G27" s="304">
        <v>5.2609818211818036E-3</v>
      </c>
      <c r="H27" s="304">
        <v>7.7141333759220033E-3</v>
      </c>
      <c r="I27" s="304"/>
      <c r="J27" s="304">
        <v>2.1147283050637743E-2</v>
      </c>
      <c r="K27" s="304">
        <v>2.8934915414466581E-2</v>
      </c>
      <c r="L27" s="304">
        <v>4.0924532294116342E-2</v>
      </c>
      <c r="M27" s="304"/>
      <c r="N27" s="304">
        <v>5.5769861950524004E-2</v>
      </c>
      <c r="O27" s="304">
        <v>6.1387397822503582E-2</v>
      </c>
      <c r="P27" s="304">
        <v>7.5054736594156166E-2</v>
      </c>
      <c r="Q27" s="306"/>
      <c r="R27" s="304">
        <v>3.9917797255165158E-2</v>
      </c>
      <c r="S27" s="304">
        <v>3.9841326974776027E-2</v>
      </c>
      <c r="T27" s="304">
        <v>5.0018214969683374E-2</v>
      </c>
      <c r="U27" s="306"/>
      <c r="V27" s="304">
        <v>2.3935731575399341E-2</v>
      </c>
      <c r="W27" s="304">
        <v>2.3354705238907054E-2</v>
      </c>
      <c r="X27" s="304">
        <v>2.4285937791711346E-2</v>
      </c>
      <c r="Y27" s="306"/>
      <c r="Z27" s="304">
        <v>0.11312812251529268</v>
      </c>
      <c r="AA27" s="304">
        <v>0.12130875027734293</v>
      </c>
      <c r="AB27" s="304">
        <v>0.14103831319820229</v>
      </c>
      <c r="AC27" s="306"/>
      <c r="AD27" s="304">
        <v>8.1113686541859895E-2</v>
      </c>
      <c r="AE27" s="304">
        <v>7.8087108849687392E-2</v>
      </c>
      <c r="AF27" s="304">
        <v>7.3644687754638366E-2</v>
      </c>
      <c r="AG27" s="306"/>
      <c r="AH27" s="304">
        <v>9.5450578504896882E-2</v>
      </c>
      <c r="AI27" s="304">
        <v>8.7330240795153113E-2</v>
      </c>
      <c r="AJ27" s="304">
        <v>7.3816532568015222E-2</v>
      </c>
      <c r="AK27" s="306"/>
      <c r="AL27" s="304">
        <v>2.2973204942791432E-2</v>
      </c>
      <c r="AM27" s="304">
        <v>1.9537915993245013E-2</v>
      </c>
      <c r="AN27" s="304">
        <v>1.8344934210950233E-2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1.0785985029634151</v>
      </c>
      <c r="C28" s="304">
        <f t="shared" si="61"/>
        <v>1.1078913882352177</v>
      </c>
      <c r="D28" s="304">
        <f t="shared" si="62"/>
        <v>1.1514505483945661</v>
      </c>
      <c r="E28" s="304"/>
      <c r="F28" s="304">
        <v>1.803021017998048E-4</v>
      </c>
      <c r="G28" s="304">
        <v>3.1651350604182117E-4</v>
      </c>
      <c r="H28" s="304">
        <v>5.5148934567974899E-4</v>
      </c>
      <c r="I28" s="304"/>
      <c r="J28" s="304">
        <v>1.5160537235452012E-2</v>
      </c>
      <c r="K28" s="304">
        <v>2.3944544518963128E-2</v>
      </c>
      <c r="L28" s="304">
        <v>3.788712928176019E-2</v>
      </c>
      <c r="M28" s="304"/>
      <c r="N28" s="304">
        <v>5.019333298370688E-2</v>
      </c>
      <c r="O28" s="304">
        <v>6.5977694068014389E-2</v>
      </c>
      <c r="P28" s="304">
        <v>9.6356058800164013E-2</v>
      </c>
      <c r="Q28" s="306"/>
      <c r="R28" s="304">
        <v>1.9347999009601304E-2</v>
      </c>
      <c r="S28" s="304">
        <v>2.373378570714289E-2</v>
      </c>
      <c r="T28" s="304">
        <v>3.2908159393318877E-2</v>
      </c>
      <c r="U28" s="306"/>
      <c r="V28" s="304">
        <v>4.179807207749691E-2</v>
      </c>
      <c r="W28" s="304">
        <v>5.5271841540985994E-2</v>
      </c>
      <c r="X28" s="304">
        <v>9.4362822940943836E-2</v>
      </c>
      <c r="Y28" s="306"/>
      <c r="Z28" s="304">
        <v>0.32633576248608781</v>
      </c>
      <c r="AA28" s="304">
        <v>0.36826741976460375</v>
      </c>
      <c r="AB28" s="304">
        <v>0.44635768347451049</v>
      </c>
      <c r="AC28" s="306"/>
      <c r="AD28" s="304">
        <v>0.33115410924135114</v>
      </c>
      <c r="AE28" s="304">
        <v>0.32563317301839095</v>
      </c>
      <c r="AF28" s="304">
        <v>0.29476881451655634</v>
      </c>
      <c r="AG28" s="306"/>
      <c r="AH28" s="304">
        <v>0.15218748714911395</v>
      </c>
      <c r="AI28" s="304">
        <v>0.11066240095790444</v>
      </c>
      <c r="AJ28" s="304">
        <v>6.4608961772568196E-2</v>
      </c>
      <c r="AK28" s="306"/>
      <c r="AL28" s="304">
        <v>0.14224090067880527</v>
      </c>
      <c r="AM28" s="304">
        <v>0.13408401515317042</v>
      </c>
      <c r="AN28" s="304">
        <v>8.3649428869064346E-2</v>
      </c>
    </row>
    <row r="29" spans="1:40" x14ac:dyDescent="0.2">
      <c r="A29" s="13" t="str">
        <f t="shared" si="58"/>
        <v>Elementary occupations</v>
      </c>
      <c r="B29" s="304">
        <f t="shared" si="60"/>
        <v>1.8189693340303015</v>
      </c>
      <c r="C29" s="304">
        <f t="shared" si="61"/>
        <v>2.4460437685957359</v>
      </c>
      <c r="D29" s="304">
        <f t="shared" si="62"/>
        <v>2.531323486707862</v>
      </c>
      <c r="E29" s="304"/>
      <c r="F29" s="304">
        <v>2.278081234577254E-5</v>
      </c>
      <c r="G29" s="304">
        <v>2.9615066792397415E-5</v>
      </c>
      <c r="H29" s="304">
        <v>4.0432016545008834E-5</v>
      </c>
      <c r="I29" s="304"/>
      <c r="J29" s="304">
        <v>5.0669138485837588E-2</v>
      </c>
      <c r="K29" s="304">
        <v>8.6857156598236909E-2</v>
      </c>
      <c r="L29" s="304">
        <v>0.13341855234078848</v>
      </c>
      <c r="M29" s="304"/>
      <c r="N29" s="304">
        <v>0.19178358334802115</v>
      </c>
      <c r="O29" s="304">
        <v>0.31125673855335939</v>
      </c>
      <c r="P29" s="304">
        <v>0.37418297205800399</v>
      </c>
      <c r="Q29" s="306"/>
      <c r="R29" s="304">
        <v>7.0894573231376601E-2</v>
      </c>
      <c r="S29" s="304">
        <v>0.12514408791185253</v>
      </c>
      <c r="T29" s="304">
        <v>0.14241453042969393</v>
      </c>
      <c r="U29" s="306"/>
      <c r="V29" s="304">
        <v>0.11100670225187501</v>
      </c>
      <c r="W29" s="304">
        <v>0.20806662705106943</v>
      </c>
      <c r="X29" s="304">
        <v>0.23825442917570372</v>
      </c>
      <c r="Y29" s="306"/>
      <c r="Z29" s="304">
        <v>0.46183692494204126</v>
      </c>
      <c r="AA29" s="304">
        <v>0.69887707212065853</v>
      </c>
      <c r="AB29" s="304">
        <v>0.77584626572263593</v>
      </c>
      <c r="AC29" s="306"/>
      <c r="AD29" s="304">
        <v>0.42533918772496226</v>
      </c>
      <c r="AE29" s="304">
        <v>0.53922936496630192</v>
      </c>
      <c r="AF29" s="304">
        <v>0.38580127734627773</v>
      </c>
      <c r="AG29" s="306"/>
      <c r="AH29" s="304">
        <v>0.28200131470965722</v>
      </c>
      <c r="AI29" s="304">
        <v>0.24055955089185824</v>
      </c>
      <c r="AJ29" s="304">
        <v>0.21742936062780652</v>
      </c>
      <c r="AK29" s="306"/>
      <c r="AL29" s="304">
        <v>0.2254151285241848</v>
      </c>
      <c r="AM29" s="304">
        <v>0.23602355543560694</v>
      </c>
      <c r="AN29" s="304">
        <v>0.26393566699040671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31.648999999999972</v>
      </c>
      <c r="C32" s="305">
        <f>SUM(C33:C41)</f>
        <v>30.126000000000012</v>
      </c>
      <c r="D32" s="305">
        <f>SUM(D33:D41)</f>
        <v>28.583999999999971</v>
      </c>
      <c r="E32" s="304"/>
      <c r="F32" s="305">
        <f>SUM(F33:F41)</f>
        <v>0.38096355992364805</v>
      </c>
      <c r="G32" s="305">
        <f>SUM(G33:G41)</f>
        <v>0.47717348433011098</v>
      </c>
      <c r="H32" s="305">
        <f>SUM(H33:H41)</f>
        <v>0.68302865839883387</v>
      </c>
      <c r="I32" s="304"/>
      <c r="J32" s="305">
        <f>SUM(J33:J41)</f>
        <v>2.2049038022466059</v>
      </c>
      <c r="K32" s="305">
        <f>SUM(K33:K41)</f>
        <v>2.7912029070139313</v>
      </c>
      <c r="L32" s="305">
        <f>SUM(L33:L41)</f>
        <v>3.9947047987406901</v>
      </c>
      <c r="M32" s="304"/>
      <c r="N32" s="305">
        <f>SUM(N33:N41)</f>
        <v>4.835882190846152</v>
      </c>
      <c r="O32" s="305">
        <f>SUM(O33:O41)</f>
        <v>5.0551643972794968</v>
      </c>
      <c r="P32" s="305">
        <f>SUM(P33:P41)</f>
        <v>5.2811307808597752</v>
      </c>
      <c r="Q32" s="306"/>
      <c r="R32" s="305">
        <f>SUM(R33:R41)</f>
        <v>1.2210196269953826</v>
      </c>
      <c r="S32" s="305">
        <f>SUM(S33:S41)</f>
        <v>1.2885568728225112</v>
      </c>
      <c r="T32" s="305">
        <f>SUM(T33:T41)</f>
        <v>1.3621908362005746</v>
      </c>
      <c r="U32" s="306"/>
      <c r="V32" s="305">
        <f>SUM(V33:V41)</f>
        <v>2.5750980372132113</v>
      </c>
      <c r="W32" s="305">
        <f>SUM(W33:W41)</f>
        <v>2.6496487858438962</v>
      </c>
      <c r="X32" s="305">
        <f>SUM(X33:X41)</f>
        <v>2.6825555769732645</v>
      </c>
      <c r="Y32" s="306"/>
      <c r="Z32" s="305">
        <f>SUM(Z33:Z41)</f>
        <v>8.2359787590334363</v>
      </c>
      <c r="AA32" s="305">
        <f>SUM(AA33:AA41)</f>
        <v>7.9447369480510099</v>
      </c>
      <c r="AB32" s="305">
        <f>SUM(AB33:AB41)</f>
        <v>7.6410927693878143</v>
      </c>
      <c r="AC32" s="306"/>
      <c r="AD32" s="305">
        <f>SUM(AD33:AD41)</f>
        <v>6.5192121636686986</v>
      </c>
      <c r="AE32" s="305">
        <f>SUM(AE33:AE41)</f>
        <v>5.5466328663875286</v>
      </c>
      <c r="AF32" s="305">
        <f>SUM(AF33:AF41)</f>
        <v>4.1180156826375587</v>
      </c>
      <c r="AG32" s="306"/>
      <c r="AH32" s="305">
        <f>SUM(AH33:AH41)</f>
        <v>4.453447564285117</v>
      </c>
      <c r="AI32" s="305">
        <f>SUM(AI33:AI41)</f>
        <v>3.6861388947171809</v>
      </c>
      <c r="AJ32" s="305">
        <f>SUM(AJ33:AJ41)</f>
        <v>2.300828867189431</v>
      </c>
      <c r="AK32" s="306"/>
      <c r="AL32" s="305">
        <f>SUM(AL33:AL41)</f>
        <v>1.2224942957877201</v>
      </c>
      <c r="AM32" s="305">
        <f>SUM(AM33:AM41)</f>
        <v>0.68674484355434318</v>
      </c>
      <c r="AN32" s="305">
        <f>SUM(AN33:AN41)</f>
        <v>0.5204520296120333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4.4218151195433437</v>
      </c>
      <c r="C33" s="304">
        <f t="shared" ref="C33:C41" si="64">SUM(G33,K33,O33,S33,W33,AA33,AE33,AI33,AM33)</f>
        <v>3.7898997824337628</v>
      </c>
      <c r="D33" s="304">
        <f t="shared" ref="D33:D40" si="65">SUM(H33,L33,P33,T33,X33,AB33,AF33,AJ33,AN33)</f>
        <v>3.7369950946102817</v>
      </c>
      <c r="E33" s="304"/>
      <c r="F33" s="304">
        <v>6.0414188167359668E-2</v>
      </c>
      <c r="G33" s="304">
        <v>5.9689824388780899E-2</v>
      </c>
      <c r="H33" s="304">
        <v>7.5067243086129665E-2</v>
      </c>
      <c r="I33" s="304"/>
      <c r="J33" s="304">
        <v>0.46239735421827965</v>
      </c>
      <c r="K33" s="304">
        <v>0.5038596603949641</v>
      </c>
      <c r="L33" s="304">
        <v>0.67403829892950939</v>
      </c>
      <c r="M33" s="304"/>
      <c r="N33" s="304">
        <v>1.1330085290702818</v>
      </c>
      <c r="O33" s="304">
        <v>1.0399057128699678</v>
      </c>
      <c r="P33" s="304">
        <v>1.0525029525953058</v>
      </c>
      <c r="Q33" s="306"/>
      <c r="R33" s="304">
        <v>0.26066928415829127</v>
      </c>
      <c r="S33" s="304">
        <v>0.23292422693696602</v>
      </c>
      <c r="T33" s="304">
        <v>0.23576109331564635</v>
      </c>
      <c r="U33" s="306"/>
      <c r="V33" s="304">
        <v>0.54337546361999323</v>
      </c>
      <c r="W33" s="304">
        <v>0.48537810314461355</v>
      </c>
      <c r="X33" s="304">
        <v>0.48921371664262481</v>
      </c>
      <c r="Y33" s="306"/>
      <c r="Z33" s="304">
        <v>0.8653797458670055</v>
      </c>
      <c r="AA33" s="304">
        <v>0.68386674569756378</v>
      </c>
      <c r="AB33" s="304">
        <v>0.6235438840732247</v>
      </c>
      <c r="AC33" s="306"/>
      <c r="AD33" s="304">
        <v>0.64290019002031829</v>
      </c>
      <c r="AE33" s="304">
        <v>0.44787795849834888</v>
      </c>
      <c r="AF33" s="304">
        <v>0.32836591008979393</v>
      </c>
      <c r="AG33" s="306"/>
      <c r="AH33" s="304">
        <v>0.36864067965710362</v>
      </c>
      <c r="AI33" s="304">
        <v>0.26067111564933526</v>
      </c>
      <c r="AJ33" s="304">
        <v>0.18247777163995288</v>
      </c>
      <c r="AK33" s="306"/>
      <c r="AL33" s="304">
        <v>8.502968476471133E-2</v>
      </c>
      <c r="AM33" s="304">
        <v>7.5726434853222627E-2</v>
      </c>
      <c r="AN33" s="304">
        <v>7.6024224238094087E-2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5.7089583083533153</v>
      </c>
      <c r="C34" s="304">
        <f t="shared" si="64"/>
        <v>6.1072888274670776</v>
      </c>
      <c r="D34" s="304">
        <f t="shared" si="65"/>
        <v>6.4137769322180489</v>
      </c>
      <c r="E34" s="304"/>
      <c r="F34" s="304">
        <v>0.23153400090463799</v>
      </c>
      <c r="G34" s="304">
        <v>0.30898829930738669</v>
      </c>
      <c r="H34" s="304">
        <v>0.45085242096586942</v>
      </c>
      <c r="I34" s="304"/>
      <c r="J34" s="304">
        <v>0.87339060727905138</v>
      </c>
      <c r="K34" s="304">
        <v>1.1595146312932079</v>
      </c>
      <c r="L34" s="304">
        <v>1.6649428628976572</v>
      </c>
      <c r="M34" s="304"/>
      <c r="N34" s="304">
        <v>1.511003303490861</v>
      </c>
      <c r="O34" s="304">
        <v>1.5928451675848727</v>
      </c>
      <c r="P34" s="304">
        <v>1.5573397534477955</v>
      </c>
      <c r="Q34" s="306"/>
      <c r="R34" s="304">
        <v>0.17997822403784494</v>
      </c>
      <c r="S34" s="304">
        <v>0.19314329597220214</v>
      </c>
      <c r="T34" s="304">
        <v>0.19633820382761405</v>
      </c>
      <c r="U34" s="306"/>
      <c r="V34" s="304">
        <v>0.67862344829178267</v>
      </c>
      <c r="W34" s="304">
        <v>0.73827425671578484</v>
      </c>
      <c r="X34" s="304">
        <v>0.73406824332394116</v>
      </c>
      <c r="Y34" s="306"/>
      <c r="Z34" s="304">
        <v>1.1778098928901595</v>
      </c>
      <c r="AA34" s="304">
        <v>1.1676145057774012</v>
      </c>
      <c r="AB34" s="304">
        <v>1.0425682603744719</v>
      </c>
      <c r="AC34" s="306"/>
      <c r="AD34" s="304">
        <v>0.58882670183046515</v>
      </c>
      <c r="AE34" s="304">
        <v>0.50078418107801959</v>
      </c>
      <c r="AF34" s="304">
        <v>0.34337890790497583</v>
      </c>
      <c r="AG34" s="306"/>
      <c r="AH34" s="304">
        <v>0.39262332826145729</v>
      </c>
      <c r="AI34" s="304">
        <v>0.36970394999023515</v>
      </c>
      <c r="AJ34" s="304">
        <v>0.34925421641525339</v>
      </c>
      <c r="AK34" s="306"/>
      <c r="AL34" s="304">
        <v>7.5168801367055504E-2</v>
      </c>
      <c r="AM34" s="304">
        <v>7.6420539747966837E-2</v>
      </c>
      <c r="AN34" s="304">
        <v>7.503406306047064E-2</v>
      </c>
    </row>
    <row r="35" spans="1:40" x14ac:dyDescent="0.2">
      <c r="A35" s="13" t="str">
        <f t="shared" si="63"/>
        <v>Associate professional occupations</v>
      </c>
      <c r="B35" s="304">
        <f t="shared" si="66"/>
        <v>3.9258365548069345</v>
      </c>
      <c r="C35" s="304">
        <f t="shared" si="64"/>
        <v>3.5912037005899933</v>
      </c>
      <c r="D35" s="304">
        <f t="shared" si="65"/>
        <v>3.5024840418976368</v>
      </c>
      <c r="E35" s="304"/>
      <c r="F35" s="304">
        <v>4.666105651890045E-2</v>
      </c>
      <c r="G35" s="304">
        <v>5.485064749194736E-2</v>
      </c>
      <c r="H35" s="304">
        <v>7.3729388959204181E-2</v>
      </c>
      <c r="I35" s="304"/>
      <c r="J35" s="304">
        <v>0.39567235728301864</v>
      </c>
      <c r="K35" s="304">
        <v>0.44780969406949817</v>
      </c>
      <c r="L35" s="304">
        <v>0.58847443859837811</v>
      </c>
      <c r="M35" s="304"/>
      <c r="N35" s="304">
        <v>0.90388688190524524</v>
      </c>
      <c r="O35" s="304">
        <v>0.89339016792702453</v>
      </c>
      <c r="P35" s="304">
        <v>0.87739309129412579</v>
      </c>
      <c r="Q35" s="306"/>
      <c r="R35" s="304">
        <v>0.26511326565133536</v>
      </c>
      <c r="S35" s="304">
        <v>0.26990096498867155</v>
      </c>
      <c r="T35" s="304">
        <v>0.28458102413506403</v>
      </c>
      <c r="U35" s="306"/>
      <c r="V35" s="304">
        <v>0.36698129862949425</v>
      </c>
      <c r="W35" s="304">
        <v>0.33922349242890371</v>
      </c>
      <c r="X35" s="304">
        <v>0.32617542796820509</v>
      </c>
      <c r="Y35" s="306"/>
      <c r="Z35" s="304">
        <v>0.97186450912764877</v>
      </c>
      <c r="AA35" s="304">
        <v>0.86101195289569532</v>
      </c>
      <c r="AB35" s="304">
        <v>0.80240631698071796</v>
      </c>
      <c r="AC35" s="306"/>
      <c r="AD35" s="304">
        <v>0.61079710436607704</v>
      </c>
      <c r="AE35" s="304">
        <v>0.46027479092123652</v>
      </c>
      <c r="AF35" s="304">
        <v>0.34340375750404867</v>
      </c>
      <c r="AG35" s="306"/>
      <c r="AH35" s="304">
        <v>0.32116566291452125</v>
      </c>
      <c r="AI35" s="304">
        <v>0.22234296096265646</v>
      </c>
      <c r="AJ35" s="304">
        <v>0.16819880361562761</v>
      </c>
      <c r="AK35" s="306"/>
      <c r="AL35" s="304">
        <v>4.3694418410694089E-2</v>
      </c>
      <c r="AM35" s="304">
        <v>4.239902890435996E-2</v>
      </c>
      <c r="AN35" s="304">
        <v>3.8121792842265592E-2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2.8253282901796992</v>
      </c>
      <c r="C36" s="304">
        <f t="shared" si="64"/>
        <v>2.6835834991017116</v>
      </c>
      <c r="D36" s="304">
        <f t="shared" si="65"/>
        <v>2.5539299613108328</v>
      </c>
      <c r="E36" s="304"/>
      <c r="F36" s="304">
        <v>9.4845391288521513E-3</v>
      </c>
      <c r="G36" s="304">
        <v>1.2997404259891101E-2</v>
      </c>
      <c r="H36" s="304">
        <v>2.2227028282092366E-2</v>
      </c>
      <c r="I36" s="304"/>
      <c r="J36" s="304">
        <v>0.12927258301860425</v>
      </c>
      <c r="K36" s="304">
        <v>0.175406022962666</v>
      </c>
      <c r="L36" s="304">
        <v>0.26283554537435078</v>
      </c>
      <c r="M36" s="304"/>
      <c r="N36" s="304">
        <v>0.46642226751130539</v>
      </c>
      <c r="O36" s="304">
        <v>0.53620582080378554</v>
      </c>
      <c r="P36" s="304">
        <v>0.61787855119027435</v>
      </c>
      <c r="Q36" s="306"/>
      <c r="R36" s="304">
        <v>0.15815832234286128</v>
      </c>
      <c r="S36" s="304">
        <v>0.17629698299098795</v>
      </c>
      <c r="T36" s="304">
        <v>0.19248617607027851</v>
      </c>
      <c r="U36" s="306"/>
      <c r="V36" s="304">
        <v>0.21855972768992485</v>
      </c>
      <c r="W36" s="304">
        <v>0.23545907880368974</v>
      </c>
      <c r="X36" s="304">
        <v>0.24488065008524415</v>
      </c>
      <c r="Y36" s="306"/>
      <c r="Z36" s="304">
        <v>0.69853435974512024</v>
      </c>
      <c r="AA36" s="304">
        <v>0.70525375863486217</v>
      </c>
      <c r="AB36" s="304">
        <v>0.70618491091023228</v>
      </c>
      <c r="AC36" s="306"/>
      <c r="AD36" s="304">
        <v>0.7636156590311175</v>
      </c>
      <c r="AE36" s="304">
        <v>0.62162895157614129</v>
      </c>
      <c r="AF36" s="304">
        <v>0.44612607496840112</v>
      </c>
      <c r="AG36" s="306"/>
      <c r="AH36" s="304">
        <v>0.34194276821708142</v>
      </c>
      <c r="AI36" s="304">
        <v>0.19142503461660557</v>
      </c>
      <c r="AJ36" s="304">
        <v>4.6795502721128618E-2</v>
      </c>
      <c r="AK36" s="306"/>
      <c r="AL36" s="304">
        <v>3.9338063494832078E-2</v>
      </c>
      <c r="AM36" s="304">
        <v>2.8910444453081989E-2</v>
      </c>
      <c r="AN36" s="304">
        <v>1.4515521708830352E-2</v>
      </c>
    </row>
    <row r="37" spans="1:40" x14ac:dyDescent="0.2">
      <c r="A37" s="13" t="str">
        <f t="shared" si="63"/>
        <v>Skilled trades occupations</v>
      </c>
      <c r="B37" s="304">
        <f t="shared" si="66"/>
        <v>7.032050088356482</v>
      </c>
      <c r="C37" s="304">
        <f t="shared" si="64"/>
        <v>6.3443955478031668</v>
      </c>
      <c r="D37" s="304">
        <f t="shared" si="65"/>
        <v>5.5726999794784948</v>
      </c>
      <c r="E37" s="304"/>
      <c r="F37" s="304">
        <v>8.4694217628986102E-3</v>
      </c>
      <c r="G37" s="304">
        <v>1.2537000529248424E-2</v>
      </c>
      <c r="H37" s="304">
        <v>2.0131480149054332E-2</v>
      </c>
      <c r="I37" s="304"/>
      <c r="J37" s="304">
        <v>0.16840999729285919</v>
      </c>
      <c r="K37" s="304">
        <v>0.25004953050481227</v>
      </c>
      <c r="L37" s="304">
        <v>0.42013961629251811</v>
      </c>
      <c r="M37" s="304"/>
      <c r="N37" s="304">
        <v>0.35088613933340584</v>
      </c>
      <c r="O37" s="304">
        <v>0.40685154674219104</v>
      </c>
      <c r="P37" s="304">
        <v>0.48893959127748987</v>
      </c>
      <c r="Q37" s="306"/>
      <c r="R37" s="304">
        <v>0.14917376411389752</v>
      </c>
      <c r="S37" s="304">
        <v>0.16919458103071189</v>
      </c>
      <c r="T37" s="304">
        <v>0.17098717332724553</v>
      </c>
      <c r="U37" s="306"/>
      <c r="V37" s="304">
        <v>0.47749228241723746</v>
      </c>
      <c r="W37" s="304">
        <v>0.48880660924946312</v>
      </c>
      <c r="X37" s="304">
        <v>0.48940784968458911</v>
      </c>
      <c r="Y37" s="306"/>
      <c r="Z37" s="304">
        <v>2.826643805206718</v>
      </c>
      <c r="AA37" s="304">
        <v>2.696800331215861</v>
      </c>
      <c r="AB37" s="304">
        <v>2.6017740546118011</v>
      </c>
      <c r="AC37" s="306"/>
      <c r="AD37" s="304">
        <v>1.6757125421541101</v>
      </c>
      <c r="AE37" s="304">
        <v>1.3434952966789451</v>
      </c>
      <c r="AF37" s="304">
        <v>0.86379797321304885</v>
      </c>
      <c r="AG37" s="306"/>
      <c r="AH37" s="304">
        <v>1.0635746255278395</v>
      </c>
      <c r="AI37" s="304">
        <v>0.84794248926553062</v>
      </c>
      <c r="AJ37" s="304">
        <v>0.44436162390765765</v>
      </c>
      <c r="AK37" s="306"/>
      <c r="AL37" s="304">
        <v>0.31168751054751659</v>
      </c>
      <c r="AM37" s="304">
        <v>0.12871816258640245</v>
      </c>
      <c r="AN37" s="304">
        <v>7.3160617015090482E-2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0.41942029620010046</v>
      </c>
      <c r="C38" s="304">
        <f t="shared" si="64"/>
        <v>0.40673737217177447</v>
      </c>
      <c r="D38" s="304">
        <f t="shared" si="65"/>
        <v>0.40432008975002448</v>
      </c>
      <c r="E38" s="304"/>
      <c r="F38" s="304">
        <v>1.1990902917775619E-2</v>
      </c>
      <c r="G38" s="304">
        <v>1.4527341592876927E-2</v>
      </c>
      <c r="H38" s="304">
        <v>2.2877128811659129E-2</v>
      </c>
      <c r="I38" s="304"/>
      <c r="J38" s="304">
        <v>6.486187689282121E-3</v>
      </c>
      <c r="K38" s="304">
        <v>7.001840791574762E-3</v>
      </c>
      <c r="L38" s="304">
        <v>8.0069556829468896E-3</v>
      </c>
      <c r="M38" s="304"/>
      <c r="N38" s="304">
        <v>5.1638330980346522E-2</v>
      </c>
      <c r="O38" s="304">
        <v>5.1418230517503612E-2</v>
      </c>
      <c r="P38" s="304">
        <v>5.0303620567938183E-2</v>
      </c>
      <c r="Q38" s="306"/>
      <c r="R38" s="304">
        <v>1.1688713478879682E-2</v>
      </c>
      <c r="S38" s="304">
        <v>1.0474632509490133E-2</v>
      </c>
      <c r="T38" s="304">
        <v>9.8885156137843138E-3</v>
      </c>
      <c r="U38" s="306"/>
      <c r="V38" s="304">
        <v>2.6627061407794524E-2</v>
      </c>
      <c r="W38" s="304">
        <v>2.741350673712303E-2</v>
      </c>
      <c r="X38" s="304">
        <v>2.9010964766849334E-2</v>
      </c>
      <c r="Y38" s="306"/>
      <c r="Z38" s="304">
        <v>6.3177519106972127E-2</v>
      </c>
      <c r="AA38" s="304">
        <v>4.8361996894587152E-2</v>
      </c>
      <c r="AB38" s="304">
        <v>4.3239929002820664E-2</v>
      </c>
      <c r="AC38" s="306"/>
      <c r="AD38" s="304">
        <v>9.0400591420707999E-2</v>
      </c>
      <c r="AE38" s="304">
        <v>7.2067282640508185E-2</v>
      </c>
      <c r="AF38" s="304">
        <v>5.5599032659060389E-2</v>
      </c>
      <c r="AG38" s="306"/>
      <c r="AH38" s="304">
        <v>0.13350424397154967</v>
      </c>
      <c r="AI38" s="304">
        <v>0.13851829937449986</v>
      </c>
      <c r="AJ38" s="304">
        <v>0.14200365443289548</v>
      </c>
      <c r="AK38" s="306"/>
      <c r="AL38" s="304">
        <v>2.3906745226792155E-2</v>
      </c>
      <c r="AM38" s="304">
        <v>3.6954241113610828E-2</v>
      </c>
      <c r="AN38" s="304">
        <v>4.3390288212070097E-2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1.1584382489783975</v>
      </c>
      <c r="C39" s="304">
        <f t="shared" si="64"/>
        <v>1.1078314967325906</v>
      </c>
      <c r="D39" s="304">
        <f t="shared" si="65"/>
        <v>1.0707613365038184</v>
      </c>
      <c r="E39" s="304"/>
      <c r="F39" s="304">
        <v>6.4782309659438646E-3</v>
      </c>
      <c r="G39" s="304">
        <v>6.9857396268555938E-3</v>
      </c>
      <c r="H39" s="304">
        <v>8.6477826407725649E-3</v>
      </c>
      <c r="I39" s="304"/>
      <c r="J39" s="304">
        <v>7.2575975919075983E-2</v>
      </c>
      <c r="K39" s="304">
        <v>9.6210359986900834E-2</v>
      </c>
      <c r="L39" s="304">
        <v>0.1288140493064473</v>
      </c>
      <c r="M39" s="304"/>
      <c r="N39" s="304">
        <v>0.1917721560866438</v>
      </c>
      <c r="O39" s="304">
        <v>0.21244827776813235</v>
      </c>
      <c r="P39" s="304">
        <v>0.23736549569512319</v>
      </c>
      <c r="Q39" s="306"/>
      <c r="R39" s="304">
        <v>6.3732486620077744E-2</v>
      </c>
      <c r="S39" s="304">
        <v>6.9287394078208872E-2</v>
      </c>
      <c r="T39" s="304">
        <v>7.6696562366456417E-2</v>
      </c>
      <c r="U39" s="306"/>
      <c r="V39" s="304">
        <v>7.3171350785915842E-2</v>
      </c>
      <c r="W39" s="304">
        <v>7.8262223658365229E-2</v>
      </c>
      <c r="X39" s="304">
        <v>8.1768904137612397E-2</v>
      </c>
      <c r="Y39" s="306"/>
      <c r="Z39" s="304">
        <v>0.26315602935142712</v>
      </c>
      <c r="AA39" s="304">
        <v>0.22966091212874856</v>
      </c>
      <c r="AB39" s="304">
        <v>0.19885846011796973</v>
      </c>
      <c r="AC39" s="306"/>
      <c r="AD39" s="304">
        <v>0.28691402781492176</v>
      </c>
      <c r="AE39" s="304">
        <v>0.26212048195628512</v>
      </c>
      <c r="AF39" s="304">
        <v>0.23621459828499847</v>
      </c>
      <c r="AG39" s="306"/>
      <c r="AH39" s="304">
        <v>0.1399040212648896</v>
      </c>
      <c r="AI39" s="304">
        <v>0.10043528423175822</v>
      </c>
      <c r="AJ39" s="304">
        <v>5.421034996761067E-2</v>
      </c>
      <c r="AK39" s="306"/>
      <c r="AL39" s="304">
        <v>6.0733970169501876E-2</v>
      </c>
      <c r="AM39" s="304">
        <v>5.2420823297335689E-2</v>
      </c>
      <c r="AN39" s="304">
        <v>4.8185133986827805E-2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4.3933639290608708</v>
      </c>
      <c r="C40" s="304">
        <f t="shared" si="64"/>
        <v>4.07276946092475</v>
      </c>
      <c r="D40" s="304">
        <f t="shared" si="65"/>
        <v>3.4714137194584866</v>
      </c>
      <c r="E40" s="304"/>
      <c r="F40" s="304">
        <v>1.0396372112792464E-3</v>
      </c>
      <c r="G40" s="304">
        <v>1.3157846508391289E-3</v>
      </c>
      <c r="H40" s="304">
        <v>1.7635573988478211E-3</v>
      </c>
      <c r="I40" s="304"/>
      <c r="J40" s="304">
        <v>7.1278160386280612E-2</v>
      </c>
      <c r="K40" s="304">
        <v>0.11466345225349872</v>
      </c>
      <c r="L40" s="304">
        <v>0.19694044010247616</v>
      </c>
      <c r="M40" s="304"/>
      <c r="N40" s="304">
        <v>0.15499727104728098</v>
      </c>
      <c r="O40" s="304">
        <v>0.19440102869861514</v>
      </c>
      <c r="P40" s="304">
        <v>0.24391693373485096</v>
      </c>
      <c r="Q40" s="306"/>
      <c r="R40" s="305">
        <v>8.5288610478137003E-2</v>
      </c>
      <c r="S40" s="305">
        <v>9.9730166638394152E-2</v>
      </c>
      <c r="T40" s="305">
        <v>0.11669632832891272</v>
      </c>
      <c r="U40" s="306"/>
      <c r="V40" s="305">
        <v>0.15380150302615334</v>
      </c>
      <c r="W40" s="305">
        <v>0.19600489076801855</v>
      </c>
      <c r="X40" s="305">
        <v>0.21851263043094471</v>
      </c>
      <c r="Y40" s="306"/>
      <c r="Z40" s="305">
        <v>1.0994086886465524</v>
      </c>
      <c r="AA40" s="305">
        <v>1.2057042710216335</v>
      </c>
      <c r="AB40" s="305">
        <v>1.2754521568118984</v>
      </c>
      <c r="AC40" s="306"/>
      <c r="AD40" s="305">
        <v>1.3985474958943613</v>
      </c>
      <c r="AE40" s="305">
        <v>1.3034696326940021</v>
      </c>
      <c r="AF40" s="305">
        <v>1.0777902291911348</v>
      </c>
      <c r="AG40" s="306"/>
      <c r="AH40" s="305">
        <v>1.035175177778711</v>
      </c>
      <c r="AI40" s="305">
        <v>0.82586000966446527</v>
      </c>
      <c r="AJ40" s="305">
        <v>0.24562715088141049</v>
      </c>
      <c r="AK40" s="306"/>
      <c r="AL40" s="305">
        <v>0.3938273845921153</v>
      </c>
      <c r="AM40" s="305">
        <v>0.13162022453528391</v>
      </c>
      <c r="AN40" s="305">
        <v>9.4714292578011075E-2</v>
      </c>
    </row>
    <row r="41" spans="1:40" x14ac:dyDescent="0.2">
      <c r="A41" s="39" t="str">
        <f t="shared" si="63"/>
        <v>Elementary occupations</v>
      </c>
      <c r="B41" s="307">
        <f t="shared" si="66"/>
        <v>1.763789164520827</v>
      </c>
      <c r="C41" s="307">
        <f t="shared" si="64"/>
        <v>2.0222903127751848</v>
      </c>
      <c r="D41" s="307">
        <f>SUM(H41,L41,P41,T41,X41,AB41,AF41,AJ41,AN41)</f>
        <v>1.8576188447723505</v>
      </c>
      <c r="E41" s="307"/>
      <c r="F41" s="307">
        <v>4.8915823460004568E-3</v>
      </c>
      <c r="G41" s="307">
        <v>5.2814424822847815E-3</v>
      </c>
      <c r="H41" s="307">
        <v>7.7326281052043236E-3</v>
      </c>
      <c r="I41" s="307"/>
      <c r="J41" s="307">
        <v>2.5420579160154663E-2</v>
      </c>
      <c r="K41" s="307">
        <v>3.6687714756808029E-2</v>
      </c>
      <c r="L41" s="307">
        <v>5.0512591556405508E-2</v>
      </c>
      <c r="M41" s="307"/>
      <c r="N41" s="307">
        <v>7.226731142078123E-2</v>
      </c>
      <c r="O41" s="307">
        <v>0.12769844436740485</v>
      </c>
      <c r="P41" s="307">
        <v>0.15549079105687172</v>
      </c>
      <c r="Q41" s="308"/>
      <c r="R41" s="307">
        <v>4.7216956114057906E-2</v>
      </c>
      <c r="S41" s="307">
        <v>6.7604627676878526E-2</v>
      </c>
      <c r="T41" s="307">
        <v>7.8755759215573082E-2</v>
      </c>
      <c r="U41" s="308"/>
      <c r="V41" s="307">
        <v>3.6465901344915161E-2</v>
      </c>
      <c r="W41" s="307">
        <v>6.0826624337934426E-2</v>
      </c>
      <c r="X41" s="307">
        <v>6.9517189933253953E-2</v>
      </c>
      <c r="Y41" s="308"/>
      <c r="Z41" s="307">
        <v>0.27000420909183287</v>
      </c>
      <c r="AA41" s="307">
        <v>0.34646247378465755</v>
      </c>
      <c r="AB41" s="307">
        <v>0.34706479650467736</v>
      </c>
      <c r="AC41" s="308"/>
      <c r="AD41" s="307">
        <v>0.46149785113661951</v>
      </c>
      <c r="AE41" s="307">
        <v>0.53491429034404303</v>
      </c>
      <c r="AF41" s="307">
        <v>0.42333919882209714</v>
      </c>
      <c r="AG41" s="308"/>
      <c r="AH41" s="307">
        <v>0.6569170566919641</v>
      </c>
      <c r="AI41" s="307">
        <v>0.72923975096209437</v>
      </c>
      <c r="AJ41" s="307">
        <v>0.66789979360789398</v>
      </c>
      <c r="AK41" s="308"/>
      <c r="AL41" s="307">
        <v>0.18910771721450118</v>
      </c>
      <c r="AM41" s="307">
        <v>0.11357494406307893</v>
      </c>
      <c r="AN41" s="307">
        <v>5.7306095970373207E-2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Dorset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31.207999999999974</v>
      </c>
      <c r="C50" s="305">
        <f>SUM(C51:C59)</f>
        <v>34.393999999999942</v>
      </c>
      <c r="D50" s="305">
        <f>SUM(D51:D59)</f>
        <v>38.811000000000028</v>
      </c>
      <c r="E50" s="304"/>
      <c r="F50" s="305">
        <f>SUM(F51:F59)</f>
        <v>9.8840049663968504E-2</v>
      </c>
      <c r="G50" s="305">
        <f>SUM(G51:G59)</f>
        <v>0.15272004419656213</v>
      </c>
      <c r="H50" s="305">
        <f>SUM(H51:H59)</f>
        <v>0.26838935391714125</v>
      </c>
      <c r="I50" s="304"/>
      <c r="J50" s="305">
        <f>SUM(J51:J59)</f>
        <v>1.5628825384593481</v>
      </c>
      <c r="K50" s="305">
        <f>SUM(K51:K59)</f>
        <v>2.4008358273238897</v>
      </c>
      <c r="L50" s="305">
        <f>SUM(L51:L59)</f>
        <v>4.1216021807450085</v>
      </c>
      <c r="M50" s="304"/>
      <c r="N50" s="305">
        <f>SUM(N51:N59)</f>
        <v>2.7634121711891417</v>
      </c>
      <c r="O50" s="305">
        <f>SUM(O51:O59)</f>
        <v>3.3605710464934231</v>
      </c>
      <c r="P50" s="305">
        <f>SUM(P51:P59)</f>
        <v>4.1743820055473089</v>
      </c>
      <c r="Q50" s="304"/>
      <c r="R50" s="305">
        <f>SUM(R51:R59)</f>
        <v>0.91915146331658759</v>
      </c>
      <c r="S50" s="305">
        <f>SUM(S51:S59)</f>
        <v>1.121675293409524</v>
      </c>
      <c r="T50" s="305">
        <f>SUM(T51:T59)</f>
        <v>1.4578473013681787</v>
      </c>
      <c r="U50" s="304"/>
      <c r="V50" s="305">
        <f>SUM(V51:V59)</f>
        <v>1.953398543304494</v>
      </c>
      <c r="W50" s="305">
        <f>SUM(W51:W59)</f>
        <v>2.3197109712494717</v>
      </c>
      <c r="X50" s="305">
        <f>SUM(X51:X59)</f>
        <v>2.8306249326961277</v>
      </c>
      <c r="Y50" s="304"/>
      <c r="Z50" s="305">
        <f>SUM(Z51:Z59)</f>
        <v>9.9780683548147309</v>
      </c>
      <c r="AA50" s="305">
        <f>SUM(AA51:AA59)</f>
        <v>11.230467272596959</v>
      </c>
      <c r="AB50" s="305">
        <f>SUM(AB51:AB59)</f>
        <v>12.952291723236527</v>
      </c>
      <c r="AC50" s="304"/>
      <c r="AD50" s="305">
        <f>SUM(AD51:AD59)</f>
        <v>7.6532553583425953</v>
      </c>
      <c r="AE50" s="305">
        <f>SUM(AE51:AE59)</f>
        <v>7.8589471947436813</v>
      </c>
      <c r="AF50" s="305">
        <f>SUM(AF51:AF59)</f>
        <v>7.8366214259650828</v>
      </c>
      <c r="AG50" s="304"/>
      <c r="AH50" s="305">
        <f>SUM(AH51:AH59)</f>
        <v>4.7329184619017992</v>
      </c>
      <c r="AI50" s="305">
        <f>SUM(AI51:AI59)</f>
        <v>4.9709007286051925</v>
      </c>
      <c r="AJ50" s="305">
        <f>SUM(AJ51:AJ59)</f>
        <v>4.7800165577743776</v>
      </c>
      <c r="AK50" s="304"/>
      <c r="AL50" s="305">
        <f>SUM(AL51:AL59)</f>
        <v>1.5460730590073126</v>
      </c>
      <c r="AM50" s="305">
        <f>SUM(AM51:AM59)</f>
        <v>0.9781716213812417</v>
      </c>
      <c r="AN50" s="305">
        <f>SUM(AN51:AN59)</f>
        <v>0.38922451875027303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3.7091001952120046</v>
      </c>
      <c r="C51" s="304">
        <f t="shared" ref="C51:D51" si="68">SUM(G51,K51,O51,S51,W51,AA51,AE51,AI51,AM51)</f>
        <v>3.6366901530591931</v>
      </c>
      <c r="D51" s="304">
        <f t="shared" si="68"/>
        <v>4.4152506284673132</v>
      </c>
      <c r="E51" s="304"/>
      <c r="F51" s="304">
        <v>1.6973156446176564E-2</v>
      </c>
      <c r="G51" s="304">
        <v>2.5846926630538478E-2</v>
      </c>
      <c r="H51" s="304">
        <v>4.6436727212076832E-2</v>
      </c>
      <c r="I51" s="304"/>
      <c r="J51" s="304">
        <v>0.36999740146692106</v>
      </c>
      <c r="K51" s="304">
        <v>0.48977370707514339</v>
      </c>
      <c r="L51" s="304">
        <v>0.87851677575228904</v>
      </c>
      <c r="M51" s="304"/>
      <c r="N51" s="304">
        <v>0.67410672548265038</v>
      </c>
      <c r="O51" s="304">
        <v>0.72526993475901302</v>
      </c>
      <c r="P51" s="304">
        <v>0.88560810424548664</v>
      </c>
      <c r="Q51" s="304"/>
      <c r="R51" s="304">
        <v>0.16302056890011304</v>
      </c>
      <c r="S51" s="304">
        <v>0.15589078894017938</v>
      </c>
      <c r="T51" s="304">
        <v>0.16261510150752576</v>
      </c>
      <c r="U51" s="304"/>
      <c r="V51" s="304">
        <v>0.36679877004733119</v>
      </c>
      <c r="W51" s="304">
        <v>0.36627978896268992</v>
      </c>
      <c r="X51" s="304">
        <v>0.43856632759758474</v>
      </c>
      <c r="Y51" s="304"/>
      <c r="Z51" s="304">
        <v>1.0084091369330748</v>
      </c>
      <c r="AA51" s="304">
        <v>0.93424112910312007</v>
      </c>
      <c r="AB51" s="304">
        <v>1.1373435934286613</v>
      </c>
      <c r="AC51" s="304"/>
      <c r="AD51" s="304">
        <v>0.6114254749394723</v>
      </c>
      <c r="AE51" s="304">
        <v>0.49440555968858613</v>
      </c>
      <c r="AF51" s="304">
        <v>0.45374953914889177</v>
      </c>
      <c r="AG51" s="304"/>
      <c r="AH51" s="304">
        <v>0.38441789404544985</v>
      </c>
      <c r="AI51" s="304">
        <v>0.33791043745430377</v>
      </c>
      <c r="AJ51" s="304">
        <v>0.32174098434561887</v>
      </c>
      <c r="AK51" s="304"/>
      <c r="AL51" s="304">
        <v>0.11395106695081555</v>
      </c>
      <c r="AM51" s="304">
        <v>0.10707188044561892</v>
      </c>
      <c r="AN51" s="304">
        <v>9.0673475229178485E-2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4.4780654933155137</v>
      </c>
      <c r="C52" s="304">
        <f t="shared" ref="C52:C59" si="70">SUM(G52,K52,O52,S52,W52,AA52,AE52,AI52,AM52)</f>
        <v>5.5263924355601963</v>
      </c>
      <c r="D52" s="304">
        <f t="shared" ref="D52:D59" si="71">SUM(H52,L52,P52,T52,X52,AB52,AF52,AJ52,AN52)</f>
        <v>7.0453332575405243</v>
      </c>
      <c r="E52" s="304"/>
      <c r="F52" s="304">
        <v>4.6685267329254508E-2</v>
      </c>
      <c r="G52" s="304">
        <v>7.2483422417749896E-2</v>
      </c>
      <c r="H52" s="304">
        <v>0.11722139080528436</v>
      </c>
      <c r="I52" s="304"/>
      <c r="J52" s="304">
        <v>0.70829250113367415</v>
      </c>
      <c r="K52" s="304">
        <v>1.1320433510059253</v>
      </c>
      <c r="L52" s="304">
        <v>1.9183090642400107</v>
      </c>
      <c r="M52" s="304"/>
      <c r="N52" s="304">
        <v>0.89600610075236398</v>
      </c>
      <c r="O52" s="304">
        <v>1.0509645338381046</v>
      </c>
      <c r="P52" s="304">
        <v>1.1721910678069178</v>
      </c>
      <c r="Q52" s="304"/>
      <c r="R52" s="304">
        <v>0.10753325855649465</v>
      </c>
      <c r="S52" s="304">
        <v>9.8184373384024221E-2</v>
      </c>
      <c r="T52" s="304">
        <v>0.11802410098565304</v>
      </c>
      <c r="U52" s="304"/>
      <c r="V52" s="304">
        <v>0.34070430800327428</v>
      </c>
      <c r="W52" s="304">
        <v>0.34491247157700095</v>
      </c>
      <c r="X52" s="304">
        <v>0.25941774357594827</v>
      </c>
      <c r="Y52" s="304"/>
      <c r="Z52" s="304">
        <v>1.2931545964436726</v>
      </c>
      <c r="AA52" s="304">
        <v>1.6467432500933346</v>
      </c>
      <c r="AB52" s="304">
        <v>2.2571764777174455</v>
      </c>
      <c r="AC52" s="304"/>
      <c r="AD52" s="304">
        <v>0.69558578983601249</v>
      </c>
      <c r="AE52" s="304">
        <v>0.78281591720987265</v>
      </c>
      <c r="AF52" s="304">
        <v>0.86348384592343297</v>
      </c>
      <c r="AG52" s="304"/>
      <c r="AH52" s="304">
        <v>0.29547382349887402</v>
      </c>
      <c r="AI52" s="304">
        <v>0.30668441522216144</v>
      </c>
      <c r="AJ52" s="304">
        <v>0.27590926289788081</v>
      </c>
      <c r="AK52" s="304"/>
      <c r="AL52" s="304">
        <v>9.4629847761893524E-2</v>
      </c>
      <c r="AM52" s="304">
        <v>9.1560700812023207E-2</v>
      </c>
      <c r="AN52" s="304">
        <v>6.3600303587951643E-2</v>
      </c>
    </row>
    <row r="53" spans="1:40" x14ac:dyDescent="0.2">
      <c r="A53" s="13" t="str">
        <f t="shared" si="67"/>
        <v>Associate professional occupations</v>
      </c>
      <c r="B53" s="304">
        <f t="shared" si="69"/>
        <v>2.3479400989154224</v>
      </c>
      <c r="C53" s="304">
        <f t="shared" si="70"/>
        <v>2.4982444528440313</v>
      </c>
      <c r="D53" s="304">
        <f t="shared" si="71"/>
        <v>3.0274208788096915</v>
      </c>
      <c r="E53" s="304"/>
      <c r="F53" s="304">
        <v>4.4800275099095878E-3</v>
      </c>
      <c r="G53" s="304">
        <v>6.6996688025253706E-3</v>
      </c>
      <c r="H53" s="304">
        <v>1.282598198541568E-2</v>
      </c>
      <c r="I53" s="304"/>
      <c r="J53" s="304">
        <v>0.20065445700649787</v>
      </c>
      <c r="K53" s="304">
        <v>0.30690209586698369</v>
      </c>
      <c r="L53" s="304">
        <v>0.53941254902567881</v>
      </c>
      <c r="M53" s="304"/>
      <c r="N53" s="304">
        <v>0.35763041834365172</v>
      </c>
      <c r="O53" s="304">
        <v>0.4131199538586916</v>
      </c>
      <c r="P53" s="304">
        <v>0.49730301056329212</v>
      </c>
      <c r="Q53" s="304"/>
      <c r="R53" s="304">
        <v>0.15697857086234748</v>
      </c>
      <c r="S53" s="304">
        <v>0.19458391122294613</v>
      </c>
      <c r="T53" s="304">
        <v>0.25943599936097628</v>
      </c>
      <c r="U53" s="304"/>
      <c r="V53" s="304">
        <v>0.29752664229185427</v>
      </c>
      <c r="W53" s="304">
        <v>0.3136637023559472</v>
      </c>
      <c r="X53" s="304">
        <v>0.36367047991837315</v>
      </c>
      <c r="Y53" s="304"/>
      <c r="Z53" s="304">
        <v>0.51605366454439738</v>
      </c>
      <c r="AA53" s="304">
        <v>0.47149585810347461</v>
      </c>
      <c r="AB53" s="304">
        <v>0.48919709948078305</v>
      </c>
      <c r="AC53" s="304"/>
      <c r="AD53" s="304">
        <v>0.44836537570042367</v>
      </c>
      <c r="AE53" s="304">
        <v>0.42295034188250757</v>
      </c>
      <c r="AF53" s="304">
        <v>0.45348861063165052</v>
      </c>
      <c r="AG53" s="304"/>
      <c r="AH53" s="304">
        <v>0.32377779323710509</v>
      </c>
      <c r="AI53" s="304">
        <v>0.34019140734289677</v>
      </c>
      <c r="AJ53" s="304">
        <v>0.38288501787479756</v>
      </c>
      <c r="AK53" s="304"/>
      <c r="AL53" s="304">
        <v>4.2473149419235391E-2</v>
      </c>
      <c r="AM53" s="304">
        <v>2.8637513408058451E-2</v>
      </c>
      <c r="AN53" s="304">
        <v>2.9202129968724358E-2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2.3437511570377767</v>
      </c>
      <c r="C54" s="304">
        <f t="shared" si="70"/>
        <v>2.4498524857430186</v>
      </c>
      <c r="D54" s="304">
        <f t="shared" si="71"/>
        <v>2.4113704459676235</v>
      </c>
      <c r="E54" s="304"/>
      <c r="F54" s="304">
        <v>1.9902981893532769E-2</v>
      </c>
      <c r="G54" s="304">
        <v>2.8743508673847267E-2</v>
      </c>
      <c r="H54" s="304">
        <v>5.775582178566091E-2</v>
      </c>
      <c r="I54" s="304"/>
      <c r="J54" s="304">
        <v>0.10478591423699214</v>
      </c>
      <c r="K54" s="304">
        <v>0.1660814481454857</v>
      </c>
      <c r="L54" s="304">
        <v>0.26543007427990345</v>
      </c>
      <c r="M54" s="304"/>
      <c r="N54" s="304">
        <v>0.30507106737335654</v>
      </c>
      <c r="O54" s="304">
        <v>0.40935984128138742</v>
      </c>
      <c r="P54" s="304">
        <v>0.56720434475733761</v>
      </c>
      <c r="Q54" s="304"/>
      <c r="R54" s="304">
        <v>0.18784663137863211</v>
      </c>
      <c r="S54" s="304">
        <v>0.22323615400532623</v>
      </c>
      <c r="T54" s="304">
        <v>0.28793866986038918</v>
      </c>
      <c r="U54" s="304"/>
      <c r="V54" s="304">
        <v>0.15604965002939597</v>
      </c>
      <c r="W54" s="304">
        <v>0.18403913700535646</v>
      </c>
      <c r="X54" s="304">
        <v>0.26390219056336239</v>
      </c>
      <c r="Y54" s="304"/>
      <c r="Z54" s="304">
        <v>0.46065138822727436</v>
      </c>
      <c r="AA54" s="304">
        <v>0.44896741485867242</v>
      </c>
      <c r="AB54" s="304">
        <v>0.34630479567058192</v>
      </c>
      <c r="AC54" s="304"/>
      <c r="AD54" s="304">
        <v>0.40215307996906802</v>
      </c>
      <c r="AE54" s="304">
        <v>0.29816683479617928</v>
      </c>
      <c r="AF54" s="304">
        <v>9.57163491467726E-2</v>
      </c>
      <c r="AG54" s="304"/>
      <c r="AH54" s="304">
        <v>0.60078428834692776</v>
      </c>
      <c r="AI54" s="304">
        <v>0.65327701696970086</v>
      </c>
      <c r="AJ54" s="304">
        <v>0.5238183402793346</v>
      </c>
      <c r="AK54" s="304"/>
      <c r="AL54" s="304">
        <v>0.10650615558259709</v>
      </c>
      <c r="AM54" s="304">
        <v>3.7981130007062901E-2</v>
      </c>
      <c r="AN54" s="304">
        <v>3.2998596242811303E-3</v>
      </c>
    </row>
    <row r="55" spans="1:40" x14ac:dyDescent="0.2">
      <c r="A55" s="13" t="str">
        <f t="shared" si="67"/>
        <v>Skilled trades occupations</v>
      </c>
      <c r="B55" s="304">
        <f t="shared" si="69"/>
        <v>13.616612389985544</v>
      </c>
      <c r="C55" s="304">
        <f t="shared" si="70"/>
        <v>14.89971636928064</v>
      </c>
      <c r="D55" s="304">
        <f t="shared" si="71"/>
        <v>15.958702452577915</v>
      </c>
      <c r="E55" s="304"/>
      <c r="F55" s="304">
        <v>2.0050980973098163E-3</v>
      </c>
      <c r="G55" s="304">
        <v>3.4144443645322238E-3</v>
      </c>
      <c r="H55" s="304">
        <v>5.4873867523581015E-3</v>
      </c>
      <c r="I55" s="304"/>
      <c r="J55" s="304">
        <v>0.10173454096888926</v>
      </c>
      <c r="K55" s="304">
        <v>0.1819371189911522</v>
      </c>
      <c r="L55" s="304">
        <v>0.3037258576113222</v>
      </c>
      <c r="M55" s="304"/>
      <c r="N55" s="304">
        <v>0.36029599725716593</v>
      </c>
      <c r="O55" s="304">
        <v>0.5228148334584487</v>
      </c>
      <c r="P55" s="304">
        <v>0.72118206272350294</v>
      </c>
      <c r="Q55" s="304"/>
      <c r="R55" s="304">
        <v>0.23099253523166341</v>
      </c>
      <c r="S55" s="304">
        <v>0.34172473943694592</v>
      </c>
      <c r="T55" s="304">
        <v>0.47141549956180018</v>
      </c>
      <c r="U55" s="304"/>
      <c r="V55" s="304">
        <v>0.60441054590507803</v>
      </c>
      <c r="W55" s="304">
        <v>0.83940239649048964</v>
      </c>
      <c r="X55" s="304">
        <v>1.1441764449756728</v>
      </c>
      <c r="Y55" s="304"/>
      <c r="Z55" s="304">
        <v>5.3153126453185093</v>
      </c>
      <c r="AA55" s="304">
        <v>5.9138233309240373</v>
      </c>
      <c r="AB55" s="304">
        <v>6.2430546275498822</v>
      </c>
      <c r="AC55" s="304"/>
      <c r="AD55" s="304">
        <v>4.1426315625171259</v>
      </c>
      <c r="AE55" s="304">
        <v>4.3696714518005306</v>
      </c>
      <c r="AF55" s="304">
        <v>4.4455880551775557</v>
      </c>
      <c r="AG55" s="304"/>
      <c r="AH55" s="304">
        <v>2.0122431110705468</v>
      </c>
      <c r="AI55" s="304">
        <v>2.2129127345073378</v>
      </c>
      <c r="AJ55" s="304">
        <v>2.5394255085872377</v>
      </c>
      <c r="AK55" s="304"/>
      <c r="AL55" s="304">
        <v>0.84698635361925512</v>
      </c>
      <c r="AM55" s="304">
        <v>0.51401531930716648</v>
      </c>
      <c r="AN55" s="304">
        <v>8.4647009638583903E-2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8.5120320984640674E-2</v>
      </c>
      <c r="C56" s="304">
        <f t="shared" si="70"/>
        <v>8.6430186426135314E-2</v>
      </c>
      <c r="D56" s="304">
        <f t="shared" si="71"/>
        <v>0.10454086718019456</v>
      </c>
      <c r="E56" s="304"/>
      <c r="F56" s="304">
        <v>5.9528565432011911E-5</v>
      </c>
      <c r="G56" s="304">
        <v>6.8219364518335484E-5</v>
      </c>
      <c r="H56" s="304">
        <v>9.6852252250884311E-5</v>
      </c>
      <c r="I56" s="304"/>
      <c r="J56" s="304">
        <v>3.1359824324389968E-3</v>
      </c>
      <c r="K56" s="304">
        <v>3.7688989397562378E-3</v>
      </c>
      <c r="L56" s="304">
        <v>5.3002188000853025E-3</v>
      </c>
      <c r="M56" s="304"/>
      <c r="N56" s="304">
        <v>4.0871509269664475E-3</v>
      </c>
      <c r="O56" s="304">
        <v>4.5347316512516804E-3</v>
      </c>
      <c r="P56" s="304">
        <v>5.8081923750825243E-3</v>
      </c>
      <c r="Q56" s="304"/>
      <c r="R56" s="304">
        <v>7.3188993450048004E-4</v>
      </c>
      <c r="S56" s="304">
        <v>7.6041629952275499E-4</v>
      </c>
      <c r="T56" s="304">
        <v>8.70670160244594E-4</v>
      </c>
      <c r="U56" s="304"/>
      <c r="V56" s="304">
        <v>2.0821175627540041E-3</v>
      </c>
      <c r="W56" s="304">
        <v>2.1815535275616703E-3</v>
      </c>
      <c r="X56" s="304">
        <v>2.5176263698266899E-3</v>
      </c>
      <c r="Y56" s="304"/>
      <c r="Z56" s="304">
        <v>3.0199819721339227E-2</v>
      </c>
      <c r="AA56" s="304">
        <v>3.7842203086662883E-2</v>
      </c>
      <c r="AB56" s="304">
        <v>5.3513894727366298E-2</v>
      </c>
      <c r="AC56" s="304"/>
      <c r="AD56" s="304">
        <v>7.1945169223256765E-3</v>
      </c>
      <c r="AE56" s="304">
        <v>7.1022186107090463E-3</v>
      </c>
      <c r="AF56" s="304">
        <v>7.9095276809852053E-3</v>
      </c>
      <c r="AG56" s="304"/>
      <c r="AH56" s="304">
        <v>2.1762384852354863E-2</v>
      </c>
      <c r="AI56" s="304">
        <v>1.8322065248766398E-2</v>
      </c>
      <c r="AJ56" s="304">
        <v>1.8893372496445481E-2</v>
      </c>
      <c r="AK56" s="304"/>
      <c r="AL56" s="304">
        <v>1.5866930066528971E-2</v>
      </c>
      <c r="AM56" s="304">
        <v>1.1849879697386311E-2</v>
      </c>
      <c r="AN56" s="304">
        <v>9.6305123179075709E-3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0.61148228612758682</v>
      </c>
      <c r="C57" s="304">
        <f t="shared" si="70"/>
        <v>0.68608577521320513</v>
      </c>
      <c r="D57" s="304">
        <f t="shared" si="71"/>
        <v>0.78337352876428912</v>
      </c>
      <c r="E57" s="304"/>
      <c r="F57" s="304">
        <v>1.415881864261228E-3</v>
      </c>
      <c r="G57" s="304">
        <v>2.2248293093340213E-3</v>
      </c>
      <c r="H57" s="304">
        <v>4.3371573491937532E-3</v>
      </c>
      <c r="I57" s="304"/>
      <c r="J57" s="304">
        <v>3.8010992253957758E-2</v>
      </c>
      <c r="K57" s="304">
        <v>5.0853216537952592E-2</v>
      </c>
      <c r="L57" s="304">
        <v>7.2621158602296162E-2</v>
      </c>
      <c r="M57" s="304"/>
      <c r="N57" s="304">
        <v>9.8024208551102429E-2</v>
      </c>
      <c r="O57" s="304">
        <v>0.12494662248594077</v>
      </c>
      <c r="P57" s="304">
        <v>0.16394272381586894</v>
      </c>
      <c r="Q57" s="304"/>
      <c r="R57" s="304">
        <v>2.9367371763257443E-2</v>
      </c>
      <c r="S57" s="304">
        <v>3.9135893390558035E-2</v>
      </c>
      <c r="T57" s="304">
        <v>5.1625131368660294E-2</v>
      </c>
      <c r="U57" s="304"/>
      <c r="V57" s="304">
        <v>2.7410952382721409E-2</v>
      </c>
      <c r="W57" s="304">
        <v>3.3854696104848744E-2</v>
      </c>
      <c r="X57" s="304">
        <v>4.0896066259127298E-2</v>
      </c>
      <c r="Y57" s="304"/>
      <c r="Z57" s="304">
        <v>0.24811524361968085</v>
      </c>
      <c r="AA57" s="304">
        <v>0.28728600432615248</v>
      </c>
      <c r="AB57" s="304">
        <v>0.36872223179602964</v>
      </c>
      <c r="AC57" s="304"/>
      <c r="AD57" s="304">
        <v>4.3939989543426865E-2</v>
      </c>
      <c r="AE57" s="304">
        <v>3.2831177598397654E-2</v>
      </c>
      <c r="AF57" s="304">
        <v>1.0327911079761812E-2</v>
      </c>
      <c r="AG57" s="304"/>
      <c r="AH57" s="304">
        <v>6.4280282464341462E-2</v>
      </c>
      <c r="AI57" s="304">
        <v>5.8385598676616642E-2</v>
      </c>
      <c r="AJ57" s="304">
        <v>1.58506882863843E-2</v>
      </c>
      <c r="AK57" s="304"/>
      <c r="AL57" s="304">
        <v>6.0917363684837453E-2</v>
      </c>
      <c r="AM57" s="304">
        <v>5.6567736783404252E-2</v>
      </c>
      <c r="AN57" s="304">
        <v>5.5050460206967015E-2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2.4566249672589815</v>
      </c>
      <c r="C58" s="304">
        <f t="shared" si="70"/>
        <v>2.7260996985051138</v>
      </c>
      <c r="D58" s="304">
        <f t="shared" si="71"/>
        <v>2.8922526209677644</v>
      </c>
      <c r="E58" s="304"/>
      <c r="F58" s="304">
        <v>7.1666076556209926E-3</v>
      </c>
      <c r="G58" s="304">
        <v>1.3043005446326573E-2</v>
      </c>
      <c r="H58" s="304">
        <v>2.3910498545191838E-2</v>
      </c>
      <c r="I58" s="304"/>
      <c r="J58" s="304">
        <v>2.2628967552215284E-2</v>
      </c>
      <c r="K58" s="304">
        <v>4.2889341052613578E-2</v>
      </c>
      <c r="L58" s="304">
        <v>8.7453982306781322E-2</v>
      </c>
      <c r="M58" s="304"/>
      <c r="N58" s="304">
        <v>3.2387640946346906E-2</v>
      </c>
      <c r="O58" s="304">
        <v>4.96649799986109E-2</v>
      </c>
      <c r="P58" s="304">
        <v>8.3514027629354864E-2</v>
      </c>
      <c r="Q58" s="304"/>
      <c r="R58" s="304">
        <v>3.4590514810279312E-2</v>
      </c>
      <c r="S58" s="304">
        <v>5.5955792419449021E-2</v>
      </c>
      <c r="T58" s="304">
        <v>9.1581478626573495E-2</v>
      </c>
      <c r="U58" s="304"/>
      <c r="V58" s="304">
        <v>9.7972940561406208E-2</v>
      </c>
      <c r="W58" s="304">
        <v>0.13689329308133591</v>
      </c>
      <c r="X58" s="304">
        <v>0.18218763104032853</v>
      </c>
      <c r="Y58" s="304"/>
      <c r="Z58" s="304">
        <v>0.70123149832677401</v>
      </c>
      <c r="AA58" s="304">
        <v>0.88928915577003842</v>
      </c>
      <c r="AB58" s="304">
        <v>1.1472464225985115</v>
      </c>
      <c r="AC58" s="304"/>
      <c r="AD58" s="304">
        <v>0.85465651973576584</v>
      </c>
      <c r="AE58" s="304">
        <v>0.93249314581496945</v>
      </c>
      <c r="AF58" s="304">
        <v>0.9540187623839983</v>
      </c>
      <c r="AG58" s="304"/>
      <c r="AH58" s="304">
        <v>0.57426598880714497</v>
      </c>
      <c r="AI58" s="304">
        <v>0.53482295042536931</v>
      </c>
      <c r="AJ58" s="304">
        <v>0.30901432131431694</v>
      </c>
      <c r="AK58" s="304"/>
      <c r="AL58" s="304">
        <v>0.13172428886342818</v>
      </c>
      <c r="AM58" s="304">
        <v>7.104803449640068E-2</v>
      </c>
      <c r="AN58" s="304">
        <v>1.3325496522707982E-2</v>
      </c>
    </row>
    <row r="59" spans="1:40" x14ac:dyDescent="0.2">
      <c r="A59" s="13" t="str">
        <f t="shared" si="67"/>
        <v>Elementary occupations</v>
      </c>
      <c r="B59" s="304">
        <f t="shared" si="69"/>
        <v>1.5593030911625059</v>
      </c>
      <c r="C59" s="304">
        <f t="shared" si="70"/>
        <v>1.8844884433684113</v>
      </c>
      <c r="D59" s="304">
        <f t="shared" si="71"/>
        <v>2.1727553197247076</v>
      </c>
      <c r="E59" s="304"/>
      <c r="F59" s="304">
        <v>1.5150030247104791E-4</v>
      </c>
      <c r="G59" s="304">
        <v>1.9601918718995627E-4</v>
      </c>
      <c r="H59" s="304">
        <v>3.175372297088509E-4</v>
      </c>
      <c r="I59" s="304"/>
      <c r="J59" s="304">
        <v>1.3641781407761509E-2</v>
      </c>
      <c r="K59" s="304">
        <v>2.6586649708877249E-2</v>
      </c>
      <c r="L59" s="304">
        <v>5.0832500126641096E-2</v>
      </c>
      <c r="M59" s="304"/>
      <c r="N59" s="304">
        <v>3.5802861555536851E-2</v>
      </c>
      <c r="O59" s="304">
        <v>5.9895615161974267E-2</v>
      </c>
      <c r="P59" s="304">
        <v>7.7628471630465407E-2</v>
      </c>
      <c r="Q59" s="304"/>
      <c r="R59" s="304">
        <v>8.090121879299729E-3</v>
      </c>
      <c r="S59" s="304">
        <v>1.2203224310572252E-2</v>
      </c>
      <c r="T59" s="304">
        <v>1.4340649936356361E-2</v>
      </c>
      <c r="U59" s="304"/>
      <c r="V59" s="304">
        <v>6.0442616520678456E-2</v>
      </c>
      <c r="W59" s="304">
        <v>9.8483932144241296E-2</v>
      </c>
      <c r="X59" s="304">
        <v>0.13529042239590358</v>
      </c>
      <c r="Y59" s="304"/>
      <c r="Z59" s="304">
        <v>0.40494036168000758</v>
      </c>
      <c r="AA59" s="304">
        <v>0.60077892633146746</v>
      </c>
      <c r="AB59" s="304">
        <v>0.909732580267266</v>
      </c>
      <c r="AC59" s="304"/>
      <c r="AD59" s="304">
        <v>0.44730304917897457</v>
      </c>
      <c r="AE59" s="304">
        <v>0.51851054734192925</v>
      </c>
      <c r="AF59" s="304">
        <v>0.55233882479203422</v>
      </c>
      <c r="AG59" s="304"/>
      <c r="AH59" s="304">
        <v>0.45591289557905479</v>
      </c>
      <c r="AI59" s="304">
        <v>0.50839410275803898</v>
      </c>
      <c r="AJ59" s="304">
        <v>0.39247906169236091</v>
      </c>
      <c r="AK59" s="304"/>
      <c r="AL59" s="304">
        <v>0.13301790305872124</v>
      </c>
      <c r="AM59" s="304">
        <v>5.9439426424120534E-2</v>
      </c>
      <c r="AN59" s="304">
        <v>3.9795271653970961E-2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104.41299999999987</v>
      </c>
      <c r="C62" s="305">
        <f>SUM(C63:C71)</f>
        <v>106.75999999999992</v>
      </c>
      <c r="D62" s="305">
        <f>SUM(D63:D71)</f>
        <v>110.82199999999993</v>
      </c>
      <c r="E62" s="304"/>
      <c r="F62" s="305">
        <f>SUM(F63:F71)</f>
        <v>0.32546494637785695</v>
      </c>
      <c r="G62" s="305">
        <f>SUM(G63:G71)</f>
        <v>0.49215348152526878</v>
      </c>
      <c r="H62" s="305">
        <f>SUM(H63:H71)</f>
        <v>0.87811717101095099</v>
      </c>
      <c r="I62" s="304"/>
      <c r="J62" s="305">
        <f>SUM(J63:J71)</f>
        <v>4.0716475096671747</v>
      </c>
      <c r="K62" s="305">
        <f>SUM(K63:K71)</f>
        <v>5.9098283400768787</v>
      </c>
      <c r="L62" s="305">
        <f>SUM(L63:L71)</f>
        <v>10.525422443765889</v>
      </c>
      <c r="M62" s="304"/>
      <c r="N62" s="305">
        <f>SUM(N63:N71)</f>
        <v>13.9557476751793</v>
      </c>
      <c r="O62" s="305">
        <f>SUM(O63:O71)</f>
        <v>17.009476336949497</v>
      </c>
      <c r="P62" s="305">
        <f>SUM(P63:P71)</f>
        <v>22.648710173538831</v>
      </c>
      <c r="Q62" s="304"/>
      <c r="R62" s="305">
        <f>SUM(R63:R71)</f>
        <v>4.3651195797408011</v>
      </c>
      <c r="S62" s="305">
        <f>SUM(S63:S71)</f>
        <v>5.14837634459216</v>
      </c>
      <c r="T62" s="305">
        <f>SUM(T63:T71)</f>
        <v>6.8103010175163057</v>
      </c>
      <c r="U62" s="304"/>
      <c r="V62" s="305">
        <f>SUM(V63:V71)</f>
        <v>4.7847188132731828</v>
      </c>
      <c r="W62" s="305">
        <f>SUM(W63:W71)</f>
        <v>5.5368585035881921</v>
      </c>
      <c r="X62" s="305">
        <f>SUM(X63:X71)</f>
        <v>7.0180200631392697</v>
      </c>
      <c r="Y62" s="304"/>
      <c r="Z62" s="305">
        <f>SUM(Z63:Z71)</f>
        <v>26.002552032822102</v>
      </c>
      <c r="AA62" s="305">
        <f>SUM(AA63:AA71)</f>
        <v>26.847871559636086</v>
      </c>
      <c r="AB62" s="305">
        <f>SUM(AB63:AB71)</f>
        <v>29.146440649840997</v>
      </c>
      <c r="AC62" s="304"/>
      <c r="AD62" s="305">
        <f>SUM(AD63:AD71)</f>
        <v>26.18075892648617</v>
      </c>
      <c r="AE62" s="305">
        <f>SUM(AE63:AE71)</f>
        <v>24.259417081774306</v>
      </c>
      <c r="AF62" s="305">
        <f>SUM(AF63:AF71)</f>
        <v>19.913007599690435</v>
      </c>
      <c r="AG62" s="304"/>
      <c r="AH62" s="305">
        <f>SUM(AH63:AH71)</f>
        <v>19.071352779619833</v>
      </c>
      <c r="AI62" s="305">
        <f>SUM(AI63:AI71)</f>
        <v>17.286151754374689</v>
      </c>
      <c r="AJ62" s="305">
        <f>SUM(AJ63:AJ71)</f>
        <v>10.061657603874735</v>
      </c>
      <c r="AK62" s="304"/>
      <c r="AL62" s="305">
        <f>SUM(AL63:AL71)</f>
        <v>5.6556377368334312</v>
      </c>
      <c r="AM62" s="305">
        <f>SUM(AM63:AM71)</f>
        <v>4.2698665974828538</v>
      </c>
      <c r="AN62" s="305">
        <f>SUM(AN63:AN71)</f>
        <v>3.8203232776225136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15.788736351386211</v>
      </c>
      <c r="C63" s="304">
        <f t="shared" ref="C63:C71" si="73">SUM(G63,K63,O63,S63,W63,AA63,AE63,AI63,AM63)</f>
        <v>15.425896845190824</v>
      </c>
      <c r="D63" s="304">
        <f t="shared" ref="D63:D71" si="74">SUM(H63,L63,P63,T63,X63,AB63,AF63,AJ63,AN63)</f>
        <v>16.977278173492873</v>
      </c>
      <c r="E63" s="304"/>
      <c r="F63" s="304">
        <v>8.3324558359883089E-2</v>
      </c>
      <c r="G63" s="304">
        <v>0.12766286479678626</v>
      </c>
      <c r="H63" s="304">
        <v>0.23526910248726765</v>
      </c>
      <c r="I63" s="304"/>
      <c r="J63" s="304">
        <v>1.0445259829875917</v>
      </c>
      <c r="K63" s="304">
        <v>1.4333152664470259</v>
      </c>
      <c r="L63" s="304">
        <v>2.5339166855445665</v>
      </c>
      <c r="M63" s="304"/>
      <c r="N63" s="304">
        <v>3.3303224243729916</v>
      </c>
      <c r="O63" s="304">
        <v>3.7705143328547437</v>
      </c>
      <c r="P63" s="304">
        <v>4.685944972834033</v>
      </c>
      <c r="Q63" s="304"/>
      <c r="R63" s="304">
        <v>0.77825337771715697</v>
      </c>
      <c r="S63" s="304">
        <v>0.8166662717943125</v>
      </c>
      <c r="T63" s="304">
        <v>1.0273436755310736</v>
      </c>
      <c r="U63" s="304"/>
      <c r="V63" s="304">
        <v>0.95337327152138074</v>
      </c>
      <c r="W63" s="304">
        <v>0.98984071350251246</v>
      </c>
      <c r="X63" s="304">
        <v>1.0228265718318059</v>
      </c>
      <c r="Y63" s="304"/>
      <c r="Z63" s="304">
        <v>3.152255339244904</v>
      </c>
      <c r="AA63" s="304">
        <v>2.8233744513123065</v>
      </c>
      <c r="AB63" s="304">
        <v>3.1355196146057436</v>
      </c>
      <c r="AC63" s="304"/>
      <c r="AD63" s="304">
        <v>3.3687371486975124</v>
      </c>
      <c r="AE63" s="304">
        <v>2.8237083153944149</v>
      </c>
      <c r="AF63" s="304">
        <v>2.1618116485346026</v>
      </c>
      <c r="AG63" s="304"/>
      <c r="AH63" s="304">
        <v>2.7200581114005917</v>
      </c>
      <c r="AI63" s="304">
        <v>2.3613087486175455</v>
      </c>
      <c r="AJ63" s="304">
        <v>1.9019310930340227</v>
      </c>
      <c r="AK63" s="304"/>
      <c r="AL63" s="304">
        <v>0.35788613708419836</v>
      </c>
      <c r="AM63" s="304">
        <v>0.27950588047117608</v>
      </c>
      <c r="AN63" s="304">
        <v>0.27271480908975804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7.8598760316269276</v>
      </c>
      <c r="C64" s="304">
        <f t="shared" si="73"/>
        <v>8.6415347959931097</v>
      </c>
      <c r="D64" s="304">
        <f t="shared" si="74"/>
        <v>9.902980812029119</v>
      </c>
      <c r="E64" s="304"/>
      <c r="F64" s="304">
        <v>0.11706317964568549</v>
      </c>
      <c r="G64" s="304">
        <v>0.174477050270923</v>
      </c>
      <c r="H64" s="304">
        <v>0.30359683757183686</v>
      </c>
      <c r="I64" s="304"/>
      <c r="J64" s="304">
        <v>0.82743792100544256</v>
      </c>
      <c r="K64" s="304">
        <v>1.1785201359157127</v>
      </c>
      <c r="L64" s="304">
        <v>1.9584351122486325</v>
      </c>
      <c r="M64" s="304"/>
      <c r="N64" s="304">
        <v>1.8016620176246403</v>
      </c>
      <c r="O64" s="304">
        <v>2.1667260366258958</v>
      </c>
      <c r="P64" s="304">
        <v>2.6712885126488599</v>
      </c>
      <c r="Q64" s="304"/>
      <c r="R64" s="304">
        <v>0.31100885756881219</v>
      </c>
      <c r="S64" s="304">
        <v>0.32463126226297828</v>
      </c>
      <c r="T64" s="304">
        <v>0.35049500737662914</v>
      </c>
      <c r="U64" s="304"/>
      <c r="V64" s="304">
        <v>0.41534103968960745</v>
      </c>
      <c r="W64" s="304">
        <v>0.46072802846195193</v>
      </c>
      <c r="X64" s="304">
        <v>0.51886132330535129</v>
      </c>
      <c r="Y64" s="304"/>
      <c r="Z64" s="304">
        <v>1.9362826186087561</v>
      </c>
      <c r="AA64" s="304">
        <v>2.1176440186888392</v>
      </c>
      <c r="AB64" s="304">
        <v>2.4276189803740928</v>
      </c>
      <c r="AC64" s="304"/>
      <c r="AD64" s="304">
        <v>1.3528645195554996</v>
      </c>
      <c r="AE64" s="304">
        <v>1.2039159524657523</v>
      </c>
      <c r="AF64" s="304">
        <v>0.90846080053353873</v>
      </c>
      <c r="AG64" s="304"/>
      <c r="AH64" s="304">
        <v>0.94227934301684291</v>
      </c>
      <c r="AI64" s="304">
        <v>0.88413026544250095</v>
      </c>
      <c r="AJ64" s="304">
        <v>0.62230745110641494</v>
      </c>
      <c r="AK64" s="304"/>
      <c r="AL64" s="304">
        <v>0.15593653491164183</v>
      </c>
      <c r="AM64" s="304">
        <v>0.13076204585855453</v>
      </c>
      <c r="AN64" s="304">
        <v>0.14191678686376355</v>
      </c>
    </row>
    <row r="65" spans="1:40" x14ac:dyDescent="0.2">
      <c r="A65" s="13" t="str">
        <f t="shared" si="72"/>
        <v>Associate professional occupations</v>
      </c>
      <c r="B65" s="304">
        <f t="shared" si="75"/>
        <v>7.3936384038189207</v>
      </c>
      <c r="C65" s="304">
        <f t="shared" si="73"/>
        <v>7.5459745158384308</v>
      </c>
      <c r="D65" s="304">
        <f t="shared" si="74"/>
        <v>8.3417769862204789</v>
      </c>
      <c r="E65" s="304"/>
      <c r="F65" s="304">
        <v>4.2468313953404398E-2</v>
      </c>
      <c r="G65" s="304">
        <v>6.0525980787620434E-2</v>
      </c>
      <c r="H65" s="304">
        <v>0.10170621101078113</v>
      </c>
      <c r="I65" s="304"/>
      <c r="J65" s="304">
        <v>0.38861072962603244</v>
      </c>
      <c r="K65" s="304">
        <v>0.52751760157767735</v>
      </c>
      <c r="L65" s="304">
        <v>0.86596123274857428</v>
      </c>
      <c r="M65" s="304"/>
      <c r="N65" s="304">
        <v>1.3926244939516472</v>
      </c>
      <c r="O65" s="304">
        <v>1.579339662915928</v>
      </c>
      <c r="P65" s="304">
        <v>1.9324826583872496</v>
      </c>
      <c r="Q65" s="304"/>
      <c r="R65" s="304">
        <v>0.32031198106508957</v>
      </c>
      <c r="S65" s="304">
        <v>0.35307894077017732</v>
      </c>
      <c r="T65" s="304">
        <v>0.44510797003441449</v>
      </c>
      <c r="U65" s="304"/>
      <c r="V65" s="304">
        <v>0.394475738688569</v>
      </c>
      <c r="W65" s="304">
        <v>0.45192926366635139</v>
      </c>
      <c r="X65" s="304">
        <v>0.55339851432397547</v>
      </c>
      <c r="Y65" s="304"/>
      <c r="Z65" s="304">
        <v>1.9764562945563668</v>
      </c>
      <c r="AA65" s="304">
        <v>2.0511830023331146</v>
      </c>
      <c r="AB65" s="304">
        <v>2.3715473990705176</v>
      </c>
      <c r="AC65" s="304"/>
      <c r="AD65" s="304">
        <v>1.590032366704873</v>
      </c>
      <c r="AE65" s="304">
        <v>1.4721007519900309</v>
      </c>
      <c r="AF65" s="304">
        <v>1.342268544771644</v>
      </c>
      <c r="AG65" s="304"/>
      <c r="AH65" s="304">
        <v>1.028890751602205</v>
      </c>
      <c r="AI65" s="304">
        <v>0.87468482608418985</v>
      </c>
      <c r="AJ65" s="304">
        <v>0.55002878495289298</v>
      </c>
      <c r="AK65" s="304"/>
      <c r="AL65" s="304">
        <v>0.25976773367073291</v>
      </c>
      <c r="AM65" s="304">
        <v>0.17561448571334132</v>
      </c>
      <c r="AN65" s="304">
        <v>0.17927567092042948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8.7533591891991165</v>
      </c>
      <c r="C66" s="304">
        <f t="shared" si="73"/>
        <v>9.5780696237074459</v>
      </c>
      <c r="D66" s="304">
        <f t="shared" si="74"/>
        <v>11.034934875269574</v>
      </c>
      <c r="E66" s="304"/>
      <c r="F66" s="304">
        <v>2.4773170521768563E-2</v>
      </c>
      <c r="G66" s="304">
        <v>3.9313694977684409E-2</v>
      </c>
      <c r="H66" s="304">
        <v>7.479583858159887E-2</v>
      </c>
      <c r="I66" s="304"/>
      <c r="J66" s="304">
        <v>0.33967887452609508</v>
      </c>
      <c r="K66" s="304">
        <v>0.52751189948793731</v>
      </c>
      <c r="L66" s="304">
        <v>1.0066583077592108</v>
      </c>
      <c r="M66" s="304"/>
      <c r="N66" s="304">
        <v>1.4222738715409351</v>
      </c>
      <c r="O66" s="304">
        <v>1.9435120013969795</v>
      </c>
      <c r="P66" s="304">
        <v>3.1599555755535458</v>
      </c>
      <c r="Q66" s="304"/>
      <c r="R66" s="304">
        <v>0.44153864037213203</v>
      </c>
      <c r="S66" s="304">
        <v>0.54860300724078215</v>
      </c>
      <c r="T66" s="304">
        <v>0.7136158736164494</v>
      </c>
      <c r="U66" s="304"/>
      <c r="V66" s="304">
        <v>0.41973874018652707</v>
      </c>
      <c r="W66" s="304">
        <v>0.48937732111663057</v>
      </c>
      <c r="X66" s="304">
        <v>0.88549010493714042</v>
      </c>
      <c r="Y66" s="304"/>
      <c r="Z66" s="304">
        <v>2.2501081632138393</v>
      </c>
      <c r="AA66" s="304">
        <v>2.5747873746318697</v>
      </c>
      <c r="AB66" s="304">
        <v>2.8466704280908779</v>
      </c>
      <c r="AC66" s="304"/>
      <c r="AD66" s="304">
        <v>2.4147865446831371</v>
      </c>
      <c r="AE66" s="304">
        <v>2.4058151435952566</v>
      </c>
      <c r="AF66" s="304">
        <v>1.9556286604234667</v>
      </c>
      <c r="AG66" s="304"/>
      <c r="AH66" s="304">
        <v>1.2587019179581236</v>
      </c>
      <c r="AI66" s="304">
        <v>0.93554554336104767</v>
      </c>
      <c r="AJ66" s="304">
        <v>0.31076460230898467</v>
      </c>
      <c r="AK66" s="304"/>
      <c r="AL66" s="304">
        <v>0.1817592661965583</v>
      </c>
      <c r="AM66" s="304">
        <v>0.11360363789925555</v>
      </c>
      <c r="AN66" s="304">
        <v>8.1355483998300671E-2</v>
      </c>
    </row>
    <row r="67" spans="1:40" x14ac:dyDescent="0.2">
      <c r="A67" s="13" t="str">
        <f t="shared" si="72"/>
        <v>Skilled trades occupations</v>
      </c>
      <c r="B67" s="304">
        <f t="shared" si="75"/>
        <v>9.7607557170352788</v>
      </c>
      <c r="C67" s="304">
        <f t="shared" si="73"/>
        <v>10.045464497098196</v>
      </c>
      <c r="D67" s="304">
        <f t="shared" si="74"/>
        <v>9.7079913564763025</v>
      </c>
      <c r="E67" s="304"/>
      <c r="F67" s="304">
        <v>5.7137142820515921E-3</v>
      </c>
      <c r="G67" s="304">
        <v>9.751120583186227E-3</v>
      </c>
      <c r="H67" s="304">
        <v>1.8633007108174851E-2</v>
      </c>
      <c r="I67" s="304"/>
      <c r="J67" s="304">
        <v>0.15575789194075754</v>
      </c>
      <c r="K67" s="304">
        <v>0.2580690183620859</v>
      </c>
      <c r="L67" s="304">
        <v>0.49721780885977801</v>
      </c>
      <c r="M67" s="304"/>
      <c r="N67" s="304">
        <v>0.52147726225426683</v>
      </c>
      <c r="O67" s="304">
        <v>0.70617971265962454</v>
      </c>
      <c r="P67" s="304">
        <v>0.89619508418290683</v>
      </c>
      <c r="Q67" s="304"/>
      <c r="R67" s="304">
        <v>0.31466870833344673</v>
      </c>
      <c r="S67" s="304">
        <v>0.3852336684313557</v>
      </c>
      <c r="T67" s="304">
        <v>0.50877740417330042</v>
      </c>
      <c r="U67" s="304"/>
      <c r="V67" s="304">
        <v>0.44849133577767913</v>
      </c>
      <c r="W67" s="304">
        <v>0.54583336212733291</v>
      </c>
      <c r="X67" s="304">
        <v>0.59204425213574152</v>
      </c>
      <c r="Y67" s="304"/>
      <c r="Z67" s="304">
        <v>3.2760795969991081</v>
      </c>
      <c r="AA67" s="304">
        <v>3.5305824594302715</v>
      </c>
      <c r="AB67" s="304">
        <v>3.6958307341404595</v>
      </c>
      <c r="AC67" s="304"/>
      <c r="AD67" s="304">
        <v>2.4828751366856801</v>
      </c>
      <c r="AE67" s="304">
        <v>2.2749828892282968</v>
      </c>
      <c r="AF67" s="304">
        <v>1.9351866755968257</v>
      </c>
      <c r="AG67" s="304"/>
      <c r="AH67" s="304">
        <v>1.8649035996728862</v>
      </c>
      <c r="AI67" s="304">
        <v>1.9170371908858606</v>
      </c>
      <c r="AJ67" s="304">
        <v>1.3398344288085713</v>
      </c>
      <c r="AK67" s="304"/>
      <c r="AL67" s="304">
        <v>0.69078847108940389</v>
      </c>
      <c r="AM67" s="304">
        <v>0.41779507539018323</v>
      </c>
      <c r="AN67" s="304">
        <v>0.22427196147054368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2.6788690026024811</v>
      </c>
      <c r="C68" s="304">
        <f t="shared" si="73"/>
        <v>2.678660820144009</v>
      </c>
      <c r="D68" s="304">
        <f t="shared" si="74"/>
        <v>3.1436728600349588</v>
      </c>
      <c r="E68" s="304"/>
      <c r="F68" s="304">
        <v>4.4782075088181175E-3</v>
      </c>
      <c r="G68" s="304">
        <v>7.3596330837114267E-3</v>
      </c>
      <c r="H68" s="304">
        <v>1.3751571926963482E-2</v>
      </c>
      <c r="I68" s="304"/>
      <c r="J68" s="304">
        <v>6.5070639563141686E-2</v>
      </c>
      <c r="K68" s="304">
        <v>9.0416825096382242E-2</v>
      </c>
      <c r="L68" s="304">
        <v>0.18544171803797943</v>
      </c>
      <c r="M68" s="304"/>
      <c r="N68" s="304">
        <v>0.28201020793098602</v>
      </c>
      <c r="O68" s="304">
        <v>0.32770613011186583</v>
      </c>
      <c r="P68" s="304">
        <v>0.43756465767087649</v>
      </c>
      <c r="Q68" s="304"/>
      <c r="R68" s="304">
        <v>0.23776982226779092</v>
      </c>
      <c r="S68" s="304">
        <v>0.2770117345382126</v>
      </c>
      <c r="T68" s="304">
        <v>0.4171057231698912</v>
      </c>
      <c r="U68" s="304"/>
      <c r="V68" s="304">
        <v>0.23444020909436378</v>
      </c>
      <c r="W68" s="304">
        <v>0.26649713515453011</v>
      </c>
      <c r="X68" s="304">
        <v>0.40429469294191334</v>
      </c>
      <c r="Y68" s="304"/>
      <c r="Z68" s="304">
        <v>0.46264174958684867</v>
      </c>
      <c r="AA68" s="304">
        <v>0.44196119249319232</v>
      </c>
      <c r="AB68" s="304">
        <v>0.50658949784187435</v>
      </c>
      <c r="AC68" s="304"/>
      <c r="AD68" s="304">
        <v>0.73569459727338893</v>
      </c>
      <c r="AE68" s="304">
        <v>0.69366147772094244</v>
      </c>
      <c r="AF68" s="304">
        <v>0.69701367914850265</v>
      </c>
      <c r="AG68" s="304"/>
      <c r="AH68" s="304">
        <v>0.51487413397655279</v>
      </c>
      <c r="AI68" s="304">
        <v>0.5062805087865736</v>
      </c>
      <c r="AJ68" s="304">
        <v>0.43580909387777089</v>
      </c>
      <c r="AK68" s="304"/>
      <c r="AL68" s="304">
        <v>0.14188943540059015</v>
      </c>
      <c r="AM68" s="304">
        <v>6.7766183158598434E-2</v>
      </c>
      <c r="AN68" s="304">
        <v>4.6102225419187001E-2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24.823452278545158</v>
      </c>
      <c r="C69" s="304">
        <f t="shared" si="73"/>
        <v>24.923075449127825</v>
      </c>
      <c r="D69" s="304">
        <f t="shared" si="74"/>
        <v>24.49714486577955</v>
      </c>
      <c r="E69" s="304"/>
      <c r="F69" s="304">
        <v>2.800291061130402E-2</v>
      </c>
      <c r="G69" s="304">
        <v>4.1927420227214109E-2</v>
      </c>
      <c r="H69" s="304">
        <v>6.5088247799311702E-2</v>
      </c>
      <c r="I69" s="304"/>
      <c r="J69" s="304">
        <v>0.59622998756087353</v>
      </c>
      <c r="K69" s="304">
        <v>0.8986039651825013</v>
      </c>
      <c r="L69" s="304">
        <v>1.7208271639611428</v>
      </c>
      <c r="M69" s="304"/>
      <c r="N69" s="304">
        <v>2.8191172472995301</v>
      </c>
      <c r="O69" s="304">
        <v>3.4630144971350156</v>
      </c>
      <c r="P69" s="304">
        <v>4.7112721135407716</v>
      </c>
      <c r="Q69" s="304"/>
      <c r="R69" s="304">
        <v>0.94110369659721893</v>
      </c>
      <c r="S69" s="304">
        <v>1.0944835437813911</v>
      </c>
      <c r="T69" s="304">
        <v>1.4564832313369793</v>
      </c>
      <c r="U69" s="304"/>
      <c r="V69" s="304">
        <v>0.74818638736500309</v>
      </c>
      <c r="W69" s="304">
        <v>0.81822867416602185</v>
      </c>
      <c r="X69" s="304">
        <v>1.0063892001363368</v>
      </c>
      <c r="Y69" s="304"/>
      <c r="Z69" s="304">
        <v>7.1974743239060421</v>
      </c>
      <c r="AA69" s="304">
        <v>7.5988892261533376</v>
      </c>
      <c r="AB69" s="304">
        <v>8.4819465291392699</v>
      </c>
      <c r="AC69" s="304"/>
      <c r="AD69" s="304">
        <v>6.4749497871351416</v>
      </c>
      <c r="AE69" s="304">
        <v>6.0924176119024755</v>
      </c>
      <c r="AF69" s="304">
        <v>5.0006832673287587</v>
      </c>
      <c r="AG69" s="304"/>
      <c r="AH69" s="304">
        <v>4.7299667528478011</v>
      </c>
      <c r="AI69" s="304">
        <v>4.1223975679414115</v>
      </c>
      <c r="AJ69" s="304">
        <v>1.4479957619002894</v>
      </c>
      <c r="AK69" s="304"/>
      <c r="AL69" s="304">
        <v>1.2884211852222445</v>
      </c>
      <c r="AM69" s="304">
        <v>0.79311294263845566</v>
      </c>
      <c r="AN69" s="304">
        <v>0.60645935063668976</v>
      </c>
    </row>
    <row r="70" spans="1:40" x14ac:dyDescent="0.2">
      <c r="A70" s="13" t="str">
        <f t="shared" si="72"/>
        <v>Process, plant and machine operatives</v>
      </c>
      <c r="B70" s="304">
        <f t="shared" si="75"/>
        <v>6.7276081196635555</v>
      </c>
      <c r="C70" s="304">
        <f t="shared" si="73"/>
        <v>6.9906013149472344</v>
      </c>
      <c r="D70" s="304">
        <f t="shared" si="74"/>
        <v>7.2153612609981614</v>
      </c>
      <c r="E70" s="304"/>
      <c r="F70" s="304">
        <v>1.6266676227002622E-2</v>
      </c>
      <c r="G70" s="304">
        <v>2.653612096569162E-2</v>
      </c>
      <c r="H70" s="304">
        <v>5.8106880294643365E-2</v>
      </c>
      <c r="I70" s="304"/>
      <c r="J70" s="304">
        <v>9.2452840698229691E-2</v>
      </c>
      <c r="K70" s="304">
        <v>0.15249725971649911</v>
      </c>
      <c r="L70" s="304">
        <v>0.29081046587940318</v>
      </c>
      <c r="M70" s="304"/>
      <c r="N70" s="304">
        <v>0.36742389794844521</v>
      </c>
      <c r="O70" s="304">
        <v>0.55523777074175185</v>
      </c>
      <c r="P70" s="304">
        <v>0.99136610851794138</v>
      </c>
      <c r="Q70" s="304"/>
      <c r="R70" s="304">
        <v>0.13469733791613511</v>
      </c>
      <c r="S70" s="304">
        <v>0.20147034596431257</v>
      </c>
      <c r="T70" s="304">
        <v>0.33974759891711304</v>
      </c>
      <c r="U70" s="304"/>
      <c r="V70" s="304">
        <v>0.2041046159203721</v>
      </c>
      <c r="W70" s="304">
        <v>0.2691992570262749</v>
      </c>
      <c r="X70" s="304">
        <v>0.3777137968086598</v>
      </c>
      <c r="Y70" s="304"/>
      <c r="Z70" s="304">
        <v>1.3114920969156105</v>
      </c>
      <c r="AA70" s="304">
        <v>1.4803438885432703</v>
      </c>
      <c r="AB70" s="304">
        <v>1.584234278286681</v>
      </c>
      <c r="AC70" s="304"/>
      <c r="AD70" s="304">
        <v>2.0530289397943711</v>
      </c>
      <c r="AE70" s="304">
        <v>2.055775502307073</v>
      </c>
      <c r="AF70" s="304">
        <v>1.9278353288400949</v>
      </c>
      <c r="AG70" s="304"/>
      <c r="AH70" s="304">
        <v>1.7767789184307827</v>
      </c>
      <c r="AI70" s="304">
        <v>1.7265417606142344</v>
      </c>
      <c r="AJ70" s="304">
        <v>1.2591910023908375</v>
      </c>
      <c r="AK70" s="304"/>
      <c r="AL70" s="304">
        <v>0.77136279581260714</v>
      </c>
      <c r="AM70" s="304">
        <v>0.52299940906812714</v>
      </c>
      <c r="AN70" s="304">
        <v>0.38635580106278722</v>
      </c>
    </row>
    <row r="71" spans="1:40" x14ac:dyDescent="0.2">
      <c r="A71" s="13" t="str">
        <f t="shared" si="72"/>
        <v>Elementary occupations</v>
      </c>
      <c r="B71" s="304">
        <f t="shared" si="75"/>
        <v>20.626704906122207</v>
      </c>
      <c r="C71" s="304">
        <f t="shared" si="73"/>
        <v>20.930722137952859</v>
      </c>
      <c r="D71" s="304">
        <f t="shared" si="74"/>
        <v>20.000858809698908</v>
      </c>
      <c r="E71" s="304"/>
      <c r="F71" s="304">
        <v>3.3742152679390926E-3</v>
      </c>
      <c r="G71" s="304">
        <v>4.5995958324512726E-3</v>
      </c>
      <c r="H71" s="304">
        <v>7.1694742303731037E-3</v>
      </c>
      <c r="I71" s="304"/>
      <c r="J71" s="304">
        <v>0.56188264175901059</v>
      </c>
      <c r="K71" s="304">
        <v>0.84337636829105578</v>
      </c>
      <c r="L71" s="304">
        <v>1.4661539487266018</v>
      </c>
      <c r="M71" s="304"/>
      <c r="N71" s="304">
        <v>2.0188362522558578</v>
      </c>
      <c r="O71" s="304">
        <v>2.4972461925076939</v>
      </c>
      <c r="P71" s="304">
        <v>3.1626404902026497</v>
      </c>
      <c r="Q71" s="304"/>
      <c r="R71" s="304">
        <v>0.88576715790301863</v>
      </c>
      <c r="S71" s="304">
        <v>1.1471975698086379</v>
      </c>
      <c r="T71" s="304">
        <v>1.551624533360455</v>
      </c>
      <c r="U71" s="304"/>
      <c r="V71" s="304">
        <v>0.96656747502968043</v>
      </c>
      <c r="W71" s="304">
        <v>1.2452247483665855</v>
      </c>
      <c r="X71" s="304">
        <v>1.6570016067183446</v>
      </c>
      <c r="Y71" s="304"/>
      <c r="Z71" s="304">
        <v>4.4397618497906297</v>
      </c>
      <c r="AA71" s="304">
        <v>4.2291059460498843</v>
      </c>
      <c r="AB71" s="304">
        <v>4.0964831882914794</v>
      </c>
      <c r="AC71" s="304"/>
      <c r="AD71" s="304">
        <v>5.7077898859565686</v>
      </c>
      <c r="AE71" s="304">
        <v>5.2370394371700657</v>
      </c>
      <c r="AF71" s="304">
        <v>3.9841189945129991</v>
      </c>
      <c r="AG71" s="304"/>
      <c r="AH71" s="304">
        <v>4.2348992507140482</v>
      </c>
      <c r="AI71" s="304">
        <v>3.9582253426413252</v>
      </c>
      <c r="AJ71" s="304">
        <v>2.1937953854949521</v>
      </c>
      <c r="AK71" s="304"/>
      <c r="AL71" s="304">
        <v>1.8078261774454536</v>
      </c>
      <c r="AM71" s="304">
        <v>1.7687069372851612</v>
      </c>
      <c r="AN71" s="304">
        <v>1.8818711881610539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116.78000000000003</v>
      </c>
      <c r="C74" s="305">
        <f>SUM(C75:C83)</f>
        <v>123.18499999999995</v>
      </c>
      <c r="D74" s="305">
        <f>SUM(D75:D83)</f>
        <v>130.62700000000001</v>
      </c>
      <c r="E74" s="304"/>
      <c r="F74" s="305">
        <f>SUM(F75:F83)</f>
        <v>2.0363585605934826</v>
      </c>
      <c r="G74" s="305">
        <f>SUM(G75:G83)</f>
        <v>2.7189596012144199</v>
      </c>
      <c r="H74" s="305">
        <f>SUM(H75:H83)</f>
        <v>4.013008914832402</v>
      </c>
      <c r="I74" s="304"/>
      <c r="J74" s="305">
        <f>SUM(J75:J83)</f>
        <v>17.253521086667543</v>
      </c>
      <c r="K74" s="305">
        <f>SUM(K75:K83)</f>
        <v>22.834280583768123</v>
      </c>
      <c r="L74" s="305">
        <f>SUM(L75:L83)</f>
        <v>33.991647884095244</v>
      </c>
      <c r="M74" s="304"/>
      <c r="N74" s="305">
        <f>SUM(N75:N83)</f>
        <v>30.629262702855041</v>
      </c>
      <c r="O74" s="305">
        <f>SUM(O75:O83)</f>
        <v>33.370811582765498</v>
      </c>
      <c r="P74" s="305">
        <f>SUM(P75:P83)</f>
        <v>35.420730901477263</v>
      </c>
      <c r="Q74" s="304"/>
      <c r="R74" s="305">
        <f>SUM(R75:R83)</f>
        <v>5.6949980614887217</v>
      </c>
      <c r="S74" s="305">
        <f>SUM(S75:S83)</f>
        <v>6.4435151203307077</v>
      </c>
      <c r="T74" s="305">
        <f>SUM(T75:T83)</f>
        <v>7.4341014467450028</v>
      </c>
      <c r="U74" s="304"/>
      <c r="V74" s="305">
        <f>SUM(V75:V83)</f>
        <v>6.924988376590159</v>
      </c>
      <c r="W74" s="305">
        <f>SUM(W75:W83)</f>
        <v>7.4698719165192378</v>
      </c>
      <c r="X74" s="305">
        <f>SUM(X75:X83)</f>
        <v>8.1305297400343033</v>
      </c>
      <c r="Y74" s="304"/>
      <c r="Z74" s="305">
        <f>SUM(Z75:Z83)</f>
        <v>19.706654521027282</v>
      </c>
      <c r="AA74" s="305">
        <f>SUM(AA75:AA83)</f>
        <v>18.999320017561928</v>
      </c>
      <c r="AB74" s="305">
        <f>SUM(AB75:AB83)</f>
        <v>17.43344342147703</v>
      </c>
      <c r="AC74" s="304"/>
      <c r="AD74" s="305">
        <f>SUM(AD75:AD83)</f>
        <v>17.98791215558315</v>
      </c>
      <c r="AE74" s="305">
        <f>SUM(AE75:AE83)</f>
        <v>16.154153691475344</v>
      </c>
      <c r="AF74" s="305">
        <f>SUM(AF75:AF83)</f>
        <v>11.882015035296474</v>
      </c>
      <c r="AG74" s="304"/>
      <c r="AH74" s="305">
        <f>SUM(AH75:AH83)</f>
        <v>13.348418297337751</v>
      </c>
      <c r="AI74" s="305">
        <f>SUM(AI75:AI83)</f>
        <v>12.588235005382545</v>
      </c>
      <c r="AJ74" s="305">
        <f>SUM(AJ75:AJ83)</f>
        <v>10.530818783233794</v>
      </c>
      <c r="AK74" s="304"/>
      <c r="AL74" s="305">
        <f>SUM(AL75:AL83)</f>
        <v>3.197886237856892</v>
      </c>
      <c r="AM74" s="305">
        <f>SUM(AM75:AM83)</f>
        <v>2.6058524809821373</v>
      </c>
      <c r="AN74" s="305">
        <f>SUM(AN75:AN83)</f>
        <v>1.7907038728085045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16.35660121052474</v>
      </c>
      <c r="C75" s="305">
        <f t="shared" ref="C75:C83" si="77">SUM(G75,K75,O75,S75,W75,AA75,AE75,AI75,AM75)</f>
        <v>15.737201399228759</v>
      </c>
      <c r="D75" s="305">
        <f t="shared" ref="D75:D83" si="78">SUM(H75,L75,P75,T75,X75,AB75,AF75,AJ75,AN75)</f>
        <v>17.2034255996087</v>
      </c>
      <c r="E75" s="304"/>
      <c r="F75" s="304">
        <v>0.37397561593885831</v>
      </c>
      <c r="G75" s="304">
        <v>0.47392273084592457</v>
      </c>
      <c r="H75" s="304">
        <v>0.71627348763830445</v>
      </c>
      <c r="I75" s="304"/>
      <c r="J75" s="304">
        <v>2.6110198230134127</v>
      </c>
      <c r="K75" s="304">
        <v>3.1263051781635642</v>
      </c>
      <c r="L75" s="304">
        <v>4.6480174314734448</v>
      </c>
      <c r="M75" s="304"/>
      <c r="N75" s="304">
        <v>4.9999796327702715</v>
      </c>
      <c r="O75" s="304">
        <v>4.9178312194124336</v>
      </c>
      <c r="P75" s="304">
        <v>5.2735882386449422</v>
      </c>
      <c r="Q75" s="304"/>
      <c r="R75" s="304">
        <v>0.60609057332089988</v>
      </c>
      <c r="S75" s="304">
        <v>0.56997183571406163</v>
      </c>
      <c r="T75" s="304">
        <v>0.58736222600146593</v>
      </c>
      <c r="U75" s="304"/>
      <c r="V75" s="304">
        <v>1.1891415908233676</v>
      </c>
      <c r="W75" s="304">
        <v>1.1764959857300326</v>
      </c>
      <c r="X75" s="304">
        <v>1.286489169156467</v>
      </c>
      <c r="Y75" s="304"/>
      <c r="Z75" s="304">
        <v>2.7581388006000269</v>
      </c>
      <c r="AA75" s="304">
        <v>2.2733998516199363</v>
      </c>
      <c r="AB75" s="304">
        <v>2.0344652560619654</v>
      </c>
      <c r="AC75" s="304"/>
      <c r="AD75" s="304">
        <v>2.0063271984554012</v>
      </c>
      <c r="AE75" s="304">
        <v>1.59466507910657</v>
      </c>
      <c r="AF75" s="304">
        <v>1.1793145442284445</v>
      </c>
      <c r="AG75" s="304"/>
      <c r="AH75" s="304">
        <v>1.4521817199901375</v>
      </c>
      <c r="AI75" s="304">
        <v>1.3209058974282932</v>
      </c>
      <c r="AJ75" s="304">
        <v>1.2371069785143491</v>
      </c>
      <c r="AK75" s="304"/>
      <c r="AL75" s="304">
        <v>0.3597462556123629</v>
      </c>
      <c r="AM75" s="304">
        <v>0.28370362120794307</v>
      </c>
      <c r="AN75" s="304">
        <v>0.2408082678893185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29.51634643473567</v>
      </c>
      <c r="C76" s="305">
        <f t="shared" si="77"/>
        <v>32.916645281633208</v>
      </c>
      <c r="D76" s="305">
        <f>SUM(H76,L76,P76,T76,X76,AB76,AF76,AJ76,AN76)</f>
        <v>36.42755356912496</v>
      </c>
      <c r="E76" s="304"/>
      <c r="F76" s="304">
        <v>1.1177509120986904</v>
      </c>
      <c r="G76" s="304">
        <v>1.5048963391119043</v>
      </c>
      <c r="H76" s="304">
        <v>2.1283203079508355</v>
      </c>
      <c r="I76" s="304"/>
      <c r="J76" s="304">
        <v>7.5934449041972707</v>
      </c>
      <c r="K76" s="304">
        <v>10.153514665827911</v>
      </c>
      <c r="L76" s="304">
        <v>14.476203582315319</v>
      </c>
      <c r="M76" s="304"/>
      <c r="N76" s="304">
        <v>10.753887951836397</v>
      </c>
      <c r="O76" s="304">
        <v>11.473304559415451</v>
      </c>
      <c r="P76" s="304">
        <v>11.013010047782988</v>
      </c>
      <c r="Q76" s="304"/>
      <c r="R76" s="304">
        <v>1.0008756100775806</v>
      </c>
      <c r="S76" s="304">
        <v>1.1031561875858611</v>
      </c>
      <c r="T76" s="304">
        <v>1.2027244861014501</v>
      </c>
      <c r="U76" s="304"/>
      <c r="V76" s="304">
        <v>1.7208485583537538</v>
      </c>
      <c r="W76" s="304">
        <v>1.7981952774118235</v>
      </c>
      <c r="X76" s="304">
        <v>1.8257005266933823</v>
      </c>
      <c r="Y76" s="304"/>
      <c r="Z76" s="304">
        <v>3.2391289125821565</v>
      </c>
      <c r="AA76" s="304">
        <v>3.0927061578360622</v>
      </c>
      <c r="AB76" s="304">
        <v>2.8624541678382243</v>
      </c>
      <c r="AC76" s="304"/>
      <c r="AD76" s="304">
        <v>2.4158573665576659</v>
      </c>
      <c r="AE76" s="304">
        <v>2.2051480312569689</v>
      </c>
      <c r="AF76" s="304">
        <v>1.7485316052470707</v>
      </c>
      <c r="AG76" s="304"/>
      <c r="AH76" s="304">
        <v>1.3902546882397153</v>
      </c>
      <c r="AI76" s="304">
        <v>1.2704313845728605</v>
      </c>
      <c r="AJ76" s="304">
        <v>0.87579501281419492</v>
      </c>
      <c r="AK76" s="304"/>
      <c r="AL76" s="304">
        <v>0.28429753079243497</v>
      </c>
      <c r="AM76" s="304">
        <v>0.31529267861436405</v>
      </c>
      <c r="AN76" s="304">
        <v>0.29481383238149128</v>
      </c>
    </row>
    <row r="77" spans="1:40" x14ac:dyDescent="0.2">
      <c r="A77" s="13" t="str">
        <f t="shared" si="76"/>
        <v>Associate professional occupations</v>
      </c>
      <c r="B77" s="305">
        <f t="shared" si="79"/>
        <v>22.768644606811936</v>
      </c>
      <c r="C77" s="305">
        <f t="shared" si="77"/>
        <v>23.357948116911608</v>
      </c>
      <c r="D77" s="305">
        <f t="shared" si="78"/>
        <v>25.520114587354492</v>
      </c>
      <c r="E77" s="304"/>
      <c r="F77" s="304">
        <v>0.37246600756250497</v>
      </c>
      <c r="G77" s="304">
        <v>0.48031726409392289</v>
      </c>
      <c r="H77" s="304">
        <v>0.74158549811928709</v>
      </c>
      <c r="I77" s="304"/>
      <c r="J77" s="304">
        <v>4.2949220803348753</v>
      </c>
      <c r="K77" s="304">
        <v>5.5312342642078507</v>
      </c>
      <c r="L77" s="304">
        <v>8.2870134512788116</v>
      </c>
      <c r="M77" s="304"/>
      <c r="N77" s="304">
        <v>7.4588178743573259</v>
      </c>
      <c r="O77" s="304">
        <v>7.8036729733684354</v>
      </c>
      <c r="P77" s="304">
        <v>8.0916546598316064</v>
      </c>
      <c r="Q77" s="304"/>
      <c r="R77" s="304">
        <v>1.2875341523843318</v>
      </c>
      <c r="S77" s="304">
        <v>1.3980482847230631</v>
      </c>
      <c r="T77" s="304">
        <v>1.6202667155494812</v>
      </c>
      <c r="U77" s="304"/>
      <c r="V77" s="304">
        <v>1.3577065513971065</v>
      </c>
      <c r="W77" s="304">
        <v>1.3657609899003869</v>
      </c>
      <c r="X77" s="304">
        <v>1.3483045033767402</v>
      </c>
      <c r="Y77" s="304"/>
      <c r="Z77" s="304">
        <v>3.5076666701943591</v>
      </c>
      <c r="AA77" s="304">
        <v>3.1192538592834724</v>
      </c>
      <c r="AB77" s="304">
        <v>2.7411116575804231</v>
      </c>
      <c r="AC77" s="304"/>
      <c r="AD77" s="304">
        <v>2.4641856288260904</v>
      </c>
      <c r="AE77" s="304">
        <v>1.9423713067209063</v>
      </c>
      <c r="AF77" s="304">
        <v>1.2607961707572157</v>
      </c>
      <c r="AG77" s="304"/>
      <c r="AH77" s="304">
        <v>1.696108681619457</v>
      </c>
      <c r="AI77" s="304">
        <v>1.408496227596147</v>
      </c>
      <c r="AJ77" s="304">
        <v>1.1709847151770112</v>
      </c>
      <c r="AK77" s="304"/>
      <c r="AL77" s="304">
        <v>0.32923696013588821</v>
      </c>
      <c r="AM77" s="304">
        <v>0.30879294701742216</v>
      </c>
      <c r="AN77" s="304">
        <v>0.25839721568391416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16.75588619273034</v>
      </c>
      <c r="C78" s="305">
        <f t="shared" si="77"/>
        <v>16.775868532755482</v>
      </c>
      <c r="D78" s="305">
        <f t="shared" si="78"/>
        <v>15.388102352639224</v>
      </c>
      <c r="E78" s="304"/>
      <c r="F78" s="304">
        <v>7.9473423693558629E-2</v>
      </c>
      <c r="G78" s="304">
        <v>0.11896311566577453</v>
      </c>
      <c r="H78" s="304">
        <v>0.20709610948673515</v>
      </c>
      <c r="I78" s="304"/>
      <c r="J78" s="304">
        <v>1.3786223878261028</v>
      </c>
      <c r="K78" s="304">
        <v>1.9695389367588318</v>
      </c>
      <c r="L78" s="304">
        <v>3.238799206291104</v>
      </c>
      <c r="M78" s="304"/>
      <c r="N78" s="304">
        <v>3.7060455148709335</v>
      </c>
      <c r="O78" s="304">
        <v>4.5432390061915209</v>
      </c>
      <c r="P78" s="304">
        <v>5.3700242423772053</v>
      </c>
      <c r="Q78" s="304"/>
      <c r="R78" s="304">
        <v>1.0990108615473166</v>
      </c>
      <c r="S78" s="304">
        <v>1.2629171766213079</v>
      </c>
      <c r="T78" s="304">
        <v>1.452058219580405</v>
      </c>
      <c r="U78" s="304"/>
      <c r="V78" s="304">
        <v>1.2731006704135595</v>
      </c>
      <c r="W78" s="304">
        <v>1.4527476176002276</v>
      </c>
      <c r="X78" s="304">
        <v>1.6267691779107512</v>
      </c>
      <c r="Y78" s="304"/>
      <c r="Z78" s="304">
        <v>3.3181602477875689</v>
      </c>
      <c r="AA78" s="304">
        <v>3.0609533770162454</v>
      </c>
      <c r="AB78" s="304">
        <v>2.053255850657461</v>
      </c>
      <c r="AC78" s="304"/>
      <c r="AD78" s="304">
        <v>3.3983901410574155</v>
      </c>
      <c r="AE78" s="304">
        <v>2.6886775509173786</v>
      </c>
      <c r="AF78" s="304">
        <v>1.052753162926537</v>
      </c>
      <c r="AG78" s="304"/>
      <c r="AH78" s="304">
        <v>2.0926682168055342</v>
      </c>
      <c r="AI78" s="304">
        <v>1.3275733314011651</v>
      </c>
      <c r="AJ78" s="304">
        <v>0.30767881884626891</v>
      </c>
      <c r="AK78" s="304"/>
      <c r="AL78" s="304">
        <v>0.41041472872834811</v>
      </c>
      <c r="AM78" s="304">
        <v>0.35125842058303081</v>
      </c>
      <c r="AN78" s="304">
        <v>7.9667564562757504E-2</v>
      </c>
    </row>
    <row r="79" spans="1:40" x14ac:dyDescent="0.2">
      <c r="A79" s="13" t="str">
        <f t="shared" si="76"/>
        <v>Skilled trades occupations</v>
      </c>
      <c r="B79" s="305">
        <f t="shared" si="79"/>
        <v>4.7141536684491534</v>
      </c>
      <c r="C79" s="305">
        <f t="shared" si="77"/>
        <v>5.1907521258211453</v>
      </c>
      <c r="D79" s="305">
        <f t="shared" si="78"/>
        <v>5.4254611938859512</v>
      </c>
      <c r="E79" s="304"/>
      <c r="F79" s="304">
        <v>2.5935996240534807E-2</v>
      </c>
      <c r="G79" s="304">
        <v>4.1657434134920346E-2</v>
      </c>
      <c r="H79" s="304">
        <v>6.4429142609280565E-2</v>
      </c>
      <c r="I79" s="304"/>
      <c r="J79" s="304">
        <v>0.25705357997125938</v>
      </c>
      <c r="K79" s="304">
        <v>0.39062836937809409</v>
      </c>
      <c r="L79" s="304">
        <v>0.64009304328496341</v>
      </c>
      <c r="M79" s="304"/>
      <c r="N79" s="304">
        <v>0.60403036474430172</v>
      </c>
      <c r="O79" s="304">
        <v>0.76187404892907085</v>
      </c>
      <c r="P79" s="304">
        <v>0.92780744755413613</v>
      </c>
      <c r="Q79" s="304"/>
      <c r="R79" s="304">
        <v>0.24690986779969473</v>
      </c>
      <c r="S79" s="304">
        <v>0.31877283639699838</v>
      </c>
      <c r="T79" s="304">
        <v>0.41287633317963768</v>
      </c>
      <c r="U79" s="304"/>
      <c r="V79" s="304">
        <v>0.28186239543662051</v>
      </c>
      <c r="W79" s="304">
        <v>0.33743141887517453</v>
      </c>
      <c r="X79" s="304">
        <v>0.40005642764480981</v>
      </c>
      <c r="Y79" s="304"/>
      <c r="Z79" s="304">
        <v>1.2129810121145221</v>
      </c>
      <c r="AA79" s="304">
        <v>1.2689710484392671</v>
      </c>
      <c r="AB79" s="304">
        <v>1.2196518422417053</v>
      </c>
      <c r="AC79" s="304"/>
      <c r="AD79" s="304">
        <v>1.0973192694855682</v>
      </c>
      <c r="AE79" s="304">
        <v>1.0674371695806781</v>
      </c>
      <c r="AF79" s="304">
        <v>0.89862760081901261</v>
      </c>
      <c r="AG79" s="304"/>
      <c r="AH79" s="304">
        <v>0.63490239450550612</v>
      </c>
      <c r="AI79" s="304">
        <v>0.6522839990734921</v>
      </c>
      <c r="AJ79" s="304">
        <v>0.58811667721759808</v>
      </c>
      <c r="AK79" s="304"/>
      <c r="AL79" s="304">
        <v>0.35315878815114587</v>
      </c>
      <c r="AM79" s="304">
        <v>0.35169580101344955</v>
      </c>
      <c r="AN79" s="304">
        <v>0.27380267933480823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8.2663418672919509</v>
      </c>
      <c r="C80" s="305">
        <f t="shared" si="77"/>
        <v>8.7898908908880493</v>
      </c>
      <c r="D80" s="305">
        <f t="shared" si="78"/>
        <v>9.4369474554415653</v>
      </c>
      <c r="E80" s="304"/>
      <c r="F80" s="304">
        <v>7.2769420003686207E-3</v>
      </c>
      <c r="G80" s="304">
        <v>1.0377424388522185E-2</v>
      </c>
      <c r="H80" s="304">
        <v>1.829704089284483E-2</v>
      </c>
      <c r="I80" s="304"/>
      <c r="J80" s="304">
        <v>0.37963603310363975</v>
      </c>
      <c r="K80" s="304">
        <v>0.53927042039669149</v>
      </c>
      <c r="L80" s="304">
        <v>0.86489579395170224</v>
      </c>
      <c r="M80" s="304"/>
      <c r="N80" s="304">
        <v>1.128251352031483</v>
      </c>
      <c r="O80" s="304">
        <v>1.4328356543730343</v>
      </c>
      <c r="P80" s="304">
        <v>1.8496010430937038</v>
      </c>
      <c r="Q80" s="304"/>
      <c r="R80" s="304">
        <v>0.70333436264564964</v>
      </c>
      <c r="S80" s="304">
        <v>0.83701769067641552</v>
      </c>
      <c r="T80" s="304">
        <v>1.0027335003872182</v>
      </c>
      <c r="U80" s="304"/>
      <c r="V80" s="304">
        <v>0.49225709168045834</v>
      </c>
      <c r="W80" s="304">
        <v>0.59818453217069067</v>
      </c>
      <c r="X80" s="304">
        <v>0.78406673823990392</v>
      </c>
      <c r="Y80" s="304"/>
      <c r="Z80" s="304">
        <v>2.22236306473286</v>
      </c>
      <c r="AA80" s="304">
        <v>2.324998277081177</v>
      </c>
      <c r="AB80" s="304">
        <v>2.3812236870382897</v>
      </c>
      <c r="AC80" s="304"/>
      <c r="AD80" s="304">
        <v>1.7703745443593448</v>
      </c>
      <c r="AE80" s="304">
        <v>1.5555872151996015</v>
      </c>
      <c r="AF80" s="304">
        <v>1.1200303294029497</v>
      </c>
      <c r="AG80" s="304"/>
      <c r="AH80" s="304">
        <v>1.2867421043371672</v>
      </c>
      <c r="AI80" s="304">
        <v>1.2764839623521933</v>
      </c>
      <c r="AJ80" s="304">
        <v>1.2512434265733288</v>
      </c>
      <c r="AK80" s="304"/>
      <c r="AL80" s="304">
        <v>0.27610637240097929</v>
      </c>
      <c r="AM80" s="304">
        <v>0.21513571424972427</v>
      </c>
      <c r="AN80" s="304">
        <v>0.16485589586162491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5.8811308376097955</v>
      </c>
      <c r="C81" s="305">
        <f t="shared" si="77"/>
        <v>6.2372175285451146</v>
      </c>
      <c r="D81" s="305">
        <f t="shared" si="78"/>
        <v>6.372296751581489</v>
      </c>
      <c r="E81" s="304"/>
      <c r="F81" s="304">
        <v>4.1125712868028852E-2</v>
      </c>
      <c r="G81" s="304">
        <v>5.9189586972118458E-2</v>
      </c>
      <c r="H81" s="304">
        <v>9.1233356742837321E-2</v>
      </c>
      <c r="I81" s="304"/>
      <c r="J81" s="304">
        <v>0.36549920419167659</v>
      </c>
      <c r="K81" s="304">
        <v>0.51362188586989488</v>
      </c>
      <c r="L81" s="304">
        <v>0.83561140261584776</v>
      </c>
      <c r="M81" s="304"/>
      <c r="N81" s="304">
        <v>1.1398599394837492</v>
      </c>
      <c r="O81" s="304">
        <v>1.3100604331221299</v>
      </c>
      <c r="P81" s="304">
        <v>1.4872385629278295</v>
      </c>
      <c r="Q81" s="304"/>
      <c r="R81" s="304">
        <v>0.32315229195279854</v>
      </c>
      <c r="S81" s="304">
        <v>0.39079124633550794</v>
      </c>
      <c r="T81" s="304">
        <v>0.47498173396805426</v>
      </c>
      <c r="U81" s="304"/>
      <c r="V81" s="304">
        <v>0.34692326416381825</v>
      </c>
      <c r="W81" s="304">
        <v>0.42166140282996428</v>
      </c>
      <c r="X81" s="304">
        <v>0.48649032638407513</v>
      </c>
      <c r="Y81" s="304"/>
      <c r="Z81" s="304">
        <v>1.3316671793676333</v>
      </c>
      <c r="AA81" s="304">
        <v>1.3575468056188251</v>
      </c>
      <c r="AB81" s="304">
        <v>1.2513389209869754</v>
      </c>
      <c r="AC81" s="304"/>
      <c r="AD81" s="304">
        <v>1.4135850721970709</v>
      </c>
      <c r="AE81" s="304">
        <v>1.3588810176671806</v>
      </c>
      <c r="AF81" s="304">
        <v>1.0676258071290556</v>
      </c>
      <c r="AG81" s="304"/>
      <c r="AH81" s="304">
        <v>0.72663205894205452</v>
      </c>
      <c r="AI81" s="304">
        <v>0.65192611834172376</v>
      </c>
      <c r="AJ81" s="304">
        <v>0.54714665930025774</v>
      </c>
      <c r="AK81" s="304"/>
      <c r="AL81" s="304">
        <v>0.19268611444296588</v>
      </c>
      <c r="AM81" s="304">
        <v>0.17353903178776936</v>
      </c>
      <c r="AN81" s="304">
        <v>0.13062998152655564</v>
      </c>
    </row>
    <row r="82" spans="1:40" x14ac:dyDescent="0.2">
      <c r="A82" s="13" t="str">
        <f t="shared" si="76"/>
        <v>Process, plant and machine operatives</v>
      </c>
      <c r="B82" s="305">
        <f t="shared" si="79"/>
        <v>2.3569583328015016</v>
      </c>
      <c r="C82" s="305">
        <f t="shared" si="77"/>
        <v>2.7182399990768991</v>
      </c>
      <c r="D82" s="305">
        <f t="shared" si="78"/>
        <v>2.8114008561440897</v>
      </c>
      <c r="E82" s="304"/>
      <c r="F82" s="304">
        <v>6.7411198513080755E-3</v>
      </c>
      <c r="G82" s="304">
        <v>1.1243305831417021E-2</v>
      </c>
      <c r="H82" s="304">
        <v>1.7309577929553694E-2</v>
      </c>
      <c r="I82" s="304"/>
      <c r="J82" s="304">
        <v>9.9494312450022201E-2</v>
      </c>
      <c r="K82" s="304">
        <v>0.14713553527684023</v>
      </c>
      <c r="L82" s="304">
        <v>0.23503412226716289</v>
      </c>
      <c r="M82" s="304"/>
      <c r="N82" s="304">
        <v>0.17872513418326164</v>
      </c>
      <c r="O82" s="304">
        <v>0.24963610086376398</v>
      </c>
      <c r="P82" s="304">
        <v>0.31617863458238438</v>
      </c>
      <c r="Q82" s="304"/>
      <c r="R82" s="304">
        <v>8.6816520820155341E-2</v>
      </c>
      <c r="S82" s="304">
        <v>0.11772204933947221</v>
      </c>
      <c r="T82" s="304">
        <v>0.16200191550488041</v>
      </c>
      <c r="U82" s="304"/>
      <c r="V82" s="304">
        <v>7.3618551461405432E-2</v>
      </c>
      <c r="W82" s="304">
        <v>0.10005067277526396</v>
      </c>
      <c r="X82" s="304">
        <v>0.11986420420036449</v>
      </c>
      <c r="Y82" s="304"/>
      <c r="Z82" s="304">
        <v>0.58951225420777065</v>
      </c>
      <c r="AA82" s="304">
        <v>0.72868678673883669</v>
      </c>
      <c r="AB82" s="304">
        <v>0.88985049148693551</v>
      </c>
      <c r="AC82" s="304"/>
      <c r="AD82" s="304">
        <v>0.50284975461088677</v>
      </c>
      <c r="AE82" s="304">
        <v>0.54953294576901424</v>
      </c>
      <c r="AF82" s="304">
        <v>0.52188262646607142</v>
      </c>
      <c r="AG82" s="304"/>
      <c r="AH82" s="304">
        <v>0.5045901207635527</v>
      </c>
      <c r="AI82" s="304">
        <v>0.55212234771435886</v>
      </c>
      <c r="AJ82" s="304">
        <v>0.4254882961448801</v>
      </c>
      <c r="AK82" s="304"/>
      <c r="AL82" s="304">
        <v>0.31461056445313884</v>
      </c>
      <c r="AM82" s="304">
        <v>0.26211025476793198</v>
      </c>
      <c r="AN82" s="304">
        <v>0.12379098756185637</v>
      </c>
    </row>
    <row r="83" spans="1:40" x14ac:dyDescent="0.2">
      <c r="A83" s="39" t="str">
        <f t="shared" si="76"/>
        <v>Elementary occupations</v>
      </c>
      <c r="B83" s="307">
        <f t="shared" si="79"/>
        <v>10.163936849044937</v>
      </c>
      <c r="C83" s="307">
        <f t="shared" si="77"/>
        <v>11.461236125139683</v>
      </c>
      <c r="D83" s="307">
        <f t="shared" si="78"/>
        <v>12.04169763421954</v>
      </c>
      <c r="E83" s="307"/>
      <c r="F83" s="307">
        <v>1.1612830339630138E-2</v>
      </c>
      <c r="G83" s="307">
        <v>1.8392400169915432E-2</v>
      </c>
      <c r="H83" s="307">
        <v>2.8464393462724068E-2</v>
      </c>
      <c r="I83" s="307"/>
      <c r="J83" s="307">
        <v>0.27382876157928371</v>
      </c>
      <c r="K83" s="307">
        <v>0.46303132788844381</v>
      </c>
      <c r="L83" s="307">
        <v>0.76597985061688356</v>
      </c>
      <c r="M83" s="307"/>
      <c r="N83" s="307">
        <v>0.65966493857731845</v>
      </c>
      <c r="O83" s="307">
        <v>0.87835758708966705</v>
      </c>
      <c r="P83" s="307">
        <v>1.0916280246824612</v>
      </c>
      <c r="Q83" s="307"/>
      <c r="R83" s="307">
        <v>0.34127382094029474</v>
      </c>
      <c r="S83" s="307">
        <v>0.44511781293802</v>
      </c>
      <c r="T83" s="307">
        <v>0.51909631647241106</v>
      </c>
      <c r="U83" s="307"/>
      <c r="V83" s="307">
        <v>0.18952970286006882</v>
      </c>
      <c r="W83" s="307">
        <v>0.21934401922567501</v>
      </c>
      <c r="X83" s="307">
        <v>0.25278866642780912</v>
      </c>
      <c r="Y83" s="307"/>
      <c r="Z83" s="307">
        <v>1.5270363794403812</v>
      </c>
      <c r="AA83" s="307">
        <v>1.7728038539281019</v>
      </c>
      <c r="AB83" s="307">
        <v>2.0000915475850523</v>
      </c>
      <c r="AC83" s="307"/>
      <c r="AD83" s="307">
        <v>2.9190231800337054</v>
      </c>
      <c r="AE83" s="307">
        <v>3.1918533752570459</v>
      </c>
      <c r="AF83" s="307">
        <v>3.0324531883201149</v>
      </c>
      <c r="AG83" s="307"/>
      <c r="AH83" s="307">
        <v>3.5643383121346268</v>
      </c>
      <c r="AI83" s="307">
        <v>4.1280117369023106</v>
      </c>
      <c r="AJ83" s="307">
        <v>4.1272581986459054</v>
      </c>
      <c r="AK83" s="307"/>
      <c r="AL83" s="307">
        <v>0.67762892313962797</v>
      </c>
      <c r="AM83" s="307">
        <v>0.34432401174050192</v>
      </c>
      <c r="AN83" s="307">
        <v>0.22393744800617807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Dorset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104.25699999999996</v>
      </c>
      <c r="C92" s="305">
        <f>SUM(C93:C101)</f>
        <v>109.24299999999995</v>
      </c>
      <c r="D92" s="305">
        <f>SUM(D93:D101)</f>
        <v>117.82000000000006</v>
      </c>
      <c r="E92" s="304"/>
      <c r="F92" s="305">
        <f>SUM(F93:F101)</f>
        <v>3.4960785561915171</v>
      </c>
      <c r="G92" s="305">
        <f>SUM(G93:G101)</f>
        <v>4.4493400554587978</v>
      </c>
      <c r="H92" s="305">
        <f>SUM(H93:H101)</f>
        <v>6.3643456379136305</v>
      </c>
      <c r="I92" s="304"/>
      <c r="J92" s="305">
        <f>SUM(J93:J101)</f>
        <v>19.576173191680937</v>
      </c>
      <c r="K92" s="305">
        <f>SUM(K93:K101)</f>
        <v>24.017275378394555</v>
      </c>
      <c r="L92" s="305">
        <f>SUM(L93:L101)</f>
        <v>33.11456298528816</v>
      </c>
      <c r="M92" s="304"/>
      <c r="N92" s="305">
        <f>SUM(N93:N101)</f>
        <v>24.914146968620642</v>
      </c>
      <c r="O92" s="305">
        <f>SUM(O93:O101)</f>
        <v>27.198435621466633</v>
      </c>
      <c r="P92" s="305">
        <f>SUM(P93:P101)</f>
        <v>29.583556269301173</v>
      </c>
      <c r="Q92" s="304"/>
      <c r="R92" s="305">
        <f>SUM(R93:R101)</f>
        <v>9.3958972156487395</v>
      </c>
      <c r="S92" s="305">
        <f>SUM(S93:S101)</f>
        <v>8.4388283750856061</v>
      </c>
      <c r="T92" s="305">
        <f>SUM(T93:T101)</f>
        <v>7.5401124524905825</v>
      </c>
      <c r="U92" s="304"/>
      <c r="V92" s="305">
        <f>SUM(V93:V101)</f>
        <v>4.5546151812464881</v>
      </c>
      <c r="W92" s="305">
        <f>SUM(W93:W101)</f>
        <v>4.7806178345664696</v>
      </c>
      <c r="X92" s="305">
        <f>SUM(X93:X101)</f>
        <v>5.0715278458148338</v>
      </c>
      <c r="Y92" s="304"/>
      <c r="Z92" s="305">
        <f>SUM(Z93:Z101)</f>
        <v>21.378876484358941</v>
      </c>
      <c r="AA92" s="305">
        <f>SUM(AA93:AA101)</f>
        <v>22.878224041240632</v>
      </c>
      <c r="AB92" s="305">
        <f>SUM(AB93:AB101)</f>
        <v>24.31076078100104</v>
      </c>
      <c r="AC92" s="304"/>
      <c r="AD92" s="305">
        <f>SUM(AD93:AD101)</f>
        <v>14.488300229774461</v>
      </c>
      <c r="AE92" s="305">
        <f>SUM(AE93:AE101)</f>
        <v>12.661819892455217</v>
      </c>
      <c r="AF92" s="305">
        <f>SUM(AF93:AF101)</f>
        <v>8.466808805062449</v>
      </c>
      <c r="AG92" s="304"/>
      <c r="AH92" s="305">
        <f>SUM(AH93:AH101)</f>
        <v>5.6362653836809828</v>
      </c>
      <c r="AI92" s="305">
        <f>SUM(AI93:AI101)</f>
        <v>4.1696480879917441</v>
      </c>
      <c r="AJ92" s="305">
        <f>SUM(AJ93:AJ101)</f>
        <v>2.842261579336518</v>
      </c>
      <c r="AK92" s="304"/>
      <c r="AL92" s="305">
        <f>SUM(AL93:AL101)</f>
        <v>0.81664678879725772</v>
      </c>
      <c r="AM92" s="305">
        <f>SUM(AM93:AM101)</f>
        <v>0.64881071334027329</v>
      </c>
      <c r="AN92" s="305">
        <f>SUM(AN93:AN101)</f>
        <v>0.52606364379167103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5.3282576245824336</v>
      </c>
      <c r="C93" s="305">
        <f t="shared" ref="C93:D93" si="81">SUM(G93,K93,O93,S93,W93,AA93,AE93,AI93,AM93)</f>
        <v>5.2143126281004353</v>
      </c>
      <c r="D93" s="305">
        <f t="shared" si="81"/>
        <v>5.9207954393166764</v>
      </c>
      <c r="E93" s="304"/>
      <c r="F93" s="304">
        <v>0.11311160555545323</v>
      </c>
      <c r="G93" s="304">
        <v>0.14504196457526283</v>
      </c>
      <c r="H93" s="304">
        <v>0.23539816063144625</v>
      </c>
      <c r="I93" s="304"/>
      <c r="J93" s="304">
        <v>1.0740811859340549</v>
      </c>
      <c r="K93" s="304">
        <v>1.2411404740942682</v>
      </c>
      <c r="L93" s="304">
        <v>1.7395020788876931</v>
      </c>
      <c r="M93" s="304"/>
      <c r="N93" s="304">
        <v>1.5513231590026204</v>
      </c>
      <c r="O93" s="304">
        <v>1.5423792488851531</v>
      </c>
      <c r="P93" s="304">
        <v>1.7132922284305068</v>
      </c>
      <c r="Q93" s="304"/>
      <c r="R93" s="304">
        <v>0.86395437501018379</v>
      </c>
      <c r="S93" s="304">
        <v>0.8365906570626167</v>
      </c>
      <c r="T93" s="304">
        <v>0.92619771374578708</v>
      </c>
      <c r="U93" s="304"/>
      <c r="V93" s="304">
        <v>0.22094477273235166</v>
      </c>
      <c r="W93" s="304">
        <v>0.19483666431051436</v>
      </c>
      <c r="X93" s="304">
        <v>0.19512877209985066</v>
      </c>
      <c r="Y93" s="304"/>
      <c r="Z93" s="304">
        <v>0.90414882544810238</v>
      </c>
      <c r="AA93" s="304">
        <v>0.79244006948516188</v>
      </c>
      <c r="AB93" s="304">
        <v>0.75745658610297251</v>
      </c>
      <c r="AC93" s="304"/>
      <c r="AD93" s="304">
        <v>0.38209552710018829</v>
      </c>
      <c r="AE93" s="304">
        <v>0.28628119453962286</v>
      </c>
      <c r="AF93" s="304">
        <v>0.21892462080187891</v>
      </c>
      <c r="AG93" s="304"/>
      <c r="AH93" s="304">
        <v>0.14628773474542475</v>
      </c>
      <c r="AI93" s="304">
        <v>0.10902382437743587</v>
      </c>
      <c r="AJ93" s="304">
        <v>7.8402516235396569E-2</v>
      </c>
      <c r="AK93" s="304"/>
      <c r="AL93" s="304">
        <v>7.2310439054054501E-2</v>
      </c>
      <c r="AM93" s="304">
        <v>6.6578530770399921E-2</v>
      </c>
      <c r="AN93" s="304">
        <v>5.6492762381145332E-2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41.360590825035004</v>
      </c>
      <c r="C94" s="305">
        <f t="shared" ref="C94:C101" si="83">SUM(G94,K94,O94,S94,W94,AA94,AE94,AI94,AM94)</f>
        <v>43.04271331749937</v>
      </c>
      <c r="D94" s="305">
        <f t="shared" ref="D94:D101" si="84">SUM(H94,L94,P94,T94,X94,AB94,AF94,AJ94,AN94)</f>
        <v>48.586741532048386</v>
      </c>
      <c r="E94" s="305"/>
      <c r="F94" s="304">
        <v>3.1329244135679861</v>
      </c>
      <c r="G94" s="304">
        <v>3.9412621423751051</v>
      </c>
      <c r="H94" s="304">
        <v>5.5146332147268975</v>
      </c>
      <c r="I94" s="304"/>
      <c r="J94" s="304">
        <v>14.645081141956506</v>
      </c>
      <c r="K94" s="304">
        <v>17.221285366337863</v>
      </c>
      <c r="L94" s="304">
        <v>22.654506176316044</v>
      </c>
      <c r="M94" s="304"/>
      <c r="N94" s="304">
        <v>13.912271757733981</v>
      </c>
      <c r="O94" s="304">
        <v>13.752206850796213</v>
      </c>
      <c r="P94" s="304">
        <v>13.618700256493378</v>
      </c>
      <c r="Q94" s="304"/>
      <c r="R94" s="304">
        <v>2.7706387099642287</v>
      </c>
      <c r="S94" s="304">
        <v>1.5409884966693828</v>
      </c>
      <c r="T94" s="304">
        <v>0.77816549387988898</v>
      </c>
      <c r="U94" s="304"/>
      <c r="V94" s="304">
        <v>0.94726126347964901</v>
      </c>
      <c r="W94" s="304">
        <v>0.97822086834664712</v>
      </c>
      <c r="X94" s="304">
        <v>1.0053846362107839</v>
      </c>
      <c r="Y94" s="304"/>
      <c r="Z94" s="304">
        <v>2.9278215606403135</v>
      </c>
      <c r="AA94" s="304">
        <v>2.9556626524460112</v>
      </c>
      <c r="AB94" s="304">
        <v>3.1220893529568201</v>
      </c>
      <c r="AC94" s="304"/>
      <c r="AD94" s="304">
        <v>1.7380379266208501</v>
      </c>
      <c r="AE94" s="304">
        <v>1.4770541406312052</v>
      </c>
      <c r="AF94" s="304">
        <v>1.0011457047116374</v>
      </c>
      <c r="AG94" s="304"/>
      <c r="AH94" s="304">
        <v>1.1632610553423259</v>
      </c>
      <c r="AI94" s="304">
        <v>1.0561144837655432</v>
      </c>
      <c r="AJ94" s="304">
        <v>0.80963468600596267</v>
      </c>
      <c r="AK94" s="304"/>
      <c r="AL94" s="304">
        <v>0.12329299572916512</v>
      </c>
      <c r="AM94" s="304">
        <v>0.11991831613140234</v>
      </c>
      <c r="AN94" s="304">
        <v>8.2482010746969481E-2</v>
      </c>
    </row>
    <row r="95" spans="1:40" x14ac:dyDescent="0.2">
      <c r="A95" s="13" t="str">
        <f t="shared" si="80"/>
        <v>Associate professional occupations</v>
      </c>
      <c r="B95" s="305">
        <f t="shared" si="82"/>
        <v>15.040391056057818</v>
      </c>
      <c r="C95" s="305">
        <f t="shared" si="83"/>
        <v>18.685302413847083</v>
      </c>
      <c r="D95" s="305">
        <f t="shared" si="84"/>
        <v>21.459262386115629</v>
      </c>
      <c r="E95" s="305"/>
      <c r="F95" s="304">
        <v>0.14659110808890638</v>
      </c>
      <c r="G95" s="304">
        <v>0.21424290898176604</v>
      </c>
      <c r="H95" s="304">
        <v>0.37570882654019838</v>
      </c>
      <c r="I95" s="304"/>
      <c r="J95" s="304">
        <v>2.0270776065004648</v>
      </c>
      <c r="K95" s="304">
        <v>3.0216673700333851</v>
      </c>
      <c r="L95" s="304">
        <v>4.8603698281153092</v>
      </c>
      <c r="M95" s="304"/>
      <c r="N95" s="304">
        <v>4.2200382384821502</v>
      </c>
      <c r="O95" s="304">
        <v>5.8220508458966256</v>
      </c>
      <c r="P95" s="304">
        <v>7.2379234768430072</v>
      </c>
      <c r="Q95" s="304"/>
      <c r="R95" s="304">
        <v>1.8517816347917733</v>
      </c>
      <c r="S95" s="304">
        <v>1.9754417553128787</v>
      </c>
      <c r="T95" s="304">
        <v>1.4960258483145763</v>
      </c>
      <c r="U95" s="304"/>
      <c r="V95" s="304">
        <v>0.815677816635487</v>
      </c>
      <c r="W95" s="304">
        <v>0.90036818683776032</v>
      </c>
      <c r="X95" s="304">
        <v>1.0012341532007567</v>
      </c>
      <c r="Y95" s="304"/>
      <c r="Z95" s="304">
        <v>3.0292365815041178</v>
      </c>
      <c r="AA95" s="304">
        <v>3.8079721214960576</v>
      </c>
      <c r="AB95" s="304">
        <v>4.3230097644497727</v>
      </c>
      <c r="AC95" s="304"/>
      <c r="AD95" s="304">
        <v>1.9442314574457384</v>
      </c>
      <c r="AE95" s="304">
        <v>2.0196528077941149</v>
      </c>
      <c r="AF95" s="304">
        <v>1.4268379125751596</v>
      </c>
      <c r="AG95" s="304"/>
      <c r="AH95" s="304">
        <v>0.92057576615115877</v>
      </c>
      <c r="AI95" s="304">
        <v>0.84788443879870423</v>
      </c>
      <c r="AJ95" s="304">
        <v>0.6810398018038385</v>
      </c>
      <c r="AK95" s="304"/>
      <c r="AL95" s="304">
        <v>8.5180846458021514E-2</v>
      </c>
      <c r="AM95" s="304">
        <v>7.602197869578875E-2</v>
      </c>
      <c r="AN95" s="304">
        <v>5.7112774273007642E-2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9.4282416327484473</v>
      </c>
      <c r="C96" s="305">
        <f t="shared" si="83"/>
        <v>8.6676240900373145</v>
      </c>
      <c r="D96" s="305">
        <f t="shared" si="84"/>
        <v>6.6279863370824792</v>
      </c>
      <c r="E96" s="305"/>
      <c r="F96" s="304">
        <v>6.0976852760827059E-2</v>
      </c>
      <c r="G96" s="304">
        <v>8.6574740238897288E-2</v>
      </c>
      <c r="H96" s="304">
        <v>0.1396636874975305</v>
      </c>
      <c r="I96" s="304"/>
      <c r="J96" s="304">
        <v>0.66948964496788599</v>
      </c>
      <c r="K96" s="304">
        <v>0.90671626897500435</v>
      </c>
      <c r="L96" s="304">
        <v>1.1770577948896528</v>
      </c>
      <c r="M96" s="304"/>
      <c r="N96" s="304">
        <v>1.7308439596302159</v>
      </c>
      <c r="O96" s="304">
        <v>2.0028232307290863</v>
      </c>
      <c r="P96" s="304">
        <v>2.1005231610361763</v>
      </c>
      <c r="Q96" s="304"/>
      <c r="R96" s="304">
        <v>1.0350254211913796</v>
      </c>
      <c r="S96" s="304">
        <v>1.1863098098088702</v>
      </c>
      <c r="T96" s="304">
        <v>1.253272656109087</v>
      </c>
      <c r="U96" s="304"/>
      <c r="V96" s="304">
        <v>0.64882271387094648</v>
      </c>
      <c r="W96" s="304">
        <v>0.66282328365091747</v>
      </c>
      <c r="X96" s="304">
        <v>0.58846624358798405</v>
      </c>
      <c r="Y96" s="304"/>
      <c r="Z96" s="304">
        <v>2.2200731435800094</v>
      </c>
      <c r="AA96" s="304">
        <v>2.1719787973132387</v>
      </c>
      <c r="AB96" s="304">
        <v>1.1805103799267127</v>
      </c>
      <c r="AC96" s="304"/>
      <c r="AD96" s="304">
        <v>1.8024353599176335</v>
      </c>
      <c r="AE96" s="304">
        <v>1.1210433531837105</v>
      </c>
      <c r="AF96" s="304">
        <v>0.15671818375983076</v>
      </c>
      <c r="AG96" s="304"/>
      <c r="AH96" s="304">
        <v>1.1703323386836255</v>
      </c>
      <c r="AI96" s="304">
        <v>0.50340071029515077</v>
      </c>
      <c r="AJ96" s="304">
        <v>2.1647425847586537E-2</v>
      </c>
      <c r="AK96" s="304"/>
      <c r="AL96" s="304">
        <v>9.0242198145925073E-2</v>
      </c>
      <c r="AM96" s="304">
        <v>2.5953895842437787E-2</v>
      </c>
      <c r="AN96" s="304">
        <v>1.0126804427918273E-2</v>
      </c>
    </row>
    <row r="97" spans="1:40" x14ac:dyDescent="0.2">
      <c r="A97" s="13" t="str">
        <f t="shared" si="80"/>
        <v>Skilled trades occupations</v>
      </c>
      <c r="B97" s="305">
        <f t="shared" si="82"/>
        <v>1.2142821573977005</v>
      </c>
      <c r="C97" s="305">
        <f t="shared" si="83"/>
        <v>1.1923286914683182</v>
      </c>
      <c r="D97" s="305">
        <f t="shared" si="84"/>
        <v>1.0981212094462374</v>
      </c>
      <c r="E97" s="304"/>
      <c r="F97" s="304">
        <v>9.2909756383248911E-3</v>
      </c>
      <c r="G97" s="304">
        <v>1.3505618706184908E-2</v>
      </c>
      <c r="H97" s="304">
        <v>2.1938251372861376E-2</v>
      </c>
      <c r="I97" s="304"/>
      <c r="J97" s="304">
        <v>3.3621036700588941E-2</v>
      </c>
      <c r="K97" s="304">
        <v>5.1762310211065476E-2</v>
      </c>
      <c r="L97" s="304">
        <v>8.3762841163808222E-2</v>
      </c>
      <c r="M97" s="304"/>
      <c r="N97" s="304">
        <v>0.14593548578143478</v>
      </c>
      <c r="O97" s="304">
        <v>0.1810461443912437</v>
      </c>
      <c r="P97" s="304">
        <v>0.21197039794815034</v>
      </c>
      <c r="Q97" s="304"/>
      <c r="R97" s="304">
        <v>5.6169248722171203E-2</v>
      </c>
      <c r="S97" s="304">
        <v>6.4621250056758769E-2</v>
      </c>
      <c r="T97" s="304">
        <v>7.8589073224599057E-2</v>
      </c>
      <c r="U97" s="304"/>
      <c r="V97" s="304">
        <v>5.5648167080889453E-2</v>
      </c>
      <c r="W97" s="304">
        <v>6.3150759627574854E-2</v>
      </c>
      <c r="X97" s="304">
        <v>7.3898209897237735E-2</v>
      </c>
      <c r="Y97" s="304"/>
      <c r="Z97" s="304">
        <v>0.28885149659174436</v>
      </c>
      <c r="AA97" s="304">
        <v>0.26374330386592959</v>
      </c>
      <c r="AB97" s="304">
        <v>0.20296791138671597</v>
      </c>
      <c r="AC97" s="304"/>
      <c r="AD97" s="304">
        <v>0.35128896763188405</v>
      </c>
      <c r="AE97" s="304">
        <v>0.30031725498923134</v>
      </c>
      <c r="AF97" s="304">
        <v>0.19168897941173443</v>
      </c>
      <c r="AG97" s="304"/>
      <c r="AH97" s="304">
        <v>0.2219001243577351</v>
      </c>
      <c r="AI97" s="304">
        <v>0.20580699656045087</v>
      </c>
      <c r="AJ97" s="304">
        <v>0.19801501771963964</v>
      </c>
      <c r="AK97" s="304"/>
      <c r="AL97" s="304">
        <v>5.157665489292771E-2</v>
      </c>
      <c r="AM97" s="304">
        <v>4.8375053059878645E-2</v>
      </c>
      <c r="AN97" s="304">
        <v>3.529052732149051E-2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26.325590711479993</v>
      </c>
      <c r="C98" s="305">
        <f t="shared" si="83"/>
        <v>27.300119783403638</v>
      </c>
      <c r="D98" s="305">
        <f t="shared" si="84"/>
        <v>29.590901996425576</v>
      </c>
      <c r="E98" s="304"/>
      <c r="F98" s="304">
        <v>1.482056231234632E-2</v>
      </c>
      <c r="G98" s="304">
        <v>2.1338689610916551E-2</v>
      </c>
      <c r="H98" s="304">
        <v>3.6570149830366716E-2</v>
      </c>
      <c r="I98" s="304"/>
      <c r="J98" s="304">
        <v>0.93978209325864792</v>
      </c>
      <c r="K98" s="304">
        <v>1.3191337389684754</v>
      </c>
      <c r="L98" s="304">
        <v>2.2199903793176814</v>
      </c>
      <c r="M98" s="304"/>
      <c r="N98" s="304">
        <v>2.890325599482447</v>
      </c>
      <c r="O98" s="304">
        <v>3.3889621002667738</v>
      </c>
      <c r="P98" s="304">
        <v>4.1291188754311943</v>
      </c>
      <c r="Q98" s="304"/>
      <c r="R98" s="304">
        <v>2.5177373860058991</v>
      </c>
      <c r="S98" s="304">
        <v>2.4832449496292197</v>
      </c>
      <c r="T98" s="304">
        <v>2.5355675553080479</v>
      </c>
      <c r="U98" s="304"/>
      <c r="V98" s="304">
        <v>1.6058480227439431</v>
      </c>
      <c r="W98" s="304">
        <v>1.6885261917232481</v>
      </c>
      <c r="X98" s="304">
        <v>1.8827142665299395</v>
      </c>
      <c r="Y98" s="304"/>
      <c r="Z98" s="304">
        <v>10.756275017056437</v>
      </c>
      <c r="AA98" s="304">
        <v>11.732746090728321</v>
      </c>
      <c r="AB98" s="304">
        <v>13.732023600163668</v>
      </c>
      <c r="AC98" s="304"/>
      <c r="AD98" s="304">
        <v>6.6976042541968148</v>
      </c>
      <c r="AE98" s="304">
        <v>6.1008549809311727</v>
      </c>
      <c r="AF98" s="304">
        <v>4.4520824500399225</v>
      </c>
      <c r="AG98" s="304"/>
      <c r="AH98" s="304">
        <v>0.80149559202001897</v>
      </c>
      <c r="AI98" s="304">
        <v>0.48554351184312644</v>
      </c>
      <c r="AJ98" s="304">
        <v>0.50677587277414804</v>
      </c>
      <c r="AK98" s="304"/>
      <c r="AL98" s="304">
        <v>0.1017021844034382</v>
      </c>
      <c r="AM98" s="304">
        <v>7.9769529702382019E-2</v>
      </c>
      <c r="AN98" s="304">
        <v>9.605884703060158E-2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1.1842680549803821</v>
      </c>
      <c r="C99" s="305">
        <f t="shared" si="83"/>
        <v>1.277408648040004</v>
      </c>
      <c r="D99" s="305">
        <f>SUM(H99,L99,P99,T99,X99,AB99,AF99,AJ99,AN99)</f>
        <v>1.3010320887442397</v>
      </c>
      <c r="E99" s="304"/>
      <c r="F99" s="304">
        <v>6.3323993303449682E-3</v>
      </c>
      <c r="G99" s="304">
        <v>9.619942685572265E-3</v>
      </c>
      <c r="H99" s="304">
        <v>1.535019059539702E-2</v>
      </c>
      <c r="I99" s="304"/>
      <c r="J99" s="304">
        <v>0.12022154546975219</v>
      </c>
      <c r="K99" s="304">
        <v>0.16506559616155891</v>
      </c>
      <c r="L99" s="304">
        <v>0.24518584008915875</v>
      </c>
      <c r="M99" s="304"/>
      <c r="N99" s="304">
        <v>0.2671596497533415</v>
      </c>
      <c r="O99" s="304">
        <v>0.30798921186108125</v>
      </c>
      <c r="P99" s="304">
        <v>0.34007843235550772</v>
      </c>
      <c r="Q99" s="304"/>
      <c r="R99" s="304">
        <v>0.14340792660307344</v>
      </c>
      <c r="S99" s="304">
        <v>0.13968201966487284</v>
      </c>
      <c r="T99" s="304">
        <v>0.13818111734373684</v>
      </c>
      <c r="U99" s="304"/>
      <c r="V99" s="304">
        <v>8.7183377170555021E-2</v>
      </c>
      <c r="W99" s="304">
        <v>0.10172958232537815</v>
      </c>
      <c r="X99" s="304">
        <v>0.11252774522559253</v>
      </c>
      <c r="Y99" s="304"/>
      <c r="Z99" s="304">
        <v>0.26703596091318071</v>
      </c>
      <c r="AA99" s="304">
        <v>0.28464421488204356</v>
      </c>
      <c r="AB99" s="304">
        <v>0.28431788986661666</v>
      </c>
      <c r="AC99" s="304"/>
      <c r="AD99" s="304">
        <v>0.19671692141084596</v>
      </c>
      <c r="AE99" s="304">
        <v>0.17384902788147183</v>
      </c>
      <c r="AF99" s="304">
        <v>8.2400917916732541E-2</v>
      </c>
      <c r="AG99" s="304"/>
      <c r="AH99" s="304">
        <v>7.3106910686332016E-2</v>
      </c>
      <c r="AI99" s="304">
        <v>6.6598467897308639E-2</v>
      </c>
      <c r="AJ99" s="304">
        <v>4.909713798281836E-2</v>
      </c>
      <c r="AK99" s="304"/>
      <c r="AL99" s="304">
        <v>2.3103363642956325E-2</v>
      </c>
      <c r="AM99" s="304">
        <v>2.8230584680716549E-2</v>
      </c>
      <c r="AN99" s="304">
        <v>3.3892817368679107E-2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0.94104372609571207</v>
      </c>
      <c r="C100" s="305">
        <f t="shared" si="83"/>
        <v>0.98501830797624979</v>
      </c>
      <c r="D100" s="305">
        <f t="shared" si="84"/>
        <v>0.90370117991074517</v>
      </c>
      <c r="E100" s="304"/>
      <c r="F100" s="304">
        <v>8.61522193733316E-3</v>
      </c>
      <c r="G100" s="304">
        <v>1.34459340656417E-2</v>
      </c>
      <c r="H100" s="304">
        <v>2.1107874316829645E-2</v>
      </c>
      <c r="I100" s="304"/>
      <c r="J100" s="304">
        <v>2.6195044688488961E-2</v>
      </c>
      <c r="K100" s="304">
        <v>4.4201989841751131E-2</v>
      </c>
      <c r="L100" s="304">
        <v>6.2948580038322779E-2</v>
      </c>
      <c r="M100" s="304"/>
      <c r="N100" s="304">
        <v>6.129933741252009E-2</v>
      </c>
      <c r="O100" s="304">
        <v>7.2592041328530657E-2</v>
      </c>
      <c r="P100" s="304">
        <v>8.1661941941095564E-2</v>
      </c>
      <c r="Q100" s="304"/>
      <c r="R100" s="304">
        <v>1.9003418378615626E-2</v>
      </c>
      <c r="S100" s="304">
        <v>2.8514077730133636E-2</v>
      </c>
      <c r="T100" s="304">
        <v>3.6438023695135692E-2</v>
      </c>
      <c r="U100" s="304"/>
      <c r="V100" s="304">
        <v>7.7871003853542814E-2</v>
      </c>
      <c r="W100" s="304">
        <v>9.6440253895217209E-2</v>
      </c>
      <c r="X100" s="304">
        <v>0.11481462972091287</v>
      </c>
      <c r="Y100" s="304"/>
      <c r="Z100" s="304">
        <v>0.26724780334392051</v>
      </c>
      <c r="AA100" s="304">
        <v>0.27786705542409551</v>
      </c>
      <c r="AB100" s="304">
        <v>0.26545456555823294</v>
      </c>
      <c r="AC100" s="304"/>
      <c r="AD100" s="304">
        <v>0.22706997225315614</v>
      </c>
      <c r="AE100" s="304">
        <v>0.22139703844018832</v>
      </c>
      <c r="AF100" s="304">
        <v>0.14872040347086238</v>
      </c>
      <c r="AG100" s="304"/>
      <c r="AH100" s="304">
        <v>0.20501236507457218</v>
      </c>
      <c r="AI100" s="304">
        <v>0.19463556153198411</v>
      </c>
      <c r="AJ100" s="304">
        <v>0.13884122938868521</v>
      </c>
      <c r="AK100" s="304"/>
      <c r="AL100" s="304">
        <v>4.8729559153562564E-2</v>
      </c>
      <c r="AM100" s="304">
        <v>3.5924355718707397E-2</v>
      </c>
      <c r="AN100" s="304">
        <v>3.3713931780668206E-2</v>
      </c>
    </row>
    <row r="101" spans="1:40" x14ac:dyDescent="0.2">
      <c r="A101" s="39" t="str">
        <f t="shared" si="80"/>
        <v>Elementary occupations</v>
      </c>
      <c r="B101" s="307">
        <f t="shared" si="82"/>
        <v>3.4343342116224691</v>
      </c>
      <c r="C101" s="307">
        <f t="shared" si="83"/>
        <v>2.8781721196275241</v>
      </c>
      <c r="D101" s="307">
        <f t="shared" si="84"/>
        <v>2.3314578309101099</v>
      </c>
      <c r="E101" s="307"/>
      <c r="F101" s="307">
        <v>3.415416999995367E-3</v>
      </c>
      <c r="G101" s="307">
        <v>4.3081142194504474E-3</v>
      </c>
      <c r="H101" s="307">
        <v>3.9752824021030185E-3</v>
      </c>
      <c r="I101" s="307"/>
      <c r="J101" s="307">
        <v>4.0623892204547457E-2</v>
      </c>
      <c r="K101" s="307">
        <v>4.6302263771186278E-2</v>
      </c>
      <c r="L101" s="307">
        <v>7.1239466470497115E-2</v>
      </c>
      <c r="M101" s="307"/>
      <c r="N101" s="307">
        <v>0.13494978134192778</v>
      </c>
      <c r="O101" s="307">
        <v>0.12838594731192934</v>
      </c>
      <c r="P101" s="307">
        <v>0.15028749882215459</v>
      </c>
      <c r="Q101" s="307"/>
      <c r="R101" s="307">
        <v>0.13817909498141559</v>
      </c>
      <c r="S101" s="307">
        <v>0.18343535915087136</v>
      </c>
      <c r="T101" s="307">
        <v>0.29767497086972372</v>
      </c>
      <c r="U101" s="307"/>
      <c r="V101" s="307">
        <v>9.5358043679124566E-2</v>
      </c>
      <c r="W101" s="307">
        <v>9.4522043849212284E-2</v>
      </c>
      <c r="X101" s="307">
        <v>9.7359189341776897E-2</v>
      </c>
      <c r="Y101" s="307"/>
      <c r="Z101" s="307">
        <v>0.7181860952811151</v>
      </c>
      <c r="AA101" s="307">
        <v>0.59116973559977348</v>
      </c>
      <c r="AB101" s="307">
        <v>0.44293073058952853</v>
      </c>
      <c r="AC101" s="307"/>
      <c r="AD101" s="307">
        <v>1.1488198431973473</v>
      </c>
      <c r="AE101" s="307">
        <v>0.96137009406450147</v>
      </c>
      <c r="AF101" s="307">
        <v>0.78828963237469174</v>
      </c>
      <c r="AG101" s="307"/>
      <c r="AH101" s="307">
        <v>0.934293496619789</v>
      </c>
      <c r="AI101" s="307">
        <v>0.70064009292203977</v>
      </c>
      <c r="AJ101" s="307">
        <v>0.35880789157844323</v>
      </c>
      <c r="AK101" s="307"/>
      <c r="AL101" s="307">
        <v>0.22050854731720687</v>
      </c>
      <c r="AM101" s="307">
        <v>0.16803846873855988</v>
      </c>
      <c r="AN101" s="307">
        <v>0.12089316846119089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Dorset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Dorset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Dorset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Dorset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Dorset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Dorset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Dorset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Dorset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Dorset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0.3337492091221928</v>
      </c>
      <c r="C8" s="69">
        <v>0.47072721481917912</v>
      </c>
      <c r="D8" s="69">
        <v>0.48380279679306359</v>
      </c>
      <c r="E8" s="69">
        <v>0.593278898993709</v>
      </c>
      <c r="F8" s="69">
        <v>0.91138386252875314</v>
      </c>
      <c r="G8" s="10"/>
      <c r="H8" s="69">
        <f>F8-D8</f>
        <v>0.42758106573568955</v>
      </c>
      <c r="I8" s="69">
        <f>'RD T1'!E36</f>
        <v>0.34733274206434939</v>
      </c>
      <c r="J8" s="69">
        <f>SUM(H8:I8)</f>
        <v>0.77491380780003893</v>
      </c>
      <c r="L8" t="str">
        <f>A8</f>
        <v>11 Corporate managers and directors</v>
      </c>
      <c r="M8" s="69">
        <v>2.7458357275053826</v>
      </c>
      <c r="N8" s="69">
        <v>3.9212040919640465</v>
      </c>
      <c r="O8" s="69">
        <v>3.9760129498635566</v>
      </c>
      <c r="P8" s="69">
        <v>4.5988331810097858</v>
      </c>
      <c r="Q8" s="69">
        <v>6.8478777601415439</v>
      </c>
      <c r="R8" s="10"/>
      <c r="S8" s="69">
        <f>Q8-O8</f>
        <v>2.8718648102779873</v>
      </c>
      <c r="T8" s="69">
        <f>'RD T1'!E65</f>
        <v>2.7733257851413398</v>
      </c>
      <c r="U8" s="69">
        <f>SUM(S8:T8)</f>
        <v>5.6451905954193276</v>
      </c>
      <c r="W8" t="str">
        <f>A8</f>
        <v>11 Corporate managers and directors</v>
      </c>
      <c r="X8" s="69">
        <v>6.8335265652316197</v>
      </c>
      <c r="Y8" s="69">
        <v>8.0860059542469163</v>
      </c>
      <c r="Z8" s="69">
        <v>8.3415219195639629</v>
      </c>
      <c r="AA8" s="69">
        <v>8.0437278617687831</v>
      </c>
      <c r="AB8" s="69">
        <v>8.8466648913515726</v>
      </c>
      <c r="AC8" s="69"/>
      <c r="AD8" s="69">
        <f>AB8-Z8</f>
        <v>0.5051429717876097</v>
      </c>
      <c r="AE8" s="69">
        <f>'RD T1'!E94</f>
        <v>4.9832816124509556</v>
      </c>
      <c r="AF8" s="69">
        <f>SUM(AD8:AE8)</f>
        <v>5.4884245842385653</v>
      </c>
      <c r="AH8" t="str">
        <f>L8</f>
        <v>11 Corporate managers and directors</v>
      </c>
      <c r="AI8" s="69">
        <v>1.3719156506284704</v>
      </c>
      <c r="AJ8" s="69">
        <v>1.5121370642093197</v>
      </c>
      <c r="AK8" s="69">
        <v>1.6524285077846832</v>
      </c>
      <c r="AL8" s="69">
        <v>1.5256436648574154</v>
      </c>
      <c r="AM8" s="69">
        <v>1.6221675248478777</v>
      </c>
      <c r="AN8" s="69"/>
      <c r="AO8" s="69">
        <f>AM8-AK8</f>
        <v>-3.0260982936805458E-2</v>
      </c>
      <c r="AP8" s="69">
        <f>'RD T1'!E123</f>
        <v>0.85531804161948977</v>
      </c>
      <c r="AQ8" s="69">
        <f>SUM(AO8:AP8)</f>
        <v>0.82505705868268431</v>
      </c>
      <c r="AS8" t="str">
        <f>W8</f>
        <v>11 Corporate managers and directors</v>
      </c>
      <c r="AT8" s="69">
        <v>1.8750197860389832</v>
      </c>
      <c r="AU8" s="69">
        <v>2.0667885599704534</v>
      </c>
      <c r="AV8" s="69">
        <v>2.257118740361018</v>
      </c>
      <c r="AW8" s="69">
        <v>2.0503144234891284</v>
      </c>
      <c r="AX8" s="69">
        <v>2.1961621912185487</v>
      </c>
      <c r="AY8" s="69"/>
      <c r="AZ8" s="69">
        <f>AX8-AV8</f>
        <v>-6.0956549142469285E-2</v>
      </c>
      <c r="BA8" s="69">
        <f>'RD T1'!E152</f>
        <v>1.173102996936626</v>
      </c>
      <c r="BB8" s="69">
        <f>SUM(AZ8:BA8)</f>
        <v>1.1121464477941567</v>
      </c>
      <c r="BD8" t="str">
        <f>AH8</f>
        <v>11 Corporate managers and directors</v>
      </c>
      <c r="BE8" s="69">
        <v>4.8579140120297115</v>
      </c>
      <c r="BF8" s="69">
        <v>5.9426145079970309</v>
      </c>
      <c r="BG8" s="69">
        <v>6.0011328561332116</v>
      </c>
      <c r="BH8" s="69">
        <v>5.051755443508732</v>
      </c>
      <c r="BI8" s="69">
        <v>5.2297209877383395</v>
      </c>
      <c r="BJ8" s="69"/>
      <c r="BK8" s="69">
        <f>BI8-BG8</f>
        <v>-0.77141186839487208</v>
      </c>
      <c r="BL8" s="69">
        <f>'RD T1'!E181</f>
        <v>2.1650986005078461</v>
      </c>
      <c r="BM8" s="69">
        <f>SUM(BK8:BL8)</f>
        <v>1.393686732112974</v>
      </c>
      <c r="BO8" t="str">
        <f>AS8</f>
        <v>11 Corporate managers and directors</v>
      </c>
      <c r="BP8" s="69">
        <v>3.6789373080358687</v>
      </c>
      <c r="BQ8" s="69">
        <v>3.9311311072282065</v>
      </c>
      <c r="BR8" s="69">
        <v>4.1542242905861224</v>
      </c>
      <c r="BS8" s="69">
        <v>3.0254805137379472</v>
      </c>
      <c r="BT8" s="69">
        <v>2.2404600085856425</v>
      </c>
      <c r="BU8" s="69"/>
      <c r="BV8" s="69">
        <f>BT8-BR8</f>
        <v>-1.9137642820004799</v>
      </c>
      <c r="BW8" s="69">
        <f>'RD T1'!E210</f>
        <v>1.3617231744504972</v>
      </c>
      <c r="BX8" s="69">
        <f>SUM(BV8:BW8)</f>
        <v>-0.5520411075499827</v>
      </c>
      <c r="BZ8" t="str">
        <f>BD8</f>
        <v>11 Corporate managers and directors</v>
      </c>
      <c r="CA8" s="69">
        <v>2.0918872662969434</v>
      </c>
      <c r="CB8" s="69">
        <v>2.9531481809985434</v>
      </c>
      <c r="CC8" s="69">
        <v>2.9237400563327793</v>
      </c>
      <c r="CD8" s="69">
        <v>2.3713167564383602</v>
      </c>
      <c r="CE8" s="69">
        <v>2.0616681795280707</v>
      </c>
      <c r="CF8" s="69"/>
      <c r="CG8" s="69">
        <f>CE8-CC8</f>
        <v>-0.86207187680470865</v>
      </c>
      <c r="CH8" s="69">
        <f>'RD T1'!E239</f>
        <v>0.90311972422054521</v>
      </c>
      <c r="CI8" s="69">
        <f>SUM(CG8:CH8)</f>
        <v>4.1047847415836558E-2</v>
      </c>
      <c r="CK8" t="str">
        <f>BO8</f>
        <v>11 Corporate managers and directors</v>
      </c>
      <c r="CL8" s="69">
        <v>0.31381083768704221</v>
      </c>
      <c r="CM8" s="69">
        <v>0.42159941349111901</v>
      </c>
      <c r="CN8" s="69">
        <v>0.54010084259616087</v>
      </c>
      <c r="CO8" s="69">
        <v>0.43991276672006846</v>
      </c>
      <c r="CP8" s="69">
        <v>0.36331764004339751</v>
      </c>
      <c r="CQ8" s="69"/>
      <c r="CR8" s="69">
        <f>CP8-CN8</f>
        <v>-0.17678320255276336</v>
      </c>
      <c r="CS8" s="69">
        <f>'RD T1'!E268</f>
        <v>0.15235529228272521</v>
      </c>
      <c r="CT8" s="69">
        <f>SUM(CR8:CS8)</f>
        <v>-2.4427910270038156E-2</v>
      </c>
    </row>
    <row r="9" spans="1:98" x14ac:dyDescent="0.2">
      <c r="A9" s="10" t="str">
        <f>name!D5</f>
        <v>12 Other managers and proprietors</v>
      </c>
      <c r="B9" s="69">
        <v>0.15853278014982625</v>
      </c>
      <c r="C9" s="69">
        <v>0.21772890004602272</v>
      </c>
      <c r="D9" s="69">
        <v>0.19416114196201431</v>
      </c>
      <c r="E9" s="69">
        <v>0.27941518039242702</v>
      </c>
      <c r="F9" s="69">
        <v>0.45395840576086505</v>
      </c>
      <c r="H9" s="69">
        <f t="shared" ref="H9:H32" si="26">F9-D9</f>
        <v>0.25979726379885071</v>
      </c>
      <c r="I9" s="69">
        <f>'RD T1'!E37</f>
        <v>0.19255422645882364</v>
      </c>
      <c r="J9" s="69">
        <f t="shared" ref="J9:J32" si="27">SUM(H9:I9)</f>
        <v>0.45235149025767435</v>
      </c>
      <c r="L9" t="str">
        <f t="shared" ref="L9:L32" si="28">A9</f>
        <v>12 Other managers and proprietors</v>
      </c>
      <c r="M9" s="69">
        <v>1.2381600467789777</v>
      </c>
      <c r="N9" s="69">
        <v>1.7031596146600869</v>
      </c>
      <c r="O9" s="69">
        <v>1.6999658158098434</v>
      </c>
      <c r="P9" s="69">
        <v>2.3290932307334611</v>
      </c>
      <c r="Q9" s="69">
        <v>3.8033729657842645</v>
      </c>
      <c r="S9" s="69">
        <f t="shared" ref="S9:S35" si="29">Q9-O9</f>
        <v>2.1034071499744211</v>
      </c>
      <c r="T9" s="69">
        <f>'RD T1'!E66</f>
        <v>1.5994723718902162</v>
      </c>
      <c r="U9" s="69">
        <f t="shared" ref="U9:U32" si="30">SUM(S9:T9)</f>
        <v>3.7028795218646371</v>
      </c>
      <c r="W9" t="str">
        <f t="shared" ref="W9:W32" si="31">A9</f>
        <v>12 Other managers and proprietors</v>
      </c>
      <c r="X9" s="69">
        <v>3.0917302616799724</v>
      </c>
      <c r="Y9" s="69">
        <v>3.4512760130512361</v>
      </c>
      <c r="Z9" s="69">
        <v>3.5075295956215458</v>
      </c>
      <c r="AA9" s="69">
        <v>4.1118889618738557</v>
      </c>
      <c r="AB9" s="69">
        <v>4.9436472568331222</v>
      </c>
      <c r="AC9" s="69"/>
      <c r="AD9" s="69">
        <f t="shared" ref="AD9:AD32" si="32">AB9-Z9</f>
        <v>1.4361176612115765</v>
      </c>
      <c r="AE9" s="69">
        <f>'RD T1'!E95</f>
        <v>2.9158370442710253</v>
      </c>
      <c r="AF9" s="69">
        <f t="shared" ref="AF9:AF32" si="33">SUM(AD9:AE9)</f>
        <v>4.3519547054826013</v>
      </c>
      <c r="AH9" t="str">
        <f t="shared" ref="AH9:AH32" si="34">L9</f>
        <v>12 Other managers and proprietors</v>
      </c>
      <c r="AI9" s="69">
        <v>0.91381709573052383</v>
      </c>
      <c r="AJ9" s="69">
        <v>0.98156267692840826</v>
      </c>
      <c r="AK9" s="69">
        <v>1.0696048334990425</v>
      </c>
      <c r="AL9" s="69">
        <v>1.1377892941180989</v>
      </c>
      <c r="AM9" s="69">
        <v>1.3738960748966209</v>
      </c>
      <c r="AN9" s="69"/>
      <c r="AO9" s="69">
        <f t="shared" ref="AO9:AO32" si="35">AM9-AK9</f>
        <v>0.30429124139757846</v>
      </c>
      <c r="AP9" s="69">
        <f>'RD T1'!E124</f>
        <v>0.78586805814633287</v>
      </c>
      <c r="AQ9" s="69">
        <f t="shared" ref="AQ9:AQ32" si="36">SUM(AO9:AP9)</f>
        <v>1.0901592995439113</v>
      </c>
      <c r="AS9" t="str">
        <f t="shared" ref="AS9:AS32" si="37">W9</f>
        <v>12 Other managers and proprietors</v>
      </c>
      <c r="AT9" s="69">
        <v>0.95479435478953045</v>
      </c>
      <c r="AU9" s="69">
        <v>1.0208477835900138</v>
      </c>
      <c r="AV9" s="69">
        <v>1.0662074797839332</v>
      </c>
      <c r="AW9" s="69">
        <v>1.2072333935904456</v>
      </c>
      <c r="AX9" s="69">
        <v>1.2799263792869469</v>
      </c>
      <c r="AY9" s="69"/>
      <c r="AZ9" s="69">
        <f t="shared" ref="AZ9:AZ32" si="38">AX9-AV9</f>
        <v>0.2137188995030137</v>
      </c>
      <c r="BA9" s="69">
        <f>'RD T1'!E153</f>
        <v>0.76297180584585222</v>
      </c>
      <c r="BB9" s="69">
        <f t="shared" ref="BB9:BB32" si="39">SUM(AZ9:BA9)</f>
        <v>0.97669070534886593</v>
      </c>
      <c r="BD9" t="str">
        <f t="shared" ref="BD9:BD32" si="40">AH9</f>
        <v>12 Other managers and proprietors</v>
      </c>
      <c r="BE9" s="69">
        <v>2.7835666938773733</v>
      </c>
      <c r="BF9" s="69">
        <v>2.8027344126461955</v>
      </c>
      <c r="BG9" s="69">
        <v>2.8864836401369045</v>
      </c>
      <c r="BH9" s="69">
        <v>2.672921313006464</v>
      </c>
      <c r="BI9" s="69">
        <v>2.7288750595811759</v>
      </c>
      <c r="BJ9" s="69"/>
      <c r="BK9" s="69">
        <f t="shared" ref="BK9:BK32" si="41">BI9-BG9</f>
        <v>-0.15760858055572857</v>
      </c>
      <c r="BL9" s="69">
        <f>'RD T1'!E182</f>
        <v>1.167867997951366</v>
      </c>
      <c r="BM9" s="69">
        <f t="shared" ref="BM9:BM32" si="42">SUM(BK9:BL9)</f>
        <v>1.0102594173956374</v>
      </c>
      <c r="BO9" t="str">
        <f t="shared" ref="BO9:BO32" si="43">AS9</f>
        <v>12 Other managers and proprietors</v>
      </c>
      <c r="BP9" s="69">
        <v>2.8833139552176559</v>
      </c>
      <c r="BQ9" s="69">
        <v>2.9415439503127794</v>
      </c>
      <c r="BR9" s="69">
        <v>2.9921557060597634</v>
      </c>
      <c r="BS9" s="69">
        <v>2.7362339585506557</v>
      </c>
      <c r="BT9" s="69">
        <v>2.1818361579291241</v>
      </c>
      <c r="BU9" s="69"/>
      <c r="BV9" s="69">
        <f t="shared" ref="BV9:BV32" si="44">BT9-BR9</f>
        <v>-0.81031954813063933</v>
      </c>
      <c r="BW9" s="69">
        <f>'RD T1'!E211</f>
        <v>1.4094845575900661</v>
      </c>
      <c r="BX9" s="69">
        <f t="shared" ref="BX9:BX32" si="45">SUM(BV9:BW9)</f>
        <v>0.59916500945942675</v>
      </c>
      <c r="BZ9" t="str">
        <f t="shared" ref="BZ9:BZ32" si="46">BD9</f>
        <v>12 Other managers and proprietors</v>
      </c>
      <c r="CA9" s="69">
        <v>1.7700906221383534</v>
      </c>
      <c r="CB9" s="69">
        <v>2.3410336072852571</v>
      </c>
      <c r="CC9" s="69">
        <v>2.2363782639055585</v>
      </c>
      <c r="CD9" s="69">
        <v>2.091081117400472</v>
      </c>
      <c r="CE9" s="69">
        <v>1.7059782801957448</v>
      </c>
      <c r="CF9" s="69"/>
      <c r="CG9" s="69">
        <f t="shared" ref="CG9:CG32" si="47">CE9-CC9</f>
        <v>-0.53039998370981367</v>
      </c>
      <c r="CH9" s="69">
        <f>'RD T1'!E240</f>
        <v>0.85579333034365623</v>
      </c>
      <c r="CI9" s="69">
        <f t="shared" ref="CI9:CI32" si="48">SUM(CG9:CH9)</f>
        <v>0.32539334663384256</v>
      </c>
      <c r="CK9" t="str">
        <f t="shared" ref="CK9:CK32" si="49">BO9</f>
        <v>12 Other managers and proprietors</v>
      </c>
      <c r="CL9" s="69">
        <v>0.38929455375015592</v>
      </c>
      <c r="CM9" s="69">
        <v>0.38180003578724159</v>
      </c>
      <c r="CN9" s="69">
        <v>0.50128034527354948</v>
      </c>
      <c r="CO9" s="69">
        <v>0.41361062541437887</v>
      </c>
      <c r="CP9" s="69">
        <v>0.41412714601144562</v>
      </c>
      <c r="CQ9" s="69"/>
      <c r="CR9" s="69">
        <f t="shared" ref="CR9:CR32" si="50">CP9-CN9</f>
        <v>-8.7153199262103853E-2</v>
      </c>
      <c r="CS9" s="69">
        <f>'RD T1'!E269</f>
        <v>0.15823597834500069</v>
      </c>
      <c r="CT9" s="69">
        <f t="shared" ref="CT9:CT32" si="51">SUM(CR9:CS9)</f>
        <v>7.1082779082896841E-2</v>
      </c>
    </row>
    <row r="10" spans="1:98" x14ac:dyDescent="0.2">
      <c r="A10" s="10" t="str">
        <f>name!D6</f>
        <v>21 Science, research, engineering and technology professionals</v>
      </c>
      <c r="B10" s="69">
        <v>0.84035585125623902</v>
      </c>
      <c r="C10" s="69">
        <v>1.1473097360298621</v>
      </c>
      <c r="D10" s="69">
        <v>1.1188090501523069</v>
      </c>
      <c r="E10" s="69">
        <v>1.6299069151479593</v>
      </c>
      <c r="F10" s="69">
        <v>2.4068841623307624</v>
      </c>
      <c r="G10" s="11"/>
      <c r="H10" s="69">
        <f t="shared" si="26"/>
        <v>1.2880751121784555</v>
      </c>
      <c r="I10" s="69">
        <f>'RD T1'!E38</f>
        <v>0.67697275078444574</v>
      </c>
      <c r="J10" s="69">
        <f t="shared" si="27"/>
        <v>1.9650478629629013</v>
      </c>
      <c r="L10" t="str">
        <f t="shared" si="28"/>
        <v>21 Science, research, engineering and technology professionals</v>
      </c>
      <c r="M10" s="69">
        <v>3.378149822872786</v>
      </c>
      <c r="N10" s="69">
        <v>4.7054717740892924</v>
      </c>
      <c r="O10" s="69">
        <v>4.7468539326476584</v>
      </c>
      <c r="P10" s="69">
        <v>7.4643966526292607</v>
      </c>
      <c r="Q10" s="69">
        <v>11.355438792665902</v>
      </c>
      <c r="R10" s="11"/>
      <c r="S10" s="69">
        <f t="shared" si="29"/>
        <v>6.6085848600182437</v>
      </c>
      <c r="T10" s="69">
        <f>'RD T1'!E67</f>
        <v>3.3035380500513352</v>
      </c>
      <c r="U10" s="69">
        <f t="shared" si="30"/>
        <v>9.9121229100695789</v>
      </c>
      <c r="W10" t="str">
        <f t="shared" si="31"/>
        <v>21 Science, research, engineering and technology professionals</v>
      </c>
      <c r="X10" s="69">
        <v>6.5900916710217459</v>
      </c>
      <c r="Y10" s="69">
        <v>7.1255550910890584</v>
      </c>
      <c r="Z10" s="69">
        <v>7.2686267536893405</v>
      </c>
      <c r="AA10" s="69">
        <v>8.8957974943041389</v>
      </c>
      <c r="AB10" s="69">
        <v>9.3798559581272514</v>
      </c>
      <c r="AC10" s="69"/>
      <c r="AD10" s="69">
        <f t="shared" si="32"/>
        <v>2.1112292044379108</v>
      </c>
      <c r="AE10" s="69">
        <f>'RD T1'!E96</f>
        <v>3.6417907801889262</v>
      </c>
      <c r="AF10" s="69">
        <f t="shared" si="33"/>
        <v>5.7530199846268371</v>
      </c>
      <c r="AH10" t="str">
        <f t="shared" si="34"/>
        <v>21 Science, research, engineering and technology professionals</v>
      </c>
      <c r="AI10" s="69">
        <v>0.69979977191398224</v>
      </c>
      <c r="AJ10" s="69">
        <v>0.70319567492466872</v>
      </c>
      <c r="AK10" s="69">
        <v>0.80275200659857582</v>
      </c>
      <c r="AL10" s="69">
        <v>0.97829127357906365</v>
      </c>
      <c r="AM10" s="69">
        <v>1.0816319950502766</v>
      </c>
      <c r="AN10" s="69"/>
      <c r="AO10" s="69">
        <f t="shared" si="35"/>
        <v>0.27887998845170081</v>
      </c>
      <c r="AP10" s="69">
        <f>'RD T1'!E125</f>
        <v>0.40019571271794951</v>
      </c>
      <c r="AQ10" s="69">
        <f t="shared" si="36"/>
        <v>0.67907570116965033</v>
      </c>
      <c r="AS10" t="str">
        <f t="shared" si="37"/>
        <v>21 Science, research, engineering and technology professionals</v>
      </c>
      <c r="AT10" s="69">
        <v>1.8944451396090545</v>
      </c>
      <c r="AU10" s="69">
        <v>1.963864799988968</v>
      </c>
      <c r="AV10" s="69">
        <v>1.957458988555252</v>
      </c>
      <c r="AW10" s="69">
        <v>2.1453909254550605</v>
      </c>
      <c r="AX10" s="69">
        <v>2.1021301395590761</v>
      </c>
      <c r="AY10" s="69"/>
      <c r="AZ10" s="69">
        <f t="shared" si="38"/>
        <v>0.14467115100382411</v>
      </c>
      <c r="BA10" s="69">
        <f>'RD T1'!E154</f>
        <v>0.8100133383304432</v>
      </c>
      <c r="BB10" s="69">
        <f t="shared" si="39"/>
        <v>0.95468448933426731</v>
      </c>
      <c r="BD10" t="str">
        <f t="shared" si="40"/>
        <v>21 Science, research, engineering and technology professionals</v>
      </c>
      <c r="BE10" s="69">
        <v>2.897432872157617</v>
      </c>
      <c r="BF10" s="69">
        <v>3.3150052195017143</v>
      </c>
      <c r="BG10" s="69">
        <v>3.4581073171049113</v>
      </c>
      <c r="BH10" s="69">
        <v>3.8042819627455211</v>
      </c>
      <c r="BI10" s="69">
        <v>3.9178643319603452</v>
      </c>
      <c r="BJ10" s="69"/>
      <c r="BK10" s="69">
        <f t="shared" si="41"/>
        <v>0.45975701485543397</v>
      </c>
      <c r="BL10" s="69">
        <f>'RD T1'!E183</f>
        <v>1.0674592823239757</v>
      </c>
      <c r="BM10" s="69">
        <f t="shared" si="42"/>
        <v>1.5272162971794097</v>
      </c>
      <c r="BO10" t="str">
        <f t="shared" si="43"/>
        <v>21 Science, research, engineering and technology professionals</v>
      </c>
      <c r="BP10" s="69">
        <v>2.0074363291421347</v>
      </c>
      <c r="BQ10" s="69">
        <v>2.1288301028053986</v>
      </c>
      <c r="BR10" s="69">
        <v>2.3681917877179783</v>
      </c>
      <c r="BS10" s="69">
        <v>2.411342394331395</v>
      </c>
      <c r="BT10" s="69">
        <v>2.0630089904829827</v>
      </c>
      <c r="BU10" s="69"/>
      <c r="BV10" s="69">
        <f t="shared" si="44"/>
        <v>-0.30518279723499564</v>
      </c>
      <c r="BW10" s="69">
        <f>'RD T1'!E212</f>
        <v>0.79833658455880563</v>
      </c>
      <c r="BX10" s="69">
        <f t="shared" si="45"/>
        <v>0.49315378732380999</v>
      </c>
      <c r="BZ10" t="str">
        <f t="shared" si="46"/>
        <v>21 Science, research, engineering and technology professionals</v>
      </c>
      <c r="CA10" s="69">
        <v>0.98565984198780754</v>
      </c>
      <c r="CB10" s="69">
        <v>1.3724974147257223</v>
      </c>
      <c r="CC10" s="69">
        <v>1.3761956819471175</v>
      </c>
      <c r="CD10" s="69">
        <v>1.43883843051516</v>
      </c>
      <c r="CE10" s="69">
        <v>1.0615301668982882</v>
      </c>
      <c r="CF10" s="69"/>
      <c r="CG10" s="69">
        <f t="shared" si="47"/>
        <v>-0.31466551504882934</v>
      </c>
      <c r="CH10" s="69">
        <f>'RD T1'!E241</f>
        <v>0.36243318414406572</v>
      </c>
      <c r="CI10" s="69">
        <f t="shared" si="48"/>
        <v>4.7767669095236387E-2</v>
      </c>
      <c r="CK10" t="str">
        <f t="shared" si="49"/>
        <v>21 Science, research, engineering and technology professionals</v>
      </c>
      <c r="CL10" s="69">
        <v>0.12797498617289702</v>
      </c>
      <c r="CM10" s="69">
        <v>0.18381385830260433</v>
      </c>
      <c r="CN10" s="69">
        <v>0.28058044840306673</v>
      </c>
      <c r="CO10" s="69">
        <v>0.31160384447235201</v>
      </c>
      <c r="CP10" s="69">
        <v>0.29218444797525361</v>
      </c>
      <c r="CQ10" s="69"/>
      <c r="CR10" s="69">
        <f t="shared" si="50"/>
        <v>1.1603999572186885E-2</v>
      </c>
      <c r="CS10" s="69">
        <f>'RD T1'!E270</f>
        <v>8.8696359717135798E-2</v>
      </c>
      <c r="CT10" s="69">
        <f t="shared" si="51"/>
        <v>0.10030035928932268</v>
      </c>
    </row>
    <row r="11" spans="1:98" x14ac:dyDescent="0.2">
      <c r="A11" s="10" t="str">
        <f>name!D7</f>
        <v>22 Health professionals</v>
      </c>
      <c r="B11" s="69">
        <v>1.0025868966971916</v>
      </c>
      <c r="C11" s="69">
        <v>1.3661975436758533</v>
      </c>
      <c r="D11" s="69">
        <v>1.3682759124361836</v>
      </c>
      <c r="E11" s="69">
        <v>1.8377032190752012</v>
      </c>
      <c r="F11" s="69">
        <v>2.8049278548380361</v>
      </c>
      <c r="G11" s="11"/>
      <c r="H11" s="69">
        <f t="shared" si="26"/>
        <v>1.4366519424018525</v>
      </c>
      <c r="I11" s="69">
        <f>'RD T1'!E39</f>
        <v>1.0099019368892093</v>
      </c>
      <c r="J11" s="69">
        <f t="shared" si="27"/>
        <v>2.4465538792910619</v>
      </c>
      <c r="L11" t="str">
        <f t="shared" si="28"/>
        <v>22 Health professionals</v>
      </c>
      <c r="M11" s="69">
        <v>2.7404071274471802</v>
      </c>
      <c r="N11" s="69">
        <v>3.8234626721014076</v>
      </c>
      <c r="O11" s="69">
        <v>3.7611617148936785</v>
      </c>
      <c r="P11" s="69">
        <v>4.4955361626948616</v>
      </c>
      <c r="Q11" s="69">
        <v>6.4872597841950368</v>
      </c>
      <c r="R11" s="11"/>
      <c r="S11" s="69">
        <f t="shared" si="29"/>
        <v>2.7260980693013583</v>
      </c>
      <c r="T11" s="69">
        <f>'RD T1'!E68</f>
        <v>2.6062495669769739</v>
      </c>
      <c r="U11" s="69">
        <f t="shared" si="30"/>
        <v>5.3323476362783317</v>
      </c>
      <c r="W11" t="str">
        <f t="shared" si="31"/>
        <v>22 Health professionals</v>
      </c>
      <c r="X11" s="69">
        <v>6.138027011715474</v>
      </c>
      <c r="Y11" s="69">
        <v>6.93867195535399</v>
      </c>
      <c r="Z11" s="69">
        <v>7.0435745679703672</v>
      </c>
      <c r="AA11" s="69">
        <v>7.2921914118353257</v>
      </c>
      <c r="AB11" s="69">
        <v>7.7961450196091127</v>
      </c>
      <c r="AC11" s="69"/>
      <c r="AD11" s="69">
        <f t="shared" si="32"/>
        <v>0.75257045163874547</v>
      </c>
      <c r="AE11" s="69">
        <f>'RD T1'!E97</f>
        <v>4.347585660580978</v>
      </c>
      <c r="AF11" s="69">
        <f t="shared" si="33"/>
        <v>5.1001561122197234</v>
      </c>
      <c r="AH11" t="str">
        <f t="shared" si="34"/>
        <v>22 Health professionals</v>
      </c>
      <c r="AI11" s="69">
        <v>3.22691240108094</v>
      </c>
      <c r="AJ11" s="69">
        <v>2.4660248931935964</v>
      </c>
      <c r="AK11" s="69">
        <v>2.2508250618324235</v>
      </c>
      <c r="AL11" s="69">
        <v>1.2085625292716875</v>
      </c>
      <c r="AM11" s="69">
        <v>0.48345884612980267</v>
      </c>
      <c r="AN11" s="69"/>
      <c r="AO11" s="69">
        <f t="shared" si="35"/>
        <v>-1.7673662157026209</v>
      </c>
      <c r="AP11" s="69">
        <f>'RD T1'!E126</f>
        <v>0.4144394910286745</v>
      </c>
      <c r="AQ11" s="69">
        <f t="shared" si="36"/>
        <v>-1.3529267246739463</v>
      </c>
      <c r="AS11" t="str">
        <f t="shared" si="37"/>
        <v>22 Health professionals</v>
      </c>
      <c r="AT11" s="69">
        <v>0.41887601651985668</v>
      </c>
      <c r="AU11" s="69">
        <v>0.46824781858511139</v>
      </c>
      <c r="AV11" s="69">
        <v>0.52537926843855942</v>
      </c>
      <c r="AW11" s="69">
        <v>0.55918753345216432</v>
      </c>
      <c r="AX11" s="69">
        <v>0.61961420346319984</v>
      </c>
      <c r="AY11" s="69"/>
      <c r="AZ11" s="69">
        <f t="shared" si="38"/>
        <v>9.423493502464042E-2</v>
      </c>
      <c r="BA11" s="69">
        <f>'RD T1'!E155</f>
        <v>0.30748774727978251</v>
      </c>
      <c r="BB11" s="69">
        <f t="shared" si="39"/>
        <v>0.40172268230442293</v>
      </c>
      <c r="BD11" t="str">
        <f t="shared" si="40"/>
        <v>22 Health professionals</v>
      </c>
      <c r="BE11" s="69">
        <v>1.5482015459633149</v>
      </c>
      <c r="BF11" s="69">
        <v>2.1937916827578192</v>
      </c>
      <c r="BG11" s="69">
        <v>2.1739111693054429</v>
      </c>
      <c r="BH11" s="69">
        <v>2.3047841822902506</v>
      </c>
      <c r="BI11" s="69">
        <v>2.5552136530335767</v>
      </c>
      <c r="BJ11" s="69"/>
      <c r="BK11" s="69">
        <f t="shared" si="41"/>
        <v>0.3813024837281338</v>
      </c>
      <c r="BL11" s="69">
        <f>'RD T1'!E184</f>
        <v>1.2554204851759385</v>
      </c>
      <c r="BM11" s="69">
        <f t="shared" si="42"/>
        <v>1.6367229689040723</v>
      </c>
      <c r="BO11" t="str">
        <f t="shared" si="43"/>
        <v>22 Health professionals</v>
      </c>
      <c r="BP11" s="69">
        <v>1.2726318168043056</v>
      </c>
      <c r="BQ11" s="69">
        <v>1.5491081456549256</v>
      </c>
      <c r="BR11" s="69">
        <v>1.4796958761618453</v>
      </c>
      <c r="BS11" s="69">
        <v>1.3086686391163649</v>
      </c>
      <c r="BT11" s="69">
        <v>0.97594744200421535</v>
      </c>
      <c r="BU11" s="69"/>
      <c r="BV11" s="69">
        <f t="shared" si="44"/>
        <v>-0.50374843415762993</v>
      </c>
      <c r="BW11" s="69">
        <f>'RD T1'!E213</f>
        <v>0.61461917129500987</v>
      </c>
      <c r="BX11" s="69">
        <f t="shared" si="45"/>
        <v>0.11087073713737994</v>
      </c>
      <c r="BZ11" t="str">
        <f t="shared" si="46"/>
        <v>22 Health professionals</v>
      </c>
      <c r="CA11" s="69">
        <v>0.56980986710459403</v>
      </c>
      <c r="CB11" s="69">
        <v>0.85438142701863107</v>
      </c>
      <c r="CC11" s="69">
        <v>0.78340679174810501</v>
      </c>
      <c r="CD11" s="69">
        <v>0.70072709030883251</v>
      </c>
      <c r="CE11" s="69">
        <v>0.52184497470086877</v>
      </c>
      <c r="CF11" s="69"/>
      <c r="CG11" s="69">
        <f t="shared" si="47"/>
        <v>-0.26156181704723624</v>
      </c>
      <c r="CH11" s="69">
        <f>'RD T1'!E242</f>
        <v>0.24586203866409556</v>
      </c>
      <c r="CI11" s="69">
        <f t="shared" si="48"/>
        <v>-1.5699778383140683E-2</v>
      </c>
      <c r="CK11" t="str">
        <f t="shared" si="49"/>
        <v>22 Health professionals</v>
      </c>
      <c r="CL11" s="69">
        <v>6.0536671855581481E-2</v>
      </c>
      <c r="CM11" s="69">
        <v>7.1662971136758666E-2</v>
      </c>
      <c r="CN11" s="69">
        <v>9.5747256907056696E-2</v>
      </c>
      <c r="CO11" s="69">
        <v>0.10034235085156164</v>
      </c>
      <c r="CP11" s="69">
        <v>0.11038769080559999</v>
      </c>
      <c r="CQ11" s="69"/>
      <c r="CR11" s="69">
        <f t="shared" si="50"/>
        <v>1.464043389854329E-2</v>
      </c>
      <c r="CS11" s="69">
        <f>'RD T1'!E271</f>
        <v>4.7352484063450016E-2</v>
      </c>
      <c r="CT11" s="69">
        <f t="shared" si="51"/>
        <v>6.1992917961993306E-2</v>
      </c>
    </row>
    <row r="12" spans="1:98" x14ac:dyDescent="0.2">
      <c r="A12" s="10" t="str">
        <f>name!D8</f>
        <v>23 Teaching and other educational professionals</v>
      </c>
      <c r="B12" s="69">
        <v>1.3959111933381947</v>
      </c>
      <c r="C12" s="69">
        <v>1.7723099565670821</v>
      </c>
      <c r="D12" s="69">
        <v>1.7253399492537884</v>
      </c>
      <c r="E12" s="69">
        <v>1.9573074291231427</v>
      </c>
      <c r="F12" s="69">
        <v>2.4304632793388179</v>
      </c>
      <c r="G12" s="11"/>
      <c r="H12" s="69">
        <f t="shared" si="26"/>
        <v>0.70512333008502948</v>
      </c>
      <c r="I12" s="69">
        <f>'RD T1'!E40</f>
        <v>1.0424303451349208</v>
      </c>
      <c r="J12" s="69">
        <f t="shared" si="27"/>
        <v>1.7475536752199503</v>
      </c>
      <c r="L12" t="str">
        <f t="shared" si="28"/>
        <v>23 Teaching and other educational professionals</v>
      </c>
      <c r="M12" s="69">
        <v>7.4661875017762407</v>
      </c>
      <c r="N12" s="69">
        <v>9.7826807917154213</v>
      </c>
      <c r="O12" s="69">
        <v>9.9083347287855528</v>
      </c>
      <c r="P12" s="69">
        <v>11.010520911963791</v>
      </c>
      <c r="Q12" s="69">
        <v>13.578013958946565</v>
      </c>
      <c r="R12" s="11"/>
      <c r="S12" s="69">
        <f t="shared" si="29"/>
        <v>3.6696792301610124</v>
      </c>
      <c r="T12" s="69">
        <f>'RD T1'!E69</f>
        <v>6.09718466241271</v>
      </c>
      <c r="U12" s="69">
        <f t="shared" si="30"/>
        <v>9.7668638925737223</v>
      </c>
      <c r="W12" t="str">
        <f t="shared" si="31"/>
        <v>23 Teaching and other educational professionals</v>
      </c>
      <c r="X12" s="69">
        <v>5.3990173635719927</v>
      </c>
      <c r="Y12" s="69">
        <v>5.0769837577197476</v>
      </c>
      <c r="Z12" s="69">
        <v>5.3443873901585839</v>
      </c>
      <c r="AA12" s="69">
        <v>4.3715740081356351</v>
      </c>
      <c r="AB12" s="69">
        <v>3.299165876126164</v>
      </c>
      <c r="AC12" s="69"/>
      <c r="AD12" s="69">
        <f t="shared" si="32"/>
        <v>-2.0452215140324199</v>
      </c>
      <c r="AE12" s="69">
        <f>'RD T1'!E98</f>
        <v>2.2099629338139475</v>
      </c>
      <c r="AF12" s="69">
        <f t="shared" si="33"/>
        <v>0.16474141978152756</v>
      </c>
      <c r="AH12" t="str">
        <f t="shared" si="34"/>
        <v>23 Teaching and other educational professionals</v>
      </c>
      <c r="AI12" s="69">
        <v>0.84502061612585333</v>
      </c>
      <c r="AJ12" s="69">
        <v>0.53944547800876963</v>
      </c>
      <c r="AK12" s="69">
        <v>0.47320930076667889</v>
      </c>
      <c r="AL12" s="69">
        <v>0.29711254532479098</v>
      </c>
      <c r="AM12" s="69">
        <v>0.30776752358144699</v>
      </c>
      <c r="AN12" s="69"/>
      <c r="AO12" s="69">
        <f t="shared" si="35"/>
        <v>-0.1654417771852319</v>
      </c>
      <c r="AP12" s="69">
        <f>'RD T1'!E127</f>
        <v>0.10979190566319957</v>
      </c>
      <c r="AQ12" s="69">
        <f t="shared" si="36"/>
        <v>-5.5649871522032324E-2</v>
      </c>
      <c r="AS12" t="str">
        <f t="shared" si="37"/>
        <v>23 Teaching and other educational professionals</v>
      </c>
      <c r="AT12" s="69">
        <v>0.21158180268295851</v>
      </c>
      <c r="AU12" s="69">
        <v>0.23075813386659941</v>
      </c>
      <c r="AV12" s="69">
        <v>0.21123036256124234</v>
      </c>
      <c r="AW12" s="69">
        <v>0.17079091402443111</v>
      </c>
      <c r="AX12" s="69">
        <v>0.13351635926183725</v>
      </c>
      <c r="AY12" s="69"/>
      <c r="AZ12" s="69">
        <f t="shared" si="38"/>
        <v>-7.7714003299405088E-2</v>
      </c>
      <c r="BA12" s="69">
        <f>'RD T1'!E156</f>
        <v>8.5211022375735454E-2</v>
      </c>
      <c r="BB12" s="69">
        <f t="shared" si="39"/>
        <v>7.4970190763303662E-3</v>
      </c>
      <c r="BD12" t="str">
        <f t="shared" si="40"/>
        <v>23 Teaching and other educational professionals</v>
      </c>
      <c r="BE12" s="69">
        <v>0.85327789465530202</v>
      </c>
      <c r="BF12" s="69">
        <v>1.0234754676555575</v>
      </c>
      <c r="BG12" s="69">
        <v>0.97424426163308653</v>
      </c>
      <c r="BH12" s="69">
        <v>0.85709749661614754</v>
      </c>
      <c r="BI12" s="69">
        <v>0.91703495061075913</v>
      </c>
      <c r="BJ12" s="69"/>
      <c r="BK12" s="69">
        <f t="shared" si="41"/>
        <v>-5.7209311022327403E-2</v>
      </c>
      <c r="BL12" s="69">
        <f>'RD T1'!E185</f>
        <v>0.36746634935282679</v>
      </c>
      <c r="BM12" s="69">
        <f t="shared" si="42"/>
        <v>0.31025703833049939</v>
      </c>
      <c r="BO12" t="str">
        <f t="shared" si="43"/>
        <v>23 Teaching and other educational professionals</v>
      </c>
      <c r="BP12" s="69">
        <v>0.60219277329748988</v>
      </c>
      <c r="BQ12" s="69">
        <v>0.67171887540583086</v>
      </c>
      <c r="BR12" s="69">
        <v>0.6143765671498983</v>
      </c>
      <c r="BS12" s="69">
        <v>0.49097926359091898</v>
      </c>
      <c r="BT12" s="69">
        <v>0.36768621118774825</v>
      </c>
      <c r="BU12" s="69"/>
      <c r="BV12" s="69">
        <f t="shared" si="44"/>
        <v>-0.24669035596215005</v>
      </c>
      <c r="BW12" s="69">
        <f>'RD T1'!E214</f>
        <v>0.22243844861073786</v>
      </c>
      <c r="BX12" s="69">
        <f t="shared" si="45"/>
        <v>-2.4251907351412194E-2</v>
      </c>
      <c r="BZ12" t="str">
        <f t="shared" si="46"/>
        <v>23 Teaching and other educational professionals</v>
      </c>
      <c r="CA12" s="69">
        <v>0.38875613204160114</v>
      </c>
      <c r="CB12" s="69">
        <v>0.53104767494562877</v>
      </c>
      <c r="CC12" s="69">
        <v>0.5722818688796687</v>
      </c>
      <c r="CD12" s="69">
        <v>0.48779721850370439</v>
      </c>
      <c r="CE12" s="69">
        <v>0.39038633350051732</v>
      </c>
      <c r="CF12" s="69"/>
      <c r="CG12" s="69">
        <f t="shared" si="47"/>
        <v>-0.18189553537915137</v>
      </c>
      <c r="CH12" s="69">
        <f>'RD T1'!E243</f>
        <v>0.18370135309208921</v>
      </c>
      <c r="CI12" s="69">
        <f t="shared" si="48"/>
        <v>1.805817712937835E-3</v>
      </c>
      <c r="CK12" t="str">
        <f t="shared" si="49"/>
        <v>23 Teaching and other educational professionals</v>
      </c>
      <c r="CL12" s="69">
        <v>5.2286108498995114E-2</v>
      </c>
      <c r="CM12" s="69">
        <v>6.6581702025363676E-2</v>
      </c>
      <c r="CN12" s="69">
        <v>9.466431530754274E-2</v>
      </c>
      <c r="CO12" s="69">
        <v>8.6013431919427535E-2</v>
      </c>
      <c r="CP12" s="69">
        <v>6.7178221736525767E-2</v>
      </c>
      <c r="CQ12" s="69"/>
      <c r="CR12" s="69">
        <f t="shared" si="50"/>
        <v>-2.7486093571016973E-2</v>
      </c>
      <c r="CS12" s="69">
        <f>'RD T1'!E272</f>
        <v>3.3444684433118148E-2</v>
      </c>
      <c r="CT12" s="69">
        <f t="shared" si="51"/>
        <v>5.9585908621011749E-3</v>
      </c>
    </row>
    <row r="13" spans="1:98" x14ac:dyDescent="0.2">
      <c r="A13" s="10" t="str">
        <f>name!D9</f>
        <v>24 Business, media and public service professionals</v>
      </c>
      <c r="B13" s="69">
        <v>0.33151592922824541</v>
      </c>
      <c r="C13" s="69">
        <v>0.46407131848833338</v>
      </c>
      <c r="D13" s="69">
        <v>0.46843836683571227</v>
      </c>
      <c r="E13" s="69">
        <v>0.6262889015889842</v>
      </c>
      <c r="F13" s="69">
        <v>0.94726513360975262</v>
      </c>
      <c r="G13" s="11"/>
      <c r="H13" s="69">
        <f t="shared" si="26"/>
        <v>0.47882676677404035</v>
      </c>
      <c r="I13" s="69">
        <f>'RD T1'!E41</f>
        <v>0.33430663405603128</v>
      </c>
      <c r="J13" s="69">
        <f t="shared" si="27"/>
        <v>0.81313340083007168</v>
      </c>
      <c r="L13" t="str">
        <f t="shared" si="28"/>
        <v>24 Business, media and public service professionals</v>
      </c>
      <c r="M13" s="69">
        <v>4.2629364420344755</v>
      </c>
      <c r="N13" s="69">
        <v>5.9981481314521137</v>
      </c>
      <c r="O13" s="69">
        <v>6.426987421941611</v>
      </c>
      <c r="P13" s="69">
        <v>8.1398171227077452</v>
      </c>
      <c r="Q13" s="69">
        <v>11.630573240432259</v>
      </c>
      <c r="R13" s="11"/>
      <c r="S13" s="69">
        <f t="shared" si="29"/>
        <v>5.2035858184906481</v>
      </c>
      <c r="T13" s="69">
        <f>'RD T1'!E70</f>
        <v>4.4377264066452247</v>
      </c>
      <c r="U13" s="69">
        <f t="shared" si="30"/>
        <v>9.6413122251358736</v>
      </c>
      <c r="W13" t="str">
        <f t="shared" si="31"/>
        <v>24 Business, media and public service professionals</v>
      </c>
      <c r="X13" s="69">
        <v>7.85794364510107</v>
      </c>
      <c r="Y13" s="69">
        <v>8.6600038619111306</v>
      </c>
      <c r="Z13" s="69">
        <v>9.5140172289270684</v>
      </c>
      <c r="AA13" s="69">
        <v>9.7806127198207502</v>
      </c>
      <c r="AB13" s="69">
        <v>9.8449732226493545</v>
      </c>
      <c r="AC13" s="69"/>
      <c r="AD13" s="69">
        <f t="shared" si="32"/>
        <v>0.33095599372228612</v>
      </c>
      <c r="AE13" s="69">
        <f>'RD T1'!E99</f>
        <v>5.1369185672778563</v>
      </c>
      <c r="AF13" s="69">
        <f t="shared" si="33"/>
        <v>5.4678745610001425</v>
      </c>
      <c r="AH13" t="str">
        <f t="shared" si="34"/>
        <v>24 Business, media and public service professionals</v>
      </c>
      <c r="AI13" s="69">
        <v>0.85334600828921392</v>
      </c>
      <c r="AJ13" s="69">
        <v>0.78679974895718974</v>
      </c>
      <c r="AK13" s="69">
        <v>0.88190984541730977</v>
      </c>
      <c r="AL13" s="69">
        <v>0.81921598536551421</v>
      </c>
      <c r="AM13" s="69">
        <v>0.81710345594890854</v>
      </c>
      <c r="AN13" s="69"/>
      <c r="AO13" s="69">
        <f t="shared" si="35"/>
        <v>-6.4806389468401226E-2</v>
      </c>
      <c r="AP13" s="69">
        <f>'RD T1'!E128</f>
        <v>0.31835598609736687</v>
      </c>
      <c r="AQ13" s="69">
        <f t="shared" si="36"/>
        <v>0.25354959662896565</v>
      </c>
      <c r="AS13" t="str">
        <f t="shared" si="37"/>
        <v>24 Business, media and public service professionals</v>
      </c>
      <c r="AT13" s="69">
        <v>1.2765513692401496</v>
      </c>
      <c r="AU13" s="69">
        <v>1.3747810086658101</v>
      </c>
      <c r="AV13" s="69">
        <v>1.5338629132323576</v>
      </c>
      <c r="AW13" s="69">
        <v>1.5883786492443861</v>
      </c>
      <c r="AX13" s="69">
        <v>1.6492343030683723</v>
      </c>
      <c r="AY13" s="69"/>
      <c r="AZ13" s="69">
        <f t="shared" si="38"/>
        <v>0.11537138983601469</v>
      </c>
      <c r="BA13" s="69">
        <f>'RD T1'!E157</f>
        <v>0.80227073716413255</v>
      </c>
      <c r="BB13" s="69">
        <f t="shared" si="39"/>
        <v>0.91764212700014725</v>
      </c>
      <c r="BD13" t="str">
        <f t="shared" si="40"/>
        <v>24 Business, media and public service professionals</v>
      </c>
      <c r="BE13" s="69">
        <v>3.1039424032455845</v>
      </c>
      <c r="BF13" s="69">
        <v>3.8035853294544579</v>
      </c>
      <c r="BG13" s="69">
        <v>4.0700885464968302</v>
      </c>
      <c r="BH13" s="69">
        <v>4.1080650631736217</v>
      </c>
      <c r="BI13" s="69">
        <v>4.401107761757685</v>
      </c>
      <c r="BJ13" s="69"/>
      <c r="BK13" s="69">
        <f t="shared" si="41"/>
        <v>0.33101921526085487</v>
      </c>
      <c r="BL13" s="69">
        <f>'RD T1'!E186</f>
        <v>1.6684227178329032</v>
      </c>
      <c r="BM13" s="69">
        <f t="shared" si="42"/>
        <v>1.9994419330937581</v>
      </c>
      <c r="BO13" t="str">
        <f t="shared" si="43"/>
        <v>24 Business, media and public service professionals</v>
      </c>
      <c r="BP13" s="69">
        <v>2.028245971431319</v>
      </c>
      <c r="BQ13" s="69">
        <v>2.1365524267290352</v>
      </c>
      <c r="BR13" s="69">
        <v>2.4567145353426225</v>
      </c>
      <c r="BS13" s="69">
        <v>2.089950823827198</v>
      </c>
      <c r="BT13" s="69">
        <v>1.5909761922171133</v>
      </c>
      <c r="BU13" s="69"/>
      <c r="BV13" s="69">
        <f t="shared" si="44"/>
        <v>-0.86573834312550924</v>
      </c>
      <c r="BW13" s="69">
        <f>'RD T1'!E215</f>
        <v>0.82458364143534879</v>
      </c>
      <c r="BX13" s="69">
        <f t="shared" si="45"/>
        <v>-4.1154701690160445E-2</v>
      </c>
      <c r="BZ13" t="str">
        <f t="shared" si="46"/>
        <v>24 Business, media and public service professionals</v>
      </c>
      <c r="CA13" s="69">
        <v>1.0322831614728545</v>
      </c>
      <c r="CB13" s="69">
        <v>1.4839016936487377</v>
      </c>
      <c r="CC13" s="69">
        <v>1.5445579534665383</v>
      </c>
      <c r="CD13" s="69">
        <v>1.3596670476565091</v>
      </c>
      <c r="CE13" s="69">
        <v>1.0539666564954817</v>
      </c>
      <c r="CF13" s="69"/>
      <c r="CG13" s="69">
        <f t="shared" si="47"/>
        <v>-0.49059129697105663</v>
      </c>
      <c r="CH13" s="69">
        <f>'RD T1'!E244</f>
        <v>0.44032081135529771</v>
      </c>
      <c r="CI13" s="69">
        <f t="shared" si="48"/>
        <v>-5.027048561575892E-2</v>
      </c>
      <c r="CK13" t="str">
        <f t="shared" si="49"/>
        <v>24 Business, media and public service professionals</v>
      </c>
      <c r="CL13" s="69">
        <v>0.15814277952370448</v>
      </c>
      <c r="CM13" s="69">
        <v>0.21442922616282195</v>
      </c>
      <c r="CN13" s="69">
        <v>0.30111511485063686</v>
      </c>
      <c r="CO13" s="69">
        <v>0.27990512113473115</v>
      </c>
      <c r="CP13" s="69">
        <v>0.23728365102053028</v>
      </c>
      <c r="CQ13" s="69"/>
      <c r="CR13" s="69">
        <f t="shared" si="50"/>
        <v>-6.3831463830106572E-2</v>
      </c>
      <c r="CS13" s="69">
        <f>'RD T1'!E273</f>
        <v>9.6612175759788491E-2</v>
      </c>
      <c r="CT13" s="69">
        <f t="shared" si="51"/>
        <v>3.2780711929681919E-2</v>
      </c>
    </row>
    <row r="14" spans="1:98" x14ac:dyDescent="0.2">
      <c r="A14" s="10" t="str">
        <f>name!D10</f>
        <v>31 Science, engineering and technology associate professionals</v>
      </c>
      <c r="B14" s="69">
        <v>9.98890813168999E-2</v>
      </c>
      <c r="C14" s="69">
        <v>0.15075827097236008</v>
      </c>
      <c r="D14" s="69">
        <v>0.17135764827295519</v>
      </c>
      <c r="E14" s="69">
        <v>0.20803454207722799</v>
      </c>
      <c r="F14" s="69">
        <v>0.33619519987575525</v>
      </c>
      <c r="G14" s="11"/>
      <c r="H14" s="69">
        <f t="shared" si="26"/>
        <v>0.16483755160280006</v>
      </c>
      <c r="I14" s="69">
        <f>'RD T1'!E42</f>
        <v>0.11183549445134171</v>
      </c>
      <c r="J14" s="69">
        <f t="shared" si="27"/>
        <v>0.27667304605414178</v>
      </c>
      <c r="L14" t="str">
        <f t="shared" si="28"/>
        <v>31 Science, engineering and technology associate professionals</v>
      </c>
      <c r="M14" s="69">
        <v>0.59617675370948975</v>
      </c>
      <c r="N14" s="69">
        <v>0.84353357932440742</v>
      </c>
      <c r="O14" s="69">
        <v>0.90155671553812788</v>
      </c>
      <c r="P14" s="69">
        <v>1.0948174946473932</v>
      </c>
      <c r="Q14" s="69">
        <v>1.6621457783703044</v>
      </c>
      <c r="R14" s="11"/>
      <c r="S14" s="69">
        <f t="shared" si="29"/>
        <v>0.76058906283217653</v>
      </c>
      <c r="T14" s="69">
        <f>'RD T1'!E71</f>
        <v>0.5448905755212643</v>
      </c>
      <c r="U14" s="69">
        <f t="shared" si="30"/>
        <v>1.3054796383534408</v>
      </c>
      <c r="W14" t="str">
        <f t="shared" si="31"/>
        <v>31 Science, engineering and technology associate professionals</v>
      </c>
      <c r="X14" s="69">
        <v>1.4629948812868554</v>
      </c>
      <c r="Y14" s="69">
        <v>1.6927493133378166</v>
      </c>
      <c r="Z14" s="69">
        <v>1.8316203491546952</v>
      </c>
      <c r="AA14" s="69">
        <v>1.8250447480257488</v>
      </c>
      <c r="AB14" s="69">
        <v>1.9954724082383282</v>
      </c>
      <c r="AC14" s="69"/>
      <c r="AD14" s="69">
        <f t="shared" si="32"/>
        <v>0.16385205908363298</v>
      </c>
      <c r="AE14" s="69">
        <f>'RD T1'!E100</f>
        <v>0.86853816261386707</v>
      </c>
      <c r="AF14" s="69">
        <f t="shared" si="33"/>
        <v>1.0323902216975001</v>
      </c>
      <c r="AH14" t="str">
        <f t="shared" si="34"/>
        <v>31 Science, engineering and technology associate professionals</v>
      </c>
      <c r="AI14" s="69">
        <v>0.28373174194941919</v>
      </c>
      <c r="AJ14" s="69">
        <v>0.34934837195734669</v>
      </c>
      <c r="AK14" s="69">
        <v>0.35908498363544278</v>
      </c>
      <c r="AL14" s="69">
        <v>0.38528837957110862</v>
      </c>
      <c r="AM14" s="69">
        <v>0.48896089459972525</v>
      </c>
      <c r="AN14" s="69"/>
      <c r="AO14" s="69">
        <f t="shared" si="35"/>
        <v>0.12987591096428247</v>
      </c>
      <c r="AP14" s="69">
        <f>'RD T1'!E129</f>
        <v>0.20022327951333271</v>
      </c>
      <c r="AQ14" s="69">
        <f t="shared" si="36"/>
        <v>0.33009919047761516</v>
      </c>
      <c r="AS14" t="str">
        <f t="shared" si="37"/>
        <v>31 Science, engineering and technology associate professionals</v>
      </c>
      <c r="AT14" s="69">
        <v>0.71918214655584645</v>
      </c>
      <c r="AU14" s="69">
        <v>0.78394483399987647</v>
      </c>
      <c r="AV14" s="69">
        <v>0.79976795575078918</v>
      </c>
      <c r="AW14" s="69">
        <v>0.71616490680712586</v>
      </c>
      <c r="AX14" s="69">
        <v>0.70207408482183176</v>
      </c>
      <c r="AY14" s="69"/>
      <c r="AZ14" s="69">
        <f t="shared" si="38"/>
        <v>-9.7693870928957427E-2</v>
      </c>
      <c r="BA14" s="69">
        <f>'RD T1'!E158</f>
        <v>0.28867906730112475</v>
      </c>
      <c r="BB14" s="69">
        <f t="shared" si="39"/>
        <v>0.19098519637216732</v>
      </c>
      <c r="BD14" t="str">
        <f t="shared" si="40"/>
        <v>31 Science, engineering and technology associate professionals</v>
      </c>
      <c r="BE14" s="69">
        <v>1.2043383217742074</v>
      </c>
      <c r="BF14" s="69">
        <v>1.3248075154817263</v>
      </c>
      <c r="BG14" s="69">
        <v>1.4413738188482803</v>
      </c>
      <c r="BH14" s="69">
        <v>1.1432211022428262</v>
      </c>
      <c r="BI14" s="69">
        <v>0.89809892297776683</v>
      </c>
      <c r="BJ14" s="69"/>
      <c r="BK14" s="69">
        <f t="shared" si="41"/>
        <v>-0.54327489587051347</v>
      </c>
      <c r="BL14" s="69">
        <f>'RD T1'!E187</f>
        <v>0.36247268427389701</v>
      </c>
      <c r="BM14" s="69">
        <f t="shared" si="42"/>
        <v>-0.18080221159661647</v>
      </c>
      <c r="BO14" t="str">
        <f t="shared" si="43"/>
        <v>31 Science, engineering and technology associate professionals</v>
      </c>
      <c r="BP14" s="69">
        <v>0.83680791024726375</v>
      </c>
      <c r="BQ14" s="69">
        <v>0.93478898162117741</v>
      </c>
      <c r="BR14" s="69">
        <v>1.0651058133195788</v>
      </c>
      <c r="BS14" s="69">
        <v>0.88286495309601232</v>
      </c>
      <c r="BT14" s="69">
        <v>0.81283044229800516</v>
      </c>
      <c r="BU14" s="69"/>
      <c r="BV14" s="69">
        <f t="shared" si="44"/>
        <v>-0.2522753710215736</v>
      </c>
      <c r="BW14" s="69">
        <f>'RD T1'!E216</f>
        <v>0.34456493890688572</v>
      </c>
      <c r="BX14" s="69">
        <f t="shared" si="45"/>
        <v>9.2289567885312118E-2</v>
      </c>
      <c r="BZ14" t="str">
        <f t="shared" si="46"/>
        <v>31 Science, engineering and technology associate professionals</v>
      </c>
      <c r="CA14" s="69">
        <v>0.54207265116015357</v>
      </c>
      <c r="CB14" s="69">
        <v>0.80239061681310453</v>
      </c>
      <c r="CC14" s="69">
        <v>0.86522198481918822</v>
      </c>
      <c r="CD14" s="69">
        <v>0.76587259456105017</v>
      </c>
      <c r="CE14" s="69">
        <v>0.71148906661833566</v>
      </c>
      <c r="CF14" s="69"/>
      <c r="CG14" s="69">
        <f t="shared" si="47"/>
        <v>-0.15373291820085255</v>
      </c>
      <c r="CH14" s="69">
        <f>'RD T1'!E245</f>
        <v>0.24740808372863324</v>
      </c>
      <c r="CI14" s="69">
        <f t="shared" si="48"/>
        <v>9.3675165527780685E-2</v>
      </c>
      <c r="CK14" t="str">
        <f t="shared" si="49"/>
        <v>31 Science, engineering and technology associate professionals</v>
      </c>
      <c r="CL14" s="69">
        <v>8.2768013055307982E-2</v>
      </c>
      <c r="CM14" s="69">
        <v>0.11491623891139352</v>
      </c>
      <c r="CN14" s="69">
        <v>0.16034362119544635</v>
      </c>
      <c r="CO14" s="69">
        <v>0.16149834017865644</v>
      </c>
      <c r="CP14" s="69">
        <v>0.18141490606564836</v>
      </c>
      <c r="CQ14" s="69"/>
      <c r="CR14" s="69">
        <f t="shared" si="50"/>
        <v>2.1071284870202017E-2</v>
      </c>
      <c r="CS14" s="69">
        <f>'RD T1'!E274</f>
        <v>6.5608754207679823E-2</v>
      </c>
      <c r="CT14" s="69">
        <f t="shared" si="51"/>
        <v>8.668003907788184E-2</v>
      </c>
    </row>
    <row r="15" spans="1:98" x14ac:dyDescent="0.2">
      <c r="A15" s="10" t="str">
        <f>name!D11</f>
        <v>32 Health and social care associate professionals</v>
      </c>
      <c r="B15" s="69">
        <v>3.5319801329540781E-2</v>
      </c>
      <c r="C15" s="69">
        <v>4.7775230010612409E-2</v>
      </c>
      <c r="D15" s="69">
        <v>4.0430109818717599E-2</v>
      </c>
      <c r="E15" s="69">
        <v>7.8695161370594346E-2</v>
      </c>
      <c r="F15" s="69">
        <v>0.14605531534820879</v>
      </c>
      <c r="G15" s="11"/>
      <c r="H15" s="69">
        <f t="shared" si="26"/>
        <v>0.10562520552949119</v>
      </c>
      <c r="I15" s="69">
        <f>'RD T1'!E43</f>
        <v>5.6826769147904181E-2</v>
      </c>
      <c r="J15" s="69">
        <f t="shared" si="27"/>
        <v>0.16245197467739536</v>
      </c>
      <c r="L15" t="str">
        <f t="shared" si="28"/>
        <v>32 Health and social care associate professionals</v>
      </c>
      <c r="M15" s="69">
        <v>0.68562927102737159</v>
      </c>
      <c r="N15" s="69">
        <v>0.92821531944424684</v>
      </c>
      <c r="O15" s="69">
        <v>0.92660434726090712</v>
      </c>
      <c r="P15" s="69">
        <v>1.8436868216205888</v>
      </c>
      <c r="Q15" s="69">
        <v>3.324264652846074</v>
      </c>
      <c r="R15" s="11"/>
      <c r="S15" s="69">
        <f t="shared" si="29"/>
        <v>2.3976603055851671</v>
      </c>
      <c r="T15" s="69">
        <f>'RD T1'!E72</f>
        <v>1.2978271940955606</v>
      </c>
      <c r="U15" s="69">
        <f t="shared" si="30"/>
        <v>3.6954874996807279</v>
      </c>
      <c r="W15" t="str">
        <f t="shared" si="31"/>
        <v>32 Health and social care associate professionals</v>
      </c>
      <c r="X15" s="69">
        <v>2.1964554241085428</v>
      </c>
      <c r="Y15" s="69">
        <v>2.3678392559543271</v>
      </c>
      <c r="Z15" s="69">
        <v>2.4832956239608559</v>
      </c>
      <c r="AA15" s="69">
        <v>4.3352474119789592</v>
      </c>
      <c r="AB15" s="69">
        <v>5.6424566738438422</v>
      </c>
      <c r="AC15" s="69"/>
      <c r="AD15" s="69">
        <f t="shared" si="32"/>
        <v>3.1591610498829863</v>
      </c>
      <c r="AE15" s="69">
        <f>'RD T1'!E101</f>
        <v>3.0023735390769315</v>
      </c>
      <c r="AF15" s="69">
        <f t="shared" si="33"/>
        <v>6.1615345889599178</v>
      </c>
      <c r="AH15" t="str">
        <f t="shared" si="34"/>
        <v>32 Health and social care associate professionals</v>
      </c>
      <c r="AI15" s="69">
        <v>1.5308712881824458</v>
      </c>
      <c r="AJ15" s="69">
        <v>1.242321288427767</v>
      </c>
      <c r="AK15" s="69">
        <v>1.2312809725415983</v>
      </c>
      <c r="AL15" s="69">
        <v>1.4352891302950179</v>
      </c>
      <c r="AM15" s="69">
        <v>0.92998781926664154</v>
      </c>
      <c r="AN15" s="69"/>
      <c r="AO15" s="69">
        <f t="shared" si="35"/>
        <v>-0.30129315327495676</v>
      </c>
      <c r="AP15" s="69">
        <f>'RD T1'!E130</f>
        <v>0.56892561135022579</v>
      </c>
      <c r="AQ15" s="69">
        <f t="shared" si="36"/>
        <v>0.26763245807526903</v>
      </c>
      <c r="AS15" t="str">
        <f t="shared" si="37"/>
        <v>32 Health and social care associate professionals</v>
      </c>
      <c r="AT15" s="69">
        <v>0.33662108078890934</v>
      </c>
      <c r="AU15" s="69">
        <v>0.35813380896669389</v>
      </c>
      <c r="AV15" s="69">
        <v>0.40396362304246591</v>
      </c>
      <c r="AW15" s="69">
        <v>0.61949878624874177</v>
      </c>
      <c r="AX15" s="69">
        <v>0.74852844896413051</v>
      </c>
      <c r="AY15" s="69"/>
      <c r="AZ15" s="69">
        <f t="shared" si="38"/>
        <v>0.3445648259216646</v>
      </c>
      <c r="BA15" s="69">
        <f>'RD T1'!E159</f>
        <v>0.38514815338156699</v>
      </c>
      <c r="BB15" s="69">
        <f t="shared" si="39"/>
        <v>0.72971297930323153</v>
      </c>
      <c r="BD15" t="str">
        <f t="shared" si="40"/>
        <v>32 Health and social care associate professionals</v>
      </c>
      <c r="BE15" s="69">
        <v>1.256160961590653</v>
      </c>
      <c r="BF15" s="69">
        <v>1.7052535710568579</v>
      </c>
      <c r="BG15" s="69">
        <v>1.6880008015396852</v>
      </c>
      <c r="BH15" s="69">
        <v>2.8499144488629393</v>
      </c>
      <c r="BI15" s="69">
        <v>3.6013806142814597</v>
      </c>
      <c r="BJ15" s="69"/>
      <c r="BK15" s="69">
        <f t="shared" si="41"/>
        <v>1.9133798127417745</v>
      </c>
      <c r="BL15" s="69">
        <f>'RD T1'!E188</f>
        <v>1.618484110554093</v>
      </c>
      <c r="BM15" s="69">
        <f t="shared" si="42"/>
        <v>3.5318639232958677</v>
      </c>
      <c r="BO15" t="str">
        <f t="shared" si="43"/>
        <v>32 Health and social care associate professionals</v>
      </c>
      <c r="BP15" s="69">
        <v>1.0899882838402548</v>
      </c>
      <c r="BQ15" s="69">
        <v>1.2754471062515202</v>
      </c>
      <c r="BR15" s="69">
        <v>1.1537367692321028</v>
      </c>
      <c r="BS15" s="69">
        <v>1.6137457329006479</v>
      </c>
      <c r="BT15" s="69">
        <v>1.3136790408446748</v>
      </c>
      <c r="BU15" s="69"/>
      <c r="BV15" s="69">
        <f t="shared" si="44"/>
        <v>0.15994227161257202</v>
      </c>
      <c r="BW15" s="69">
        <f>'RD T1'!E217</f>
        <v>0.79436902895073525</v>
      </c>
      <c r="BX15" s="69">
        <f t="shared" si="45"/>
        <v>0.95431130056330726</v>
      </c>
      <c r="BZ15" t="str">
        <f t="shared" si="46"/>
        <v>32 Health and social care associate professionals</v>
      </c>
      <c r="CA15" s="69">
        <v>0.35015906585681489</v>
      </c>
      <c r="CB15" s="69">
        <v>0.40521824748375301</v>
      </c>
      <c r="CC15" s="69">
        <v>0.37928289943066962</v>
      </c>
      <c r="CD15" s="69">
        <v>0.49046422555218061</v>
      </c>
      <c r="CE15" s="69">
        <v>0.39740946798375215</v>
      </c>
      <c r="CF15" s="69"/>
      <c r="CG15" s="69">
        <f t="shared" si="47"/>
        <v>1.8126568553082534E-2</v>
      </c>
      <c r="CH15" s="69">
        <f>'RD T1'!E246</f>
        <v>0.17817396749269784</v>
      </c>
      <c r="CI15" s="69">
        <f t="shared" si="48"/>
        <v>0.19630053604578038</v>
      </c>
      <c r="CK15" t="str">
        <f t="shared" si="49"/>
        <v>32 Health and social care associate professionals</v>
      </c>
      <c r="CL15" s="69">
        <v>3.4141466046517681E-2</v>
      </c>
      <c r="CM15" s="69">
        <v>3.4930510528870237E-2</v>
      </c>
      <c r="CN15" s="69">
        <v>4.9861422675714417E-2</v>
      </c>
      <c r="CO15" s="69">
        <v>7.1862018404884903E-2</v>
      </c>
      <c r="CP15" s="69">
        <v>8.5523588730673089E-2</v>
      </c>
      <c r="CQ15" s="69"/>
      <c r="CR15" s="69">
        <f t="shared" si="50"/>
        <v>3.5662166054958672E-2</v>
      </c>
      <c r="CS15" s="69">
        <f>'RD T1'!E275</f>
        <v>3.3424783180097686E-2</v>
      </c>
      <c r="CT15" s="69">
        <f t="shared" si="51"/>
        <v>6.9086949235056358E-2</v>
      </c>
    </row>
    <row r="16" spans="1:98" x14ac:dyDescent="0.2">
      <c r="A16" s="10" t="str">
        <f>name!D12</f>
        <v>33 Protective service occupations</v>
      </c>
      <c r="B16" s="69">
        <v>9.3628407253026121E-3</v>
      </c>
      <c r="C16" s="69">
        <v>1.1466818438922707E-2</v>
      </c>
      <c r="D16" s="69">
        <v>1.2150258795891508E-2</v>
      </c>
      <c r="E16" s="69">
        <v>1.5819974343691388E-2</v>
      </c>
      <c r="F16" s="69">
        <v>2.5151168347199132E-2</v>
      </c>
      <c r="G16" s="11"/>
      <c r="H16" s="69">
        <f t="shared" si="26"/>
        <v>1.3000909551307624E-2</v>
      </c>
      <c r="I16" s="69">
        <f>'RD T1'!E44</f>
        <v>5.719228380327685E-3</v>
      </c>
      <c r="J16" s="69">
        <f t="shared" si="27"/>
        <v>1.8720137931635308E-2</v>
      </c>
      <c r="L16" t="str">
        <f t="shared" si="28"/>
        <v>33 Protective service occupations</v>
      </c>
      <c r="M16" s="69">
        <v>0.14626435105363145</v>
      </c>
      <c r="N16" s="69">
        <v>0.18198882378864484</v>
      </c>
      <c r="O16" s="69">
        <v>0.18861132803557168</v>
      </c>
      <c r="P16" s="69">
        <v>0.20922412256615852</v>
      </c>
      <c r="Q16" s="69">
        <v>0.3364933874766185</v>
      </c>
      <c r="R16" s="11"/>
      <c r="S16" s="69">
        <f t="shared" si="29"/>
        <v>0.14788205944104682</v>
      </c>
      <c r="T16" s="69">
        <f>'RD T1'!E73</f>
        <v>7.5449248932492205E-2</v>
      </c>
      <c r="U16" s="69">
        <f t="shared" si="30"/>
        <v>0.22333130837353904</v>
      </c>
      <c r="W16" t="str">
        <f t="shared" si="31"/>
        <v>33 Protective service occupations</v>
      </c>
      <c r="X16" s="69">
        <v>0.6755508754694266</v>
      </c>
      <c r="Y16" s="69">
        <v>0.71249610229145388</v>
      </c>
      <c r="Z16" s="69">
        <v>0.78320164147462001</v>
      </c>
      <c r="AA16" s="69">
        <v>0.70672096950646202</v>
      </c>
      <c r="AB16" s="69">
        <v>0.86615645792086327</v>
      </c>
      <c r="AC16" s="69"/>
      <c r="AD16" s="69">
        <f t="shared" si="32"/>
        <v>8.2954816446243251E-2</v>
      </c>
      <c r="AE16" s="69">
        <f>'RD T1'!E102</f>
        <v>0.32419360761321975</v>
      </c>
      <c r="AF16" s="69">
        <f t="shared" si="33"/>
        <v>0.407148424059463</v>
      </c>
      <c r="AH16" t="str">
        <f t="shared" si="34"/>
        <v>33 Protective service occupations</v>
      </c>
      <c r="AI16" s="69">
        <v>0.17721888854665815</v>
      </c>
      <c r="AJ16" s="69">
        <v>0.18187618439272576</v>
      </c>
      <c r="AK16" s="69">
        <v>0.2013959009816817</v>
      </c>
      <c r="AL16" s="69">
        <v>0.18934882856449095</v>
      </c>
      <c r="AM16" s="69">
        <v>0.23837274304400208</v>
      </c>
      <c r="AN16" s="69"/>
      <c r="AO16" s="69">
        <f t="shared" si="35"/>
        <v>3.6976842062320381E-2</v>
      </c>
      <c r="AP16" s="69">
        <f>'RD T1'!E131</f>
        <v>7.7703731874343984E-2</v>
      </c>
      <c r="AQ16" s="69">
        <f t="shared" si="36"/>
        <v>0.11468057393666437</v>
      </c>
      <c r="AS16" t="str">
        <f t="shared" si="37"/>
        <v>33 Protective service occupations</v>
      </c>
      <c r="AT16" s="69">
        <v>0.16831245620538965</v>
      </c>
      <c r="AU16" s="69">
        <v>0.14971430358366719</v>
      </c>
      <c r="AV16" s="69">
        <v>0.16327331364225103</v>
      </c>
      <c r="AW16" s="69">
        <v>0.12543264989122258</v>
      </c>
      <c r="AX16" s="69">
        <v>0.12905562846823909</v>
      </c>
      <c r="AY16" s="69"/>
      <c r="AZ16" s="69">
        <f t="shared" si="38"/>
        <v>-3.4217685174011941E-2</v>
      </c>
      <c r="BA16" s="69">
        <f>'RD T1'!E160</f>
        <v>4.7113540704715476E-2</v>
      </c>
      <c r="BB16" s="69">
        <f t="shared" si="39"/>
        <v>1.2895855530703534E-2</v>
      </c>
      <c r="BD16" t="str">
        <f t="shared" si="40"/>
        <v>33 Protective service occupations</v>
      </c>
      <c r="BE16" s="69">
        <v>0.68911197311515726</v>
      </c>
      <c r="BF16" s="69">
        <v>0.63964187705826481</v>
      </c>
      <c r="BG16" s="69">
        <v>0.65092538162122027</v>
      </c>
      <c r="BH16" s="69">
        <v>0.49903513824272472</v>
      </c>
      <c r="BI16" s="69">
        <v>0.42872656659164227</v>
      </c>
      <c r="BJ16" s="69"/>
      <c r="BK16" s="69">
        <f t="shared" si="41"/>
        <v>-0.222198815029578</v>
      </c>
      <c r="BL16" s="69">
        <f>'RD T1'!E189</f>
        <v>0.11455623128656379</v>
      </c>
      <c r="BM16" s="69">
        <f t="shared" si="42"/>
        <v>-0.10764258374301421</v>
      </c>
      <c r="BO16" t="str">
        <f t="shared" si="43"/>
        <v>33 Protective service occupations</v>
      </c>
      <c r="BP16" s="69">
        <v>0.73286126959969655</v>
      </c>
      <c r="BQ16" s="69">
        <v>0.67117282105531584</v>
      </c>
      <c r="BR16" s="69">
        <v>0.71659640428462112</v>
      </c>
      <c r="BS16" s="69">
        <v>0.47952603046090808</v>
      </c>
      <c r="BT16" s="69">
        <v>0.30615654859916464</v>
      </c>
      <c r="BU16" s="69"/>
      <c r="BV16" s="69">
        <f t="shared" si="44"/>
        <v>-0.41043985568545649</v>
      </c>
      <c r="BW16" s="69">
        <f>'RD T1'!E218</f>
        <v>0.1342117141244194</v>
      </c>
      <c r="BX16" s="69">
        <f t="shared" si="45"/>
        <v>-0.27622814156103709</v>
      </c>
      <c r="BZ16" t="str">
        <f t="shared" si="46"/>
        <v>33 Protective service occupations</v>
      </c>
      <c r="CA16" s="69">
        <v>0.34767025547533809</v>
      </c>
      <c r="CB16" s="69">
        <v>0.42932711338056562</v>
      </c>
      <c r="CC16" s="69">
        <v>0.42575070873801468</v>
      </c>
      <c r="CD16" s="69">
        <v>0.33713342733895119</v>
      </c>
      <c r="CE16" s="69">
        <v>0.36356468678775494</v>
      </c>
      <c r="CF16" s="69"/>
      <c r="CG16" s="69">
        <f t="shared" si="47"/>
        <v>-6.218602195025974E-2</v>
      </c>
      <c r="CH16" s="69">
        <f>'RD T1'!E247</f>
        <v>0.10908341441961525</v>
      </c>
      <c r="CI16" s="69">
        <f t="shared" si="48"/>
        <v>4.6897392469355509E-2</v>
      </c>
      <c r="CK16" t="str">
        <f t="shared" si="49"/>
        <v>33 Protective service occupations</v>
      </c>
      <c r="CL16" s="69">
        <v>3.7562077428486711E-2</v>
      </c>
      <c r="CM16" s="69">
        <v>3.3288058803124708E-2</v>
      </c>
      <c r="CN16" s="69">
        <v>4.7189203014480097E-2</v>
      </c>
      <c r="CO16" s="69">
        <v>3.1382713370836229E-2</v>
      </c>
      <c r="CP16" s="69">
        <v>3.7621896484462895E-2</v>
      </c>
      <c r="CQ16" s="69"/>
      <c r="CR16" s="69">
        <f t="shared" si="50"/>
        <v>-9.5673065300172014E-3</v>
      </c>
      <c r="CS16" s="69">
        <f>'RD T1'!E276</f>
        <v>7.4012161641191275E-3</v>
      </c>
      <c r="CT16" s="69">
        <f t="shared" si="51"/>
        <v>-2.1660903658980738E-3</v>
      </c>
    </row>
    <row r="17" spans="1:98" x14ac:dyDescent="0.2">
      <c r="A17" s="10" t="str">
        <f>name!D13</f>
        <v>34 Culture, media and sports occupations</v>
      </c>
      <c r="B17" s="69">
        <v>6.7152785954236335E-2</v>
      </c>
      <c r="C17" s="69">
        <v>0.11430723229446592</v>
      </c>
      <c r="D17" s="69">
        <v>0.10737635417570957</v>
      </c>
      <c r="E17" s="69">
        <v>0.13204159745317023</v>
      </c>
      <c r="F17" s="69">
        <v>0.20333853158162055</v>
      </c>
      <c r="G17" s="11"/>
      <c r="H17" s="69">
        <f t="shared" si="26"/>
        <v>9.5962177405910981E-2</v>
      </c>
      <c r="I17" s="69">
        <f>'RD T1'!E45</f>
        <v>8.1500912856804969E-2</v>
      </c>
      <c r="J17" s="69">
        <f t="shared" si="27"/>
        <v>0.17746309026271595</v>
      </c>
      <c r="L17" t="str">
        <f t="shared" si="28"/>
        <v>34 Culture, media and sports occupations</v>
      </c>
      <c r="M17" s="69">
        <v>1.2158223260898309</v>
      </c>
      <c r="N17" s="69">
        <v>1.7072391152856019</v>
      </c>
      <c r="O17" s="69">
        <v>1.7642996277289658</v>
      </c>
      <c r="P17" s="69">
        <v>2.1089019519459815</v>
      </c>
      <c r="Q17" s="69">
        <v>3.1603260106141162</v>
      </c>
      <c r="R17" s="11"/>
      <c r="S17" s="69">
        <f t="shared" si="29"/>
        <v>1.3960263828851505</v>
      </c>
      <c r="T17" s="69">
        <f>'RD T1'!E74</f>
        <v>1.2549845053661806</v>
      </c>
      <c r="U17" s="69">
        <f t="shared" si="30"/>
        <v>2.651010888251331</v>
      </c>
      <c r="W17" t="str">
        <f t="shared" si="31"/>
        <v>34 Culture, media and sports occupations</v>
      </c>
      <c r="X17" s="69">
        <v>2.8616308786200411</v>
      </c>
      <c r="Y17" s="69">
        <v>2.984934057699693</v>
      </c>
      <c r="Z17" s="69">
        <v>3.0282364917701008</v>
      </c>
      <c r="AA17" s="69">
        <v>3.0180359683371263</v>
      </c>
      <c r="AB17" s="69">
        <v>3.2408532679781565</v>
      </c>
      <c r="AC17" s="69"/>
      <c r="AD17" s="69">
        <f t="shared" si="32"/>
        <v>0.21261677620805575</v>
      </c>
      <c r="AE17" s="69">
        <f>'RD T1'!E103</f>
        <v>1.5865063506592509</v>
      </c>
      <c r="AF17" s="69">
        <f t="shared" si="33"/>
        <v>1.7991231268673067</v>
      </c>
      <c r="AH17" t="str">
        <f t="shared" si="34"/>
        <v>34 Culture, media and sports occupations</v>
      </c>
      <c r="AI17" s="69">
        <v>0.33610412557174496</v>
      </c>
      <c r="AJ17" s="69">
        <v>0.31673207680281923</v>
      </c>
      <c r="AK17" s="69">
        <v>0.39302021295438194</v>
      </c>
      <c r="AL17" s="69">
        <v>0.37992868243921468</v>
      </c>
      <c r="AM17" s="69">
        <v>0.46931477222275547</v>
      </c>
      <c r="AN17" s="69"/>
      <c r="AO17" s="69">
        <f t="shared" si="35"/>
        <v>7.629455926837353E-2</v>
      </c>
      <c r="AP17" s="69">
        <f>'RD T1'!E132</f>
        <v>0.2090445398028451</v>
      </c>
      <c r="AQ17" s="69">
        <f t="shared" si="36"/>
        <v>0.28533909907121863</v>
      </c>
      <c r="AS17" t="str">
        <f t="shared" si="37"/>
        <v>34 Culture, media and sports occupations</v>
      </c>
      <c r="AT17" s="69">
        <v>0.50642876143801951</v>
      </c>
      <c r="AU17" s="69">
        <v>0.50077650205014212</v>
      </c>
      <c r="AV17" s="69">
        <v>0.50857349423619269</v>
      </c>
      <c r="AW17" s="69">
        <v>0.48327014681350666</v>
      </c>
      <c r="AX17" s="69">
        <v>0.49528073926865263</v>
      </c>
      <c r="AY17" s="69"/>
      <c r="AZ17" s="69">
        <f t="shared" si="38"/>
        <v>-1.3292754967540066E-2</v>
      </c>
      <c r="BA17" s="69">
        <f>'RD T1'!E161</f>
        <v>0.24014731999599809</v>
      </c>
      <c r="BB17" s="69">
        <f t="shared" si="39"/>
        <v>0.22685456502845802</v>
      </c>
      <c r="BD17" t="str">
        <f t="shared" si="40"/>
        <v>34 Culture, media and sports occupations</v>
      </c>
      <c r="BE17" s="69">
        <v>1.3603709510426787</v>
      </c>
      <c r="BF17" s="69">
        <v>1.4709977227246391</v>
      </c>
      <c r="BG17" s="69">
        <v>1.3897495015061676</v>
      </c>
      <c r="BH17" s="69">
        <v>1.2188496576492847</v>
      </c>
      <c r="BI17" s="69">
        <v>1.2949485108428316</v>
      </c>
      <c r="BJ17" s="69"/>
      <c r="BK17" s="69">
        <f t="shared" si="41"/>
        <v>-9.4800990663336027E-2</v>
      </c>
      <c r="BL17" s="69">
        <f>'RD T1'!E190</f>
        <v>0.48606140488039606</v>
      </c>
      <c r="BM17" s="69">
        <f t="shared" si="42"/>
        <v>0.39126041421706004</v>
      </c>
      <c r="BO17" t="str">
        <f t="shared" si="43"/>
        <v>34 Culture, media and sports occupations</v>
      </c>
      <c r="BP17" s="69">
        <v>0.72071592850256727</v>
      </c>
      <c r="BQ17" s="69">
        <v>0.68903481230461483</v>
      </c>
      <c r="BR17" s="69">
        <v>0.60440300640588362</v>
      </c>
      <c r="BS17" s="69">
        <v>0.42622228753585961</v>
      </c>
      <c r="BT17" s="69">
        <v>0.22278678729986262</v>
      </c>
      <c r="BU17" s="69"/>
      <c r="BV17" s="69">
        <f t="shared" si="44"/>
        <v>-0.381616219106021</v>
      </c>
      <c r="BW17" s="69">
        <f>'RD T1'!E219</f>
        <v>0.14629983174736122</v>
      </c>
      <c r="BX17" s="69">
        <f t="shared" si="45"/>
        <v>-0.23531638735865978</v>
      </c>
      <c r="BZ17" t="str">
        <f t="shared" si="46"/>
        <v>34 Culture, media and sports occupations</v>
      </c>
      <c r="CA17" s="69">
        <v>0.47673878364766703</v>
      </c>
      <c r="CB17" s="69">
        <v>0.60375951044894394</v>
      </c>
      <c r="CC17" s="69">
        <v>0.55060967148902973</v>
      </c>
      <c r="CD17" s="69">
        <v>0.39722603804069373</v>
      </c>
      <c r="CE17" s="69">
        <v>0.26885499133690882</v>
      </c>
      <c r="CF17" s="69"/>
      <c r="CG17" s="69">
        <f t="shared" si="47"/>
        <v>-0.28175468015212091</v>
      </c>
      <c r="CH17" s="69">
        <f>'RD T1'!E248</f>
        <v>0.12812632463724349</v>
      </c>
      <c r="CI17" s="69">
        <f t="shared" si="48"/>
        <v>-0.15362835551487741</v>
      </c>
      <c r="CK17" t="str">
        <f t="shared" si="49"/>
        <v>34 Culture, media and sports occupations</v>
      </c>
      <c r="CL17" s="69">
        <v>8.5684171281309202E-2</v>
      </c>
      <c r="CM17" s="69">
        <v>0.11437433845557128</v>
      </c>
      <c r="CN17" s="69">
        <v>0.13811385017889807</v>
      </c>
      <c r="CO17" s="69">
        <v>0.11530999101741667</v>
      </c>
      <c r="CP17" s="69">
        <v>9.2120007262196504E-2</v>
      </c>
      <c r="CQ17" s="69"/>
      <c r="CR17" s="69">
        <f t="shared" si="50"/>
        <v>-4.5993842916701569E-2</v>
      </c>
      <c r="CS17" s="69">
        <f>'RD T1'!E277</f>
        <v>3.7818129880639671E-2</v>
      </c>
      <c r="CT17" s="69">
        <f t="shared" si="51"/>
        <v>-8.1757130360618976E-3</v>
      </c>
    </row>
    <row r="18" spans="1:98" x14ac:dyDescent="0.2">
      <c r="A18" s="10" t="str">
        <f>name!D14</f>
        <v>35 Business and public service associate professionals</v>
      </c>
      <c r="B18" s="69">
        <v>0.24388720590413576</v>
      </c>
      <c r="C18" s="69">
        <v>0.31898978795087962</v>
      </c>
      <c r="D18" s="69">
        <v>0.30148791114675777</v>
      </c>
      <c r="E18" s="69">
        <v>0.40572796876108674</v>
      </c>
      <c r="F18" s="69">
        <v>0.62847752687212011</v>
      </c>
      <c r="G18" s="11"/>
      <c r="H18" s="69">
        <f t="shared" si="26"/>
        <v>0.32698961572536234</v>
      </c>
      <c r="I18" s="69">
        <f>'RD T1'!E46</f>
        <v>0.21694872360639395</v>
      </c>
      <c r="J18" s="69">
        <f t="shared" si="27"/>
        <v>0.54393833933175628</v>
      </c>
      <c r="L18" t="str">
        <f t="shared" si="28"/>
        <v>35 Business and public service associate professionals</v>
      </c>
      <c r="M18" s="69">
        <v>2.6073085592326444</v>
      </c>
      <c r="N18" s="69">
        <v>3.4376848812953624</v>
      </c>
      <c r="O18" s="69">
        <v>3.6080872509461597</v>
      </c>
      <c r="P18" s="69">
        <v>4.6736438668959988</v>
      </c>
      <c r="Q18" s="69">
        <v>6.7882255339905573</v>
      </c>
      <c r="R18" s="11"/>
      <c r="S18" s="69">
        <f t="shared" si="29"/>
        <v>3.1801382830443976</v>
      </c>
      <c r="T18" s="69">
        <f>'RD T1'!E75</f>
        <v>2.5578978300167132</v>
      </c>
      <c r="U18" s="69">
        <f t="shared" si="30"/>
        <v>5.7380361130611108</v>
      </c>
      <c r="W18" t="str">
        <f t="shared" si="31"/>
        <v>35 Business and public service associate professionals</v>
      </c>
      <c r="X18" s="69">
        <v>5.8362766072336845</v>
      </c>
      <c r="Y18" s="69">
        <v>6.0712511817304193</v>
      </c>
      <c r="Z18" s="69">
        <v>6.3816332914139462</v>
      </c>
      <c r="AA18" s="69">
        <v>6.7942135032108588</v>
      </c>
      <c r="AB18" s="69">
        <v>7.0656671877167305</v>
      </c>
      <c r="AC18" s="69"/>
      <c r="AD18" s="69">
        <f t="shared" si="32"/>
        <v>0.68403389630278433</v>
      </c>
      <c r="AE18" s="69">
        <f>'RD T1'!E104</f>
        <v>3.6036522171109873</v>
      </c>
      <c r="AF18" s="69">
        <f t="shared" si="33"/>
        <v>4.2876861134137716</v>
      </c>
      <c r="AH18" t="str">
        <f t="shared" si="34"/>
        <v>35 Business and public service associate professionals</v>
      </c>
      <c r="AI18" s="69">
        <v>1.5141171064812613</v>
      </c>
      <c r="AJ18" s="69">
        <v>1.5547829922975904</v>
      </c>
      <c r="AK18" s="69">
        <v>1.7266932032142628</v>
      </c>
      <c r="AL18" s="69">
        <v>1.8310637336828752</v>
      </c>
      <c r="AM18" s="69">
        <v>2.0126790446666618</v>
      </c>
      <c r="AN18" s="69"/>
      <c r="AO18" s="69">
        <f t="shared" si="35"/>
        <v>0.28598584145239903</v>
      </c>
      <c r="AP18" s="69">
        <f>'RD T1'!E133</f>
        <v>0.93539520475254756</v>
      </c>
      <c r="AQ18" s="69">
        <f t="shared" si="36"/>
        <v>1.2213810462049466</v>
      </c>
      <c r="AS18" t="str">
        <f t="shared" si="37"/>
        <v>35 Business and public service associate professionals</v>
      </c>
      <c r="AT18" s="69">
        <v>1.3863271941769315</v>
      </c>
      <c r="AU18" s="69">
        <v>1.3670515275775559</v>
      </c>
      <c r="AV18" s="69">
        <v>1.4630832523905344</v>
      </c>
      <c r="AW18" s="69">
        <v>1.5320576208173338</v>
      </c>
      <c r="AX18" s="69">
        <v>1.641796173710439</v>
      </c>
      <c r="AY18" s="69"/>
      <c r="AZ18" s="69">
        <f t="shared" si="38"/>
        <v>0.17871292131990457</v>
      </c>
      <c r="BA18" s="69">
        <f>'RD T1'!E162</f>
        <v>0.76536884664898819</v>
      </c>
      <c r="BB18" s="69">
        <f t="shared" si="39"/>
        <v>0.94408176796889276</v>
      </c>
      <c r="BD18" t="str">
        <f t="shared" si="40"/>
        <v>35 Business and public service associate professionals</v>
      </c>
      <c r="BE18" s="69">
        <v>4.4477599670648562</v>
      </c>
      <c r="BF18" s="69">
        <v>4.8652550543105528</v>
      </c>
      <c r="BG18" s="69">
        <v>4.9881446508631013</v>
      </c>
      <c r="BH18" s="69">
        <v>4.7245482131328034</v>
      </c>
      <c r="BI18" s="69">
        <v>4.6136404779088673</v>
      </c>
      <c r="BJ18" s="69"/>
      <c r="BK18" s="69">
        <f t="shared" si="41"/>
        <v>-0.37450417295423399</v>
      </c>
      <c r="BL18" s="69">
        <f>'RD T1'!E191</f>
        <v>1.8474058916545679</v>
      </c>
      <c r="BM18" s="69">
        <f t="shared" si="42"/>
        <v>1.4729017187003339</v>
      </c>
      <c r="BO18" t="str">
        <f t="shared" si="43"/>
        <v>35 Business and public service associate professionals</v>
      </c>
      <c r="BP18" s="69">
        <v>3.4903928266877147</v>
      </c>
      <c r="BQ18" s="69">
        <v>3.4170016227679096</v>
      </c>
      <c r="BR18" s="69">
        <v>3.6100882514731194</v>
      </c>
      <c r="BS18" s="69">
        <v>2.9778570048771171</v>
      </c>
      <c r="BT18" s="69">
        <v>2.2157088838308292</v>
      </c>
      <c r="BU18" s="69"/>
      <c r="BV18" s="69">
        <f t="shared" si="44"/>
        <v>-1.3943793676422902</v>
      </c>
      <c r="BW18" s="69">
        <f>'RD T1'!E220</f>
        <v>1.136125987386277</v>
      </c>
      <c r="BX18" s="69">
        <f t="shared" si="45"/>
        <v>-0.25825338025601319</v>
      </c>
      <c r="BZ18" t="str">
        <f t="shared" si="46"/>
        <v>35 Business and public service associate professionals</v>
      </c>
      <c r="CA18" s="69">
        <v>1.7920366337524731</v>
      </c>
      <c r="CB18" s="69">
        <v>2.2680329473392109</v>
      </c>
      <c r="CC18" s="69">
        <v>2.1553871680271648</v>
      </c>
      <c r="CD18" s="69">
        <v>1.7808502869090774</v>
      </c>
      <c r="CE18" s="69">
        <v>1.292111607506492</v>
      </c>
      <c r="CF18" s="69"/>
      <c r="CG18" s="69">
        <f t="shared" si="47"/>
        <v>-0.86327556052067278</v>
      </c>
      <c r="CH18" s="69">
        <f>'RD T1'!E249</f>
        <v>0.52660302297821571</v>
      </c>
      <c r="CI18" s="69">
        <f t="shared" si="48"/>
        <v>-0.33667253754245707</v>
      </c>
      <c r="CK18" t="str">
        <f t="shared" si="49"/>
        <v>35 Business and public service associate professionals</v>
      </c>
      <c r="CL18" s="69">
        <v>0.28625093762361808</v>
      </c>
      <c r="CM18" s="69">
        <v>0.32071080850048805</v>
      </c>
      <c r="CN18" s="69">
        <v>0.40087119339638189</v>
      </c>
      <c r="CO18" s="69">
        <v>0.28668349658677195</v>
      </c>
      <c r="CP18" s="69">
        <v>0.20603393718381488</v>
      </c>
      <c r="CQ18" s="69"/>
      <c r="CR18" s="69">
        <f t="shared" si="50"/>
        <v>-0.19483725621256701</v>
      </c>
      <c r="CS18" s="69">
        <f>'RD T1'!E278</f>
        <v>8.9619782399347023E-2</v>
      </c>
      <c r="CT18" s="69">
        <f t="shared" si="51"/>
        <v>-0.10521747381321998</v>
      </c>
    </row>
    <row r="19" spans="1:98" x14ac:dyDescent="0.2">
      <c r="A19" s="10" t="str">
        <f>name!D15</f>
        <v>41 Administrative occupations</v>
      </c>
      <c r="B19" s="69">
        <v>0.14357248346515461</v>
      </c>
      <c r="C19" s="69">
        <v>0.18247167418296514</v>
      </c>
      <c r="D19" s="69">
        <v>0.17679092031210153</v>
      </c>
      <c r="E19" s="69">
        <v>0.2568536892697284</v>
      </c>
      <c r="F19" s="69">
        <v>0.44188301554758824</v>
      </c>
      <c r="G19" s="11"/>
      <c r="H19" s="69">
        <f t="shared" si="26"/>
        <v>0.26509209523548671</v>
      </c>
      <c r="I19" s="69">
        <f>'RD T1'!E47</f>
        <v>0.16913276819453513</v>
      </c>
      <c r="J19" s="69">
        <f t="shared" si="27"/>
        <v>0.43422486343002187</v>
      </c>
      <c r="L19" t="str">
        <f t="shared" si="28"/>
        <v>41 Administrative occupations</v>
      </c>
      <c r="M19" s="69">
        <v>1.6690996331171102</v>
      </c>
      <c r="N19" s="69">
        <v>2.1043084598147868</v>
      </c>
      <c r="O19" s="69">
        <v>2.2736340506021842</v>
      </c>
      <c r="P19" s="69">
        <v>3.2121358258553898</v>
      </c>
      <c r="Q19" s="69">
        <v>5.2141924501166725</v>
      </c>
      <c r="R19" s="11"/>
      <c r="S19" s="69">
        <f t="shared" si="29"/>
        <v>2.9405583995144884</v>
      </c>
      <c r="T19" s="69">
        <f>'RD T1'!E76</f>
        <v>2.0785228055140688</v>
      </c>
      <c r="U19" s="69">
        <f t="shared" si="30"/>
        <v>5.0190812050285576</v>
      </c>
      <c r="W19" t="str">
        <f t="shared" si="31"/>
        <v>41 Administrative occupations</v>
      </c>
      <c r="X19" s="69">
        <v>5.9564805149386331</v>
      </c>
      <c r="Y19" s="69">
        <v>5.8217453723562027</v>
      </c>
      <c r="Z19" s="69">
        <v>6.6171766723484202</v>
      </c>
      <c r="AA19" s="69">
        <v>8.0336192558766406</v>
      </c>
      <c r="AB19" s="69">
        <v>9.500109503816585</v>
      </c>
      <c r="AC19" s="69"/>
      <c r="AD19" s="69">
        <f t="shared" si="32"/>
        <v>2.8829328314681648</v>
      </c>
      <c r="AE19" s="69">
        <f>'RD T1'!E105</f>
        <v>4.9140170518363551</v>
      </c>
      <c r="AF19" s="69">
        <f t="shared" si="33"/>
        <v>7.7969498833045199</v>
      </c>
      <c r="AH19" t="str">
        <f t="shared" si="34"/>
        <v>41 Administrative occupations</v>
      </c>
      <c r="AI19" s="69">
        <v>2.2444054142962857</v>
      </c>
      <c r="AJ19" s="69">
        <v>2.1925387243213232</v>
      </c>
      <c r="AK19" s="69">
        <v>2.4182665532621841</v>
      </c>
      <c r="AL19" s="69">
        <v>2.796526616565024</v>
      </c>
      <c r="AM19" s="69">
        <v>3.2600069312849524</v>
      </c>
      <c r="AN19" s="69"/>
      <c r="AO19" s="69">
        <f t="shared" si="35"/>
        <v>0.84174037802276835</v>
      </c>
      <c r="AP19" s="69">
        <f>'RD T1'!E134</f>
        <v>1.7804474530151246</v>
      </c>
      <c r="AQ19" s="69">
        <f t="shared" si="36"/>
        <v>2.622187831037893</v>
      </c>
      <c r="AS19" t="str">
        <f t="shared" si="37"/>
        <v>41 Administrative occupations</v>
      </c>
      <c r="AT19" s="69">
        <v>2.1616372935744934</v>
      </c>
      <c r="AU19" s="69">
        <v>2.1093025228303359</v>
      </c>
      <c r="AV19" s="69">
        <v>2.3499098761357171</v>
      </c>
      <c r="AW19" s="69">
        <v>2.6078018904511007</v>
      </c>
      <c r="AX19" s="69">
        <v>2.9349376195055537</v>
      </c>
      <c r="AY19" s="69"/>
      <c r="AZ19" s="69">
        <f t="shared" si="38"/>
        <v>0.58502774336983654</v>
      </c>
      <c r="BA19" s="69">
        <f>'RD T1'!E163</f>
        <v>1.5553543221078563</v>
      </c>
      <c r="BB19" s="69">
        <f t="shared" si="39"/>
        <v>2.1403820654776928</v>
      </c>
      <c r="BD19" t="str">
        <f t="shared" si="40"/>
        <v>41 Administrative occupations</v>
      </c>
      <c r="BE19" s="69">
        <v>7.1671860020211344</v>
      </c>
      <c r="BF19" s="69">
        <v>7.423550722819984</v>
      </c>
      <c r="BG19" s="69">
        <v>7.5884418604605042</v>
      </c>
      <c r="BH19" s="69">
        <v>7.6413505290967523</v>
      </c>
      <c r="BI19" s="69">
        <v>6.799198867681115</v>
      </c>
      <c r="BJ19" s="69"/>
      <c r="BK19" s="69">
        <f t="shared" si="41"/>
        <v>-0.78924299277938914</v>
      </c>
      <c r="BL19" s="69">
        <f>'RD T1'!E192</f>
        <v>3.327015686832306</v>
      </c>
      <c r="BM19" s="69">
        <f t="shared" si="42"/>
        <v>2.5377726940529168</v>
      </c>
      <c r="BO19" t="str">
        <f t="shared" si="43"/>
        <v>41 Administrative occupations</v>
      </c>
      <c r="BP19" s="69">
        <v>8.2481444818355047</v>
      </c>
      <c r="BQ19" s="69">
        <v>7.6136662899481298</v>
      </c>
      <c r="BR19" s="69">
        <v>7.2986231823031611</v>
      </c>
      <c r="BS19" s="69">
        <v>6.1661870158425316</v>
      </c>
      <c r="BT19" s="69">
        <v>3.5748800061510848</v>
      </c>
      <c r="BU19" s="69"/>
      <c r="BV19" s="69">
        <f t="shared" si="44"/>
        <v>-3.7237431761520763</v>
      </c>
      <c r="BW19" s="69">
        <f>'RD T1'!E221</f>
        <v>2.4068172600862878</v>
      </c>
      <c r="BX19" s="69">
        <f t="shared" si="45"/>
        <v>-1.3169259160657885</v>
      </c>
      <c r="BZ19" t="str">
        <f t="shared" si="46"/>
        <v>41 Administrative occupations</v>
      </c>
      <c r="CA19" s="69">
        <v>3.7037206384591532</v>
      </c>
      <c r="CB19" s="69">
        <v>3.93618165603093</v>
      </c>
      <c r="CC19" s="69">
        <v>4.0029394732005361</v>
      </c>
      <c r="CD19" s="69">
        <v>2.8481379188747389</v>
      </c>
      <c r="CE19" s="69">
        <v>1.0226865472861293</v>
      </c>
      <c r="CF19" s="69"/>
      <c r="CG19" s="69">
        <f t="shared" si="47"/>
        <v>-2.9802529259144066</v>
      </c>
      <c r="CH19" s="69">
        <f>'RD T1'!E250</f>
        <v>0.77177496422197545</v>
      </c>
      <c r="CI19" s="69">
        <f t="shared" si="48"/>
        <v>-2.2084779616924313</v>
      </c>
      <c r="CK19" t="str">
        <f t="shared" si="49"/>
        <v>41 Administrative occupations</v>
      </c>
      <c r="CL19" s="69">
        <v>0.67762075653784193</v>
      </c>
      <c r="CM19" s="69">
        <v>0.56991914080485251</v>
      </c>
      <c r="CN19" s="69">
        <v>0.62993249725997802</v>
      </c>
      <c r="CO19" s="69">
        <v>0.39032017156568888</v>
      </c>
      <c r="CP19" s="69">
        <v>0.16612502718062261</v>
      </c>
      <c r="CQ19" s="69"/>
      <c r="CR19" s="69">
        <f t="shared" si="50"/>
        <v>-0.46380747007935541</v>
      </c>
      <c r="CS19" s="69">
        <f>'RD T1'!E279</f>
        <v>0.10775194172285374</v>
      </c>
      <c r="CT19" s="69">
        <f t="shared" si="51"/>
        <v>-0.35605552835650167</v>
      </c>
    </row>
    <row r="20" spans="1:98" x14ac:dyDescent="0.2">
      <c r="A20" s="10" t="str">
        <f>name!D16</f>
        <v>42 Secretarial and related occupations</v>
      </c>
      <c r="B20" s="69">
        <v>1.726536510219967E-2</v>
      </c>
      <c r="C20" s="69">
        <v>2.2209822045516244E-2</v>
      </c>
      <c r="D20" s="69">
        <v>2.0188999173732649E-2</v>
      </c>
      <c r="E20" s="69">
        <v>3.2459967441720798E-2</v>
      </c>
      <c r="F20" s="69">
        <v>6.7024737911400484E-2</v>
      </c>
      <c r="G20" s="11"/>
      <c r="H20" s="69">
        <f t="shared" si="26"/>
        <v>4.6835738737667831E-2</v>
      </c>
      <c r="I20" s="69">
        <f>'RD T1'!E48</f>
        <v>2.7676566210662602E-2</v>
      </c>
      <c r="J20" s="69">
        <f t="shared" si="27"/>
        <v>7.4512304948330429E-2</v>
      </c>
      <c r="L20" t="str">
        <f t="shared" si="28"/>
        <v>42 Secretarial and related occupations</v>
      </c>
      <c r="M20" s="69">
        <v>0.33259533333095342</v>
      </c>
      <c r="N20" s="69">
        <v>0.36503055385558469</v>
      </c>
      <c r="O20" s="69">
        <v>0.39040565400366961</v>
      </c>
      <c r="P20" s="69">
        <v>0.58631722920518659</v>
      </c>
      <c r="Q20" s="69">
        <v>0.82228229877391112</v>
      </c>
      <c r="R20" s="11"/>
      <c r="S20" s="69">
        <f t="shared" si="29"/>
        <v>0.43187664477024151</v>
      </c>
      <c r="T20" s="69">
        <f>'RD T1'!E77</f>
        <v>0.3864567883375381</v>
      </c>
      <c r="U20" s="69">
        <f t="shared" si="30"/>
        <v>0.81833343310777962</v>
      </c>
      <c r="W20" t="str">
        <f t="shared" si="31"/>
        <v>42 Secretarial and related occupations</v>
      </c>
      <c r="X20" s="69">
        <v>1.1413162753071258</v>
      </c>
      <c r="Y20" s="69">
        <v>1.0539271044098859</v>
      </c>
      <c r="Z20" s="69">
        <v>1.1318264275490943</v>
      </c>
      <c r="AA20" s="69">
        <v>1.525441343277419</v>
      </c>
      <c r="AB20" s="69">
        <v>2.4502411190492208</v>
      </c>
      <c r="AC20" s="69"/>
      <c r="AD20" s="69">
        <f t="shared" si="32"/>
        <v>1.3184146915001265</v>
      </c>
      <c r="AE20" s="69">
        <f>'RD T1'!E106</f>
        <v>1.1055579403965217</v>
      </c>
      <c r="AF20" s="69">
        <f t="shared" si="33"/>
        <v>2.4239726318966479</v>
      </c>
      <c r="AH20" t="str">
        <f t="shared" si="34"/>
        <v>42 Secretarial and related occupations</v>
      </c>
      <c r="AI20" s="69">
        <v>0.53034259561941233</v>
      </c>
      <c r="AJ20" s="69">
        <v>0.45613889485316073</v>
      </c>
      <c r="AK20" s="69">
        <v>0.52754480410166049</v>
      </c>
      <c r="AL20" s="69">
        <v>0.61688520566762617</v>
      </c>
      <c r="AM20" s="69">
        <v>0.65433469899455532</v>
      </c>
      <c r="AN20" s="69"/>
      <c r="AO20" s="69">
        <f t="shared" si="35"/>
        <v>0.12678989489289483</v>
      </c>
      <c r="AP20" s="69">
        <f>'RD T1'!E135</f>
        <v>0.40023341840976195</v>
      </c>
      <c r="AQ20" s="69">
        <f t="shared" si="36"/>
        <v>0.52702331330265673</v>
      </c>
      <c r="AS20" t="str">
        <f t="shared" si="37"/>
        <v>42 Secretarial and related occupations</v>
      </c>
      <c r="AT20" s="69">
        <v>0.41641166603411556</v>
      </c>
      <c r="AU20" s="69">
        <v>0.35617564462040524</v>
      </c>
      <c r="AV20" s="69">
        <v>0.43198506175311652</v>
      </c>
      <c r="AW20" s="69">
        <v>0.48190201276057193</v>
      </c>
      <c r="AX20" s="69">
        <v>0.74125690980374725</v>
      </c>
      <c r="AY20" s="69"/>
      <c r="AZ20" s="69">
        <f t="shared" si="38"/>
        <v>0.30927184805063074</v>
      </c>
      <c r="BA20" s="69">
        <f>'RD T1'!E164</f>
        <v>0.29534951247077229</v>
      </c>
      <c r="BB20" s="69">
        <f t="shared" si="39"/>
        <v>0.60462136052140303</v>
      </c>
      <c r="BD20" t="str">
        <f t="shared" si="40"/>
        <v>42 Secretarial and related occupations</v>
      </c>
      <c r="BE20" s="69">
        <v>1.6516568797306581</v>
      </c>
      <c r="BF20" s="69">
        <v>1.620536029617381</v>
      </c>
      <c r="BG20" s="69">
        <v>1.5097543294728386</v>
      </c>
      <c r="BH20" s="69">
        <v>1.4556339576821233</v>
      </c>
      <c r="BI20" s="69">
        <v>0.4519676032896196</v>
      </c>
      <c r="BJ20" s="69"/>
      <c r="BK20" s="69">
        <f t="shared" si="41"/>
        <v>-1.057786726183219</v>
      </c>
      <c r="BL20" s="69">
        <f>'RD T1'!E193</f>
        <v>0.47706317357635425</v>
      </c>
      <c r="BM20" s="69">
        <f t="shared" si="42"/>
        <v>-0.58072355260686481</v>
      </c>
      <c r="BO20" t="str">
        <f t="shared" si="43"/>
        <v>42 Secretarial and related occupations</v>
      </c>
      <c r="BP20" s="69">
        <v>2.2773603716587525</v>
      </c>
      <c r="BQ20" s="69">
        <v>1.9532674662848033</v>
      </c>
      <c r="BR20" s="69">
        <v>1.6580118448234491</v>
      </c>
      <c r="BS20" s="69">
        <v>1.0901441189426666</v>
      </c>
      <c r="BT20" s="69">
        <v>0.220091364430474</v>
      </c>
      <c r="BU20" s="69"/>
      <c r="BV20" s="69">
        <f t="shared" si="44"/>
        <v>-1.437920480392975</v>
      </c>
      <c r="BW20" s="69">
        <f>'RD T1'!E222</f>
        <v>0.40193322430220113</v>
      </c>
      <c r="BX20" s="69">
        <f t="shared" si="45"/>
        <v>-1.0359872560907739</v>
      </c>
      <c r="BZ20" t="str">
        <f t="shared" si="46"/>
        <v>42 Secretarial and related occupations</v>
      </c>
      <c r="CA20" s="69">
        <v>1.4844947158547686</v>
      </c>
      <c r="CB20" s="69">
        <v>1.6227547603732608</v>
      </c>
      <c r="CC20" s="69">
        <v>1.5538893049587608</v>
      </c>
      <c r="CD20" s="69">
        <v>0.84299710344744694</v>
      </c>
      <c r="CE20" s="69">
        <v>0.24612999446444531</v>
      </c>
      <c r="CF20" s="69"/>
      <c r="CG20" s="69">
        <f t="shared" si="47"/>
        <v>-1.3077593104943155</v>
      </c>
      <c r="CH20" s="69">
        <f>'RD T1'!E251</f>
        <v>0.27462785952577629</v>
      </c>
      <c r="CI20" s="69">
        <f t="shared" si="48"/>
        <v>-1.0331314509685392</v>
      </c>
      <c r="CK20" t="str">
        <f t="shared" si="49"/>
        <v>42 Secretarial and related occupations</v>
      </c>
      <c r="CL20" s="69">
        <v>0.27258445809029186</v>
      </c>
      <c r="CM20" s="69">
        <v>0.24148207094213528</v>
      </c>
      <c r="CN20" s="69">
        <v>0.25572444020429363</v>
      </c>
      <c r="CO20" s="69">
        <v>0.2217499363625573</v>
      </c>
      <c r="CP20" s="69">
        <v>5.4570574059098063E-2</v>
      </c>
      <c r="CQ20" s="69"/>
      <c r="CR20" s="69">
        <f t="shared" si="50"/>
        <v>-0.20115386614519556</v>
      </c>
      <c r="CS20" s="69">
        <f>'RD T1'!E280</f>
        <v>6.7139121810674746E-2</v>
      </c>
      <c r="CT20" s="69">
        <f t="shared" si="51"/>
        <v>-0.13401474433452082</v>
      </c>
    </row>
    <row r="21" spans="1:98" x14ac:dyDescent="0.2">
      <c r="A21" s="10" t="str">
        <f>name!D17</f>
        <v>51 Skilled agricultural and related trades</v>
      </c>
      <c r="B21" s="69">
        <v>1.0569255928027188E-2</v>
      </c>
      <c r="C21" s="69">
        <v>1.9749112125580753E-2</v>
      </c>
      <c r="D21" s="69">
        <v>1.7456233036041404E-2</v>
      </c>
      <c r="E21" s="69">
        <v>2.2751728602535437E-2</v>
      </c>
      <c r="F21" s="69">
        <v>3.9103013444479334E-2</v>
      </c>
      <c r="G21" s="11"/>
      <c r="H21" s="69">
        <f t="shared" si="26"/>
        <v>2.164678040843793E-2</v>
      </c>
      <c r="I21" s="69">
        <f>'RD T1'!E49</f>
        <v>2.0765096126274828E-2</v>
      </c>
      <c r="J21" s="69">
        <f t="shared" si="27"/>
        <v>4.2411876534712761E-2</v>
      </c>
      <c r="L21" t="str">
        <f t="shared" si="28"/>
        <v>51 Skilled agricultural and related trades</v>
      </c>
      <c r="M21" s="69">
        <v>7.435558283276382E-2</v>
      </c>
      <c r="N21" s="69">
        <v>8.3393751358346785E-2</v>
      </c>
      <c r="O21" s="69">
        <v>9.2141940313964887E-2</v>
      </c>
      <c r="P21" s="69">
        <v>0.11979441945056078</v>
      </c>
      <c r="Q21" s="69">
        <v>0.19313104225821601</v>
      </c>
      <c r="R21" s="11"/>
      <c r="S21" s="69">
        <f t="shared" si="29"/>
        <v>0.10098910194425112</v>
      </c>
      <c r="T21" s="69">
        <f>'RD T1'!E78</f>
        <v>7.2491443872277461E-2</v>
      </c>
      <c r="U21" s="69">
        <f t="shared" si="30"/>
        <v>0.17348054581652858</v>
      </c>
      <c r="W21" t="str">
        <f t="shared" si="31"/>
        <v>51 Skilled agricultural and related trades</v>
      </c>
      <c r="X21" s="69">
        <v>0.61669822892023862</v>
      </c>
      <c r="Y21" s="69">
        <v>0.59960201430349402</v>
      </c>
      <c r="Z21" s="69">
        <v>0.74286257946070511</v>
      </c>
      <c r="AA21" s="69">
        <v>0.89011758157492216</v>
      </c>
      <c r="AB21" s="69">
        <v>1.2455105688688886</v>
      </c>
      <c r="AC21" s="69"/>
      <c r="AD21" s="69">
        <f t="shared" si="32"/>
        <v>0.50264798940818345</v>
      </c>
      <c r="AE21" s="69">
        <f>'RD T1'!E107</f>
        <v>0.66888503142897948</v>
      </c>
      <c r="AF21" s="69">
        <f t="shared" si="33"/>
        <v>1.1715330208371628</v>
      </c>
      <c r="AH21" t="str">
        <f t="shared" si="34"/>
        <v>51 Skilled agricultural and related trades</v>
      </c>
      <c r="AI21" s="69">
        <v>0.29410696395564401</v>
      </c>
      <c r="AJ21" s="69">
        <v>0.31751416929875559</v>
      </c>
      <c r="AK21" s="69">
        <v>0.3297769542425068</v>
      </c>
      <c r="AL21" s="69">
        <v>0.39087491537938557</v>
      </c>
      <c r="AM21" s="69">
        <v>0.52030079134933638</v>
      </c>
      <c r="AN21" s="69"/>
      <c r="AO21" s="69">
        <f t="shared" si="35"/>
        <v>0.19052383710682957</v>
      </c>
      <c r="AP21" s="69">
        <f>'RD T1'!E136</f>
        <v>0.30121715947732769</v>
      </c>
      <c r="AQ21" s="69">
        <f t="shared" si="36"/>
        <v>0.49174099658415726</v>
      </c>
      <c r="AS21" t="str">
        <f t="shared" si="37"/>
        <v>51 Skilled agricultural and related trades</v>
      </c>
      <c r="AT21" s="69">
        <v>0.46518150096698402</v>
      </c>
      <c r="AU21" s="69">
        <v>0.47695664554687628</v>
      </c>
      <c r="AV21" s="69">
        <v>0.50702646781835881</v>
      </c>
      <c r="AW21" s="69">
        <v>0.58377196565415901</v>
      </c>
      <c r="AX21" s="69">
        <v>0.76745813570876442</v>
      </c>
      <c r="AY21" s="69"/>
      <c r="AZ21" s="69">
        <f t="shared" si="38"/>
        <v>0.26043166789040562</v>
      </c>
      <c r="BA21" s="69">
        <f>'RD T1'!E165</f>
        <v>0.40163948017511208</v>
      </c>
      <c r="BB21" s="69">
        <f t="shared" si="39"/>
        <v>0.6620711480655177</v>
      </c>
      <c r="BD21" t="str">
        <f t="shared" si="40"/>
        <v>51 Skilled agricultural and related trades</v>
      </c>
      <c r="BE21" s="69">
        <v>0.94574282213922045</v>
      </c>
      <c r="BF21" s="69">
        <v>0.91899814271633273</v>
      </c>
      <c r="BG21" s="69">
        <v>0.95747743904337668</v>
      </c>
      <c r="BH21" s="69">
        <v>0.91081842871007646</v>
      </c>
      <c r="BI21" s="69">
        <v>0.96753332163869765</v>
      </c>
      <c r="BJ21" s="69"/>
      <c r="BK21" s="69">
        <f t="shared" si="41"/>
        <v>1.0055882595320975E-2</v>
      </c>
      <c r="BL21" s="69">
        <f>'RD T1'!E194</f>
        <v>0.43253022228707616</v>
      </c>
      <c r="BM21" s="69">
        <f t="shared" si="42"/>
        <v>0.44258610488239714</v>
      </c>
      <c r="BO21" t="str">
        <f t="shared" si="43"/>
        <v>51 Skilled agricultural and related trades</v>
      </c>
      <c r="BP21" s="69">
        <v>1.3239407663393292</v>
      </c>
      <c r="BQ21" s="69">
        <v>1.1831579642771901</v>
      </c>
      <c r="BR21" s="69">
        <v>1.2571104294430813</v>
      </c>
      <c r="BS21" s="69">
        <v>1.1377932402556834</v>
      </c>
      <c r="BT21" s="69">
        <v>1.1003995108715734</v>
      </c>
      <c r="BU21" s="69"/>
      <c r="BV21" s="69">
        <f t="shared" si="44"/>
        <v>-0.15671091857150787</v>
      </c>
      <c r="BW21" s="69">
        <f>'RD T1'!E223</f>
        <v>0.60892745353599487</v>
      </c>
      <c r="BX21" s="69">
        <f t="shared" si="45"/>
        <v>0.45221653496448699</v>
      </c>
      <c r="BZ21" t="str">
        <f t="shared" si="46"/>
        <v>51 Skilled agricultural and related trades</v>
      </c>
      <c r="CA21" s="69">
        <v>1.0496011130459764</v>
      </c>
      <c r="CB21" s="69">
        <v>1.1858768584420467</v>
      </c>
      <c r="CC21" s="69">
        <v>1.1307042694238236</v>
      </c>
      <c r="CD21" s="69">
        <v>1.0393973267160561</v>
      </c>
      <c r="CE21" s="69">
        <v>1.1228390233098089</v>
      </c>
      <c r="CF21" s="69"/>
      <c r="CG21" s="69">
        <f t="shared" si="47"/>
        <v>-7.8652461140147345E-3</v>
      </c>
      <c r="CH21" s="69">
        <f>'RD T1'!E252</f>
        <v>0.43238027056550044</v>
      </c>
      <c r="CI21" s="69">
        <f t="shared" si="48"/>
        <v>0.4245150244514857</v>
      </c>
      <c r="CK21" t="str">
        <f t="shared" si="49"/>
        <v>51 Skilled agricultural and related trades</v>
      </c>
      <c r="CL21" s="69">
        <v>0.45809339171968894</v>
      </c>
      <c r="CM21" s="69">
        <v>0.4928328184135275</v>
      </c>
      <c r="CN21" s="69">
        <v>0.80797927740897346</v>
      </c>
      <c r="CO21" s="69">
        <v>0.60816641360500867</v>
      </c>
      <c r="CP21" s="69">
        <v>0.24745262018722367</v>
      </c>
      <c r="CQ21" s="69"/>
      <c r="CR21" s="69">
        <f t="shared" si="50"/>
        <v>-0.56052665722174977</v>
      </c>
      <c r="CS21" s="69">
        <f>'RD T1'!E281</f>
        <v>0.18128470667801899</v>
      </c>
      <c r="CT21" s="69">
        <f t="shared" si="51"/>
        <v>-0.37924195054373078</v>
      </c>
    </row>
    <row r="22" spans="1:98" x14ac:dyDescent="0.2">
      <c r="A22" s="10" t="str">
        <f>name!D18</f>
        <v>52 Skilled metal, electrical and electronic trades</v>
      </c>
      <c r="B22" s="69">
        <v>1.1563480938966555E-2</v>
      </c>
      <c r="C22" s="69">
        <v>1.6261498401529847E-2</v>
      </c>
      <c r="D22" s="69">
        <v>1.5869833367153967E-2</v>
      </c>
      <c r="E22" s="69">
        <v>2.3069865798437242E-2</v>
      </c>
      <c r="F22" s="69">
        <v>3.5563619842934255E-2</v>
      </c>
      <c r="G22" s="11"/>
      <c r="H22" s="69">
        <f t="shared" si="26"/>
        <v>1.9693786475780288E-2</v>
      </c>
      <c r="I22" s="69">
        <f>'RD T1'!E50</f>
        <v>1.0573384341434894E-2</v>
      </c>
      <c r="J22" s="69">
        <f t="shared" si="27"/>
        <v>3.026717081721518E-2</v>
      </c>
      <c r="L22" t="str">
        <f t="shared" si="28"/>
        <v>52 Skilled metal, electrical and electronic trades</v>
      </c>
      <c r="M22" s="69">
        <v>0.26736984472601277</v>
      </c>
      <c r="N22" s="69">
        <v>0.34261982162854149</v>
      </c>
      <c r="O22" s="69">
        <v>0.27113835751047888</v>
      </c>
      <c r="P22" s="69">
        <v>0.45960539428816377</v>
      </c>
      <c r="Q22" s="69">
        <v>0.85084397584461768</v>
      </c>
      <c r="R22" s="11"/>
      <c r="S22" s="69">
        <f t="shared" si="29"/>
        <v>0.57970561833413881</v>
      </c>
      <c r="T22" s="69">
        <f>'RD T1'!E79</f>
        <v>0.27812359466385994</v>
      </c>
      <c r="U22" s="69">
        <f t="shared" si="30"/>
        <v>0.85782921299799875</v>
      </c>
      <c r="W22" t="str">
        <f t="shared" si="31"/>
        <v>52 Skilled metal, electrical and electronic trades</v>
      </c>
      <c r="X22" s="69">
        <v>0.78797377266976276</v>
      </c>
      <c r="Y22" s="69">
        <v>0.81467456446388664</v>
      </c>
      <c r="Z22" s="69">
        <v>0.67878996778314193</v>
      </c>
      <c r="AA22" s="69">
        <v>0.87212625723626092</v>
      </c>
      <c r="AB22" s="69">
        <v>1.1282723477705632</v>
      </c>
      <c r="AC22" s="69"/>
      <c r="AD22" s="69">
        <f t="shared" si="32"/>
        <v>0.44948237998742124</v>
      </c>
      <c r="AE22" s="69">
        <f>'RD T1'!E108</f>
        <v>0.48427341831757287</v>
      </c>
      <c r="AF22" s="69">
        <f t="shared" si="33"/>
        <v>0.93375579830499411</v>
      </c>
      <c r="AH22" t="str">
        <f t="shared" si="34"/>
        <v>52 Skilled metal, electrical and electronic trades</v>
      </c>
      <c r="AI22" s="69">
        <v>0.30366626418220316</v>
      </c>
      <c r="AJ22" s="69">
        <v>0.29995466973600382</v>
      </c>
      <c r="AK22" s="69">
        <v>0.26725892299565129</v>
      </c>
      <c r="AL22" s="69">
        <v>0.33937573893973422</v>
      </c>
      <c r="AM22" s="69">
        <v>0.42787691007146522</v>
      </c>
      <c r="AN22" s="69"/>
      <c r="AO22" s="69">
        <f t="shared" si="35"/>
        <v>0.16061798707581393</v>
      </c>
      <c r="AP22" s="69">
        <f>'RD T1'!E137</f>
        <v>0.17141539462402441</v>
      </c>
      <c r="AQ22" s="69">
        <f t="shared" si="36"/>
        <v>0.33203338169983831</v>
      </c>
      <c r="AS22" t="str">
        <f t="shared" si="37"/>
        <v>52 Skilled metal, electrical and electronic trades</v>
      </c>
      <c r="AT22" s="69">
        <v>1.1649078405715123</v>
      </c>
      <c r="AU22" s="69">
        <v>1.129227449197733</v>
      </c>
      <c r="AV22" s="69">
        <v>0.99623620760236964</v>
      </c>
      <c r="AW22" s="69">
        <v>1.1563698588424456</v>
      </c>
      <c r="AX22" s="69">
        <v>1.407556924025571</v>
      </c>
      <c r="AY22" s="69"/>
      <c r="AZ22" s="69">
        <f t="shared" si="38"/>
        <v>0.41132071642320134</v>
      </c>
      <c r="BA22" s="69">
        <f>'RD T1'!E166</f>
        <v>0.57324029520855235</v>
      </c>
      <c r="BB22" s="69">
        <f t="shared" si="39"/>
        <v>0.98456101163175369</v>
      </c>
      <c r="BD22" t="str">
        <f t="shared" si="40"/>
        <v>52 Skilled metal, electrical and electronic trades</v>
      </c>
      <c r="BE22" s="69">
        <v>7.1576563151407084</v>
      </c>
      <c r="BF22" s="69">
        <v>7.0889152077802136</v>
      </c>
      <c r="BG22" s="69">
        <v>6.2488941563462657</v>
      </c>
      <c r="BH22" s="69">
        <v>6.2987489107682535</v>
      </c>
      <c r="BI22" s="69">
        <v>6.4293698372119028</v>
      </c>
      <c r="BJ22" s="69"/>
      <c r="BK22" s="69">
        <f t="shared" si="41"/>
        <v>0.18047568086563714</v>
      </c>
      <c r="BL22" s="69">
        <f>'RD T1'!E195</f>
        <v>2.140563660997743</v>
      </c>
      <c r="BM22" s="69">
        <f t="shared" si="42"/>
        <v>2.3210393418633801</v>
      </c>
      <c r="BO22" t="str">
        <f t="shared" si="43"/>
        <v>52 Skilled metal, electrical and electronic trades</v>
      </c>
      <c r="BP22" s="69">
        <v>3.8856600020009937</v>
      </c>
      <c r="BQ22" s="69">
        <v>3.4017458274939725</v>
      </c>
      <c r="BR22" s="69">
        <v>3.2793180326705755</v>
      </c>
      <c r="BS22" s="69">
        <v>2.856675223348121</v>
      </c>
      <c r="BT22" s="69">
        <v>2.1853931560692299</v>
      </c>
      <c r="BU22" s="69"/>
      <c r="BV22" s="69">
        <f t="shared" si="44"/>
        <v>-1.0939248766013456</v>
      </c>
      <c r="BW22" s="69">
        <f>'RD T1'!E224</f>
        <v>1.0569086089144544</v>
      </c>
      <c r="BX22" s="69">
        <f t="shared" si="45"/>
        <v>-3.7016267686891258E-2</v>
      </c>
      <c r="BZ22" t="str">
        <f t="shared" si="46"/>
        <v>52 Skilled metal, electrical and electronic trades</v>
      </c>
      <c r="CA22" s="69">
        <v>1.8471524011520495</v>
      </c>
      <c r="CB22" s="69">
        <v>2.1220338506142777</v>
      </c>
      <c r="CC22" s="69">
        <v>1.6578547409370286</v>
      </c>
      <c r="CD22" s="69">
        <v>1.4770538571897032</v>
      </c>
      <c r="CE22" s="69">
        <v>0.82614405561066917</v>
      </c>
      <c r="CF22" s="69"/>
      <c r="CG22" s="69">
        <f t="shared" si="47"/>
        <v>-0.83171068532635939</v>
      </c>
      <c r="CH22" s="69">
        <f>'RD T1'!E253</f>
        <v>0.42944987482297475</v>
      </c>
      <c r="CI22" s="69">
        <f t="shared" si="48"/>
        <v>-0.40226081050338464</v>
      </c>
      <c r="CK22" t="str">
        <f t="shared" si="49"/>
        <v>52 Skilled metal, electrical and electronic trades</v>
      </c>
      <c r="CL22" s="69">
        <v>0.41442136831758869</v>
      </c>
      <c r="CM22" s="69">
        <v>0.44544424495261165</v>
      </c>
      <c r="CN22" s="69">
        <v>0.5427100451855883</v>
      </c>
      <c r="CO22" s="69">
        <v>0.37518812092788811</v>
      </c>
      <c r="CP22" s="69">
        <v>0.18209082656014167</v>
      </c>
      <c r="CQ22" s="69"/>
      <c r="CR22" s="69">
        <f t="shared" si="50"/>
        <v>-0.36061921862544666</v>
      </c>
      <c r="CS22" s="69">
        <f>'RD T1'!E282</f>
        <v>0.10332354313836563</v>
      </c>
      <c r="CT22" s="69">
        <f t="shared" si="51"/>
        <v>-0.25729567548708104</v>
      </c>
    </row>
    <row r="23" spans="1:98" x14ac:dyDescent="0.2">
      <c r="A23" s="10" t="str">
        <f>name!D19</f>
        <v>53 Skilled construction and building trades</v>
      </c>
      <c r="B23" s="69">
        <v>8.0763185727297151E-3</v>
      </c>
      <c r="C23" s="69">
        <v>6.4399491312823231E-3</v>
      </c>
      <c r="D23" s="69">
        <v>4.4243924148448998E-3</v>
      </c>
      <c r="E23" s="69">
        <v>8.8839914150805471E-3</v>
      </c>
      <c r="F23" s="69">
        <v>1.1206674027113044E-2</v>
      </c>
      <c r="G23" s="11"/>
      <c r="H23" s="69">
        <f t="shared" si="26"/>
        <v>6.7822816122681444E-3</v>
      </c>
      <c r="I23" s="69">
        <f>'RD T1'!E51</f>
        <v>3.898076605077321E-3</v>
      </c>
      <c r="J23" s="69">
        <f t="shared" si="27"/>
        <v>1.0680358217345465E-2</v>
      </c>
      <c r="L23" t="str">
        <f t="shared" si="28"/>
        <v>53 Skilled construction and building trades</v>
      </c>
      <c r="M23" s="69">
        <v>0.13095577707020029</v>
      </c>
      <c r="N23" s="69">
        <v>0.1634804649143671</v>
      </c>
      <c r="O23" s="69">
        <v>0.11888203863794851</v>
      </c>
      <c r="P23" s="69">
        <v>0.19710141337959844</v>
      </c>
      <c r="Q23" s="69">
        <v>0.29250652405417987</v>
      </c>
      <c r="R23" s="11"/>
      <c r="S23" s="69">
        <f t="shared" si="29"/>
        <v>0.17362448541623138</v>
      </c>
      <c r="T23" s="69">
        <f>'RD T1'!E80</f>
        <v>0.1031530514216345</v>
      </c>
      <c r="U23" s="69">
        <f t="shared" si="30"/>
        <v>0.27677753683786588</v>
      </c>
      <c r="W23" t="str">
        <f t="shared" si="31"/>
        <v>53 Skilled construction and building trades</v>
      </c>
      <c r="X23" s="69">
        <v>0.55441715535347569</v>
      </c>
      <c r="Y23" s="69">
        <v>0.53010048920478103</v>
      </c>
      <c r="Z23" s="69">
        <v>0.43469803910359128</v>
      </c>
      <c r="AA23" s="69">
        <v>0.57485281956298551</v>
      </c>
      <c r="AB23" s="69">
        <v>0.6924455415555093</v>
      </c>
      <c r="AC23" s="69"/>
      <c r="AD23" s="69">
        <f t="shared" si="32"/>
        <v>0.25774750245191802</v>
      </c>
      <c r="AE23" s="69">
        <f>'RD T1'!E109</f>
        <v>0.31389983130018823</v>
      </c>
      <c r="AF23" s="69">
        <f t="shared" si="33"/>
        <v>0.57164733375210619</v>
      </c>
      <c r="AH23" t="str">
        <f t="shared" si="34"/>
        <v>53 Skilled construction and building trades</v>
      </c>
      <c r="AI23" s="69">
        <v>0.30968317157979264</v>
      </c>
      <c r="AJ23" s="69">
        <v>0.35982452161798928</v>
      </c>
      <c r="AK23" s="69">
        <v>0.28056332399319328</v>
      </c>
      <c r="AL23" s="69">
        <v>0.39010889900371654</v>
      </c>
      <c r="AM23" s="69">
        <v>0.49351287730688614</v>
      </c>
      <c r="AN23" s="69"/>
      <c r="AO23" s="69">
        <f t="shared" si="35"/>
        <v>0.21294955331369286</v>
      </c>
      <c r="AP23" s="69">
        <f>'RD T1'!E138</f>
        <v>0.23637691759867152</v>
      </c>
      <c r="AQ23" s="69">
        <f t="shared" si="36"/>
        <v>0.44932647091236438</v>
      </c>
      <c r="AS23" t="str">
        <f t="shared" si="37"/>
        <v>53 Skilled construction and building trades</v>
      </c>
      <c r="AT23" s="69">
        <v>0.5032845938989593</v>
      </c>
      <c r="AU23" s="69">
        <v>0.52426873273170138</v>
      </c>
      <c r="AV23" s="69">
        <v>0.42831984405965817</v>
      </c>
      <c r="AW23" s="69">
        <v>0.56766560704156221</v>
      </c>
      <c r="AX23" s="69">
        <v>0.66522862535129812</v>
      </c>
      <c r="AY23" s="69"/>
      <c r="AZ23" s="69">
        <f t="shared" si="38"/>
        <v>0.23690878129163995</v>
      </c>
      <c r="BA23" s="69">
        <f>'RD T1'!E167</f>
        <v>0.33036097359935623</v>
      </c>
      <c r="BB23" s="69">
        <f t="shared" si="39"/>
        <v>0.56726975489099618</v>
      </c>
      <c r="BD23" t="str">
        <f t="shared" si="40"/>
        <v>53 Skilled construction and building trades</v>
      </c>
      <c r="BE23" s="69">
        <v>5.827707969022514</v>
      </c>
      <c r="BF23" s="69">
        <v>6.0486038781628402</v>
      </c>
      <c r="BG23" s="69">
        <v>4.6461206256703482</v>
      </c>
      <c r="BH23" s="69">
        <v>5.0168377285217565</v>
      </c>
      <c r="BI23" s="69">
        <v>5.0114493523950348</v>
      </c>
      <c r="BJ23" s="69"/>
      <c r="BK23" s="69">
        <f t="shared" si="41"/>
        <v>0.36532872672468653</v>
      </c>
      <c r="BL23" s="69">
        <f>'RD T1'!E196</f>
        <v>1.836345103016948</v>
      </c>
      <c r="BM23" s="69">
        <f t="shared" si="42"/>
        <v>2.2016738297416345</v>
      </c>
      <c r="BO23" t="str">
        <f t="shared" si="43"/>
        <v>53 Skilled construction and building trades</v>
      </c>
      <c r="BP23" s="69">
        <v>4.5659369000554122</v>
      </c>
      <c r="BQ23" s="69">
        <v>4.6941671711430457</v>
      </c>
      <c r="BR23" s="69">
        <v>4.0785542584116357</v>
      </c>
      <c r="BS23" s="69">
        <v>4.2441054685560431</v>
      </c>
      <c r="BT23" s="69">
        <v>4.1837353013560952</v>
      </c>
      <c r="BU23" s="69"/>
      <c r="BV23" s="69">
        <f t="shared" si="44"/>
        <v>0.10518104294445951</v>
      </c>
      <c r="BW23" s="69">
        <f>'RD T1'!E225</f>
        <v>2.0207248080247187</v>
      </c>
      <c r="BX23" s="69">
        <f t="shared" si="45"/>
        <v>2.1259058509691782</v>
      </c>
      <c r="BZ23" t="str">
        <f t="shared" si="46"/>
        <v>53 Skilled construction and building trades</v>
      </c>
      <c r="CA23" s="69">
        <v>2.1863295621144334</v>
      </c>
      <c r="CB23" s="69">
        <v>2.8377741595623478</v>
      </c>
      <c r="CC23" s="69">
        <v>2.0058424509643995</v>
      </c>
      <c r="CD23" s="69">
        <v>2.1492851438349834</v>
      </c>
      <c r="CE23" s="69">
        <v>2.3194417013847688</v>
      </c>
      <c r="CF23" s="69"/>
      <c r="CG23" s="69">
        <f t="shared" si="47"/>
        <v>0.31359925042036929</v>
      </c>
      <c r="CH23" s="69">
        <f>'RD T1'!E254</f>
        <v>0.80176520033862331</v>
      </c>
      <c r="CI23" s="69">
        <f t="shared" si="48"/>
        <v>1.1153644507589926</v>
      </c>
      <c r="CK23" t="str">
        <f t="shared" si="49"/>
        <v>53 Skilled construction and building trades</v>
      </c>
      <c r="CL23" s="69">
        <v>0.71969987254141943</v>
      </c>
      <c r="CM23" s="69">
        <v>0.83056123998040965</v>
      </c>
      <c r="CN23" s="69">
        <v>0.94747899048056106</v>
      </c>
      <c r="CO23" s="69">
        <v>0.5842560760719081</v>
      </c>
      <c r="CP23" s="69">
        <v>0.18021183787438397</v>
      </c>
      <c r="CQ23" s="69"/>
      <c r="CR23" s="69">
        <f t="shared" si="50"/>
        <v>-0.76726715260617706</v>
      </c>
      <c r="CS23" s="69">
        <f>'RD T1'!E283</f>
        <v>0.14521144575765288</v>
      </c>
      <c r="CT23" s="69">
        <f t="shared" si="51"/>
        <v>-0.62205570684852418</v>
      </c>
    </row>
    <row r="24" spans="1:98" x14ac:dyDescent="0.2">
      <c r="A24" s="10" t="str">
        <f>name!D20</f>
        <v>54 Textiles, printing and other skilled trades</v>
      </c>
      <c r="B24" s="69">
        <v>2.9257945862200905E-2</v>
      </c>
      <c r="C24" s="69">
        <v>3.6102559246043109E-2</v>
      </c>
      <c r="D24" s="69">
        <v>3.0306182637881634E-2</v>
      </c>
      <c r="E24" s="69">
        <v>4.891275385895031E-2</v>
      </c>
      <c r="F24" s="69">
        <v>8.3016628038110635E-2</v>
      </c>
      <c r="G24" s="11"/>
      <c r="H24" s="69">
        <f t="shared" si="26"/>
        <v>5.2710445400228997E-2</v>
      </c>
      <c r="I24" s="69">
        <f>'RD T1'!E52</f>
        <v>2.8781742332258272E-2</v>
      </c>
      <c r="J24" s="69">
        <f t="shared" si="27"/>
        <v>8.1492187732487273E-2</v>
      </c>
      <c r="L24" t="str">
        <f t="shared" si="28"/>
        <v>54 Textiles, printing and other skilled trades</v>
      </c>
      <c r="M24" s="69">
        <v>0.21162866105608993</v>
      </c>
      <c r="N24" s="69">
        <v>0.30337069245441745</v>
      </c>
      <c r="O24" s="69">
        <v>0.3029753893780987</v>
      </c>
      <c r="P24" s="69">
        <v>0.44873443787531958</v>
      </c>
      <c r="Q24" s="69">
        <v>0.76172387872800673</v>
      </c>
      <c r="R24" s="11"/>
      <c r="S24" s="69">
        <f t="shared" si="29"/>
        <v>0.45874848934990803</v>
      </c>
      <c r="T24" s="69">
        <f>'RD T1'!E81</f>
        <v>0.29525727049026684</v>
      </c>
      <c r="U24" s="69">
        <f t="shared" si="30"/>
        <v>0.75400575984017482</v>
      </c>
      <c r="W24" t="str">
        <f t="shared" si="31"/>
        <v>54 Textiles, printing and other skilled trades</v>
      </c>
      <c r="X24" s="69">
        <v>0.64099353592347996</v>
      </c>
      <c r="Y24" s="69">
        <v>0.62982013240973878</v>
      </c>
      <c r="Z24" s="69">
        <v>0.63415540347224608</v>
      </c>
      <c r="AA24" s="69">
        <v>0.85271210212836768</v>
      </c>
      <c r="AB24" s="69">
        <v>1.0439572067021898</v>
      </c>
      <c r="AC24" s="69"/>
      <c r="AD24" s="69">
        <f t="shared" si="32"/>
        <v>0.40980180322994375</v>
      </c>
      <c r="AE24" s="69">
        <f>'RD T1'!E110</f>
        <v>0.50910091434586857</v>
      </c>
      <c r="AF24" s="69">
        <f t="shared" si="33"/>
        <v>0.91890271757581232</v>
      </c>
      <c r="AH24" t="str">
        <f t="shared" si="34"/>
        <v>54 Textiles, printing and other skilled trades</v>
      </c>
      <c r="AI24" s="69">
        <v>0.29540521767849831</v>
      </c>
      <c r="AJ24" s="69">
        <v>0.25797425709007327</v>
      </c>
      <c r="AK24" s="69">
        <v>0.30786889835498782</v>
      </c>
      <c r="AL24" s="69">
        <v>0.36841446276034495</v>
      </c>
      <c r="AM24" s="69">
        <v>0.47894952285824161</v>
      </c>
      <c r="AN24" s="69"/>
      <c r="AO24" s="69">
        <f t="shared" si="35"/>
        <v>0.17108062450325379</v>
      </c>
      <c r="AP24" s="69">
        <f>'RD T1'!E139</f>
        <v>0.24816121013727213</v>
      </c>
      <c r="AQ24" s="69">
        <f t="shared" si="36"/>
        <v>0.41924183464052589</v>
      </c>
      <c r="AS24" t="str">
        <f t="shared" si="37"/>
        <v>54 Textiles, printing and other skilled trades</v>
      </c>
      <c r="AT24" s="69">
        <v>0.30983199454994681</v>
      </c>
      <c r="AU24" s="69">
        <v>0.28211774659700567</v>
      </c>
      <c r="AV24" s="69">
        <v>0.30431547527926245</v>
      </c>
      <c r="AW24" s="69">
        <v>0.37755489240519996</v>
      </c>
      <c r="AX24" s="69">
        <v>0.38055176470965468</v>
      </c>
      <c r="AY24" s="69"/>
      <c r="AZ24" s="69">
        <f t="shared" si="38"/>
        <v>7.6236289430392234E-2</v>
      </c>
      <c r="BA24" s="69">
        <f>'RD T1'!E168</f>
        <v>0.22159537136584062</v>
      </c>
      <c r="BB24" s="69">
        <f t="shared" si="39"/>
        <v>0.29783166079623286</v>
      </c>
      <c r="BD24" t="str">
        <f t="shared" si="40"/>
        <v>54 Textiles, printing and other skilled trades</v>
      </c>
      <c r="BE24" s="69">
        <v>2.1505786597362357</v>
      </c>
      <c r="BF24" s="69">
        <v>2.081704188345971</v>
      </c>
      <c r="BG24" s="69">
        <v>1.8185176477238665</v>
      </c>
      <c r="BH24" s="69">
        <v>2.1080763430056546</v>
      </c>
      <c r="BI24" s="69">
        <v>2.1668591986257697</v>
      </c>
      <c r="BJ24" s="69"/>
      <c r="BK24" s="69">
        <f t="shared" si="41"/>
        <v>0.34834155090190322</v>
      </c>
      <c r="BL24" s="69">
        <f>'RD T1'!E197</f>
        <v>0.83410812874882156</v>
      </c>
      <c r="BM24" s="69">
        <f t="shared" si="42"/>
        <v>1.1824496796507247</v>
      </c>
      <c r="BO24" t="str">
        <f t="shared" si="43"/>
        <v>54 Textiles, printing and other skilled trades</v>
      </c>
      <c r="BP24" s="69">
        <v>2.3725730006114807</v>
      </c>
      <c r="BQ24" s="69">
        <v>1.9643784756397262</v>
      </c>
      <c r="BR24" s="69">
        <v>1.9836204104870967</v>
      </c>
      <c r="BS24" s="69">
        <v>1.8754757323449383</v>
      </c>
      <c r="BT24" s="69">
        <v>1.5963121194108483</v>
      </c>
      <c r="BU24" s="69"/>
      <c r="BV24" s="69">
        <f t="shared" si="44"/>
        <v>-0.38730829107624842</v>
      </c>
      <c r="BW24" s="69">
        <f>'RD T1'!E226</f>
        <v>0.72518658413934745</v>
      </c>
      <c r="BX24" s="69">
        <f t="shared" si="45"/>
        <v>0.33787829306309902</v>
      </c>
      <c r="BZ24" t="str">
        <f t="shared" si="46"/>
        <v>54 Textiles, printing and other skilled trades</v>
      </c>
      <c r="CA24" s="69">
        <v>1.631079405919877</v>
      </c>
      <c r="CB24" s="69">
        <v>1.7792499229541201</v>
      </c>
      <c r="CC24" s="69">
        <v>1.6572033214252209</v>
      </c>
      <c r="CD24" s="69">
        <v>1.7305833805217099</v>
      </c>
      <c r="CE24" s="69">
        <v>1.2580574602853292</v>
      </c>
      <c r="CF24" s="69"/>
      <c r="CG24" s="69">
        <f t="shared" si="47"/>
        <v>-0.3991458611398917</v>
      </c>
      <c r="CH24" s="69">
        <f>'RD T1'!E255</f>
        <v>0.55511594226923155</v>
      </c>
      <c r="CI24" s="69">
        <f t="shared" si="48"/>
        <v>0.15597008112933985</v>
      </c>
      <c r="CK24" t="str">
        <f t="shared" si="49"/>
        <v>54 Textiles, printing and other skilled trades</v>
      </c>
      <c r="CL24" s="69">
        <v>0.49872666552210049</v>
      </c>
      <c r="CM24" s="69">
        <v>0.44018729570593162</v>
      </c>
      <c r="CN24" s="69">
        <v>0.54417769007721684</v>
      </c>
      <c r="CO24" s="69">
        <v>0.30874162335577482</v>
      </c>
      <c r="CP24" s="69">
        <v>0.16317847668943894</v>
      </c>
      <c r="CQ24" s="69"/>
      <c r="CR24" s="69">
        <f t="shared" si="50"/>
        <v>-0.38099921338777787</v>
      </c>
      <c r="CS24" s="69">
        <f>'RD T1'!E284</f>
        <v>9.4243044892440633E-2</v>
      </c>
      <c r="CT24" s="69">
        <f t="shared" si="51"/>
        <v>-0.28675616849533725</v>
      </c>
    </row>
    <row r="25" spans="1:98" x14ac:dyDescent="0.2">
      <c r="A25" s="10" t="str">
        <f>name!D21</f>
        <v>61 Caring personal service occupations</v>
      </c>
      <c r="B25" s="69">
        <v>1.7159917801393389E-2</v>
      </c>
      <c r="C25" s="69">
        <v>2.0817482127243374E-2</v>
      </c>
      <c r="D25" s="69">
        <v>1.9660345340180366E-2</v>
      </c>
      <c r="E25" s="69">
        <v>2.7422104684401864E-2</v>
      </c>
      <c r="F25" s="69">
        <v>4.5955829502739236E-2</v>
      </c>
      <c r="G25" s="11"/>
      <c r="H25" s="69">
        <f t="shared" si="26"/>
        <v>2.629548416255887E-2</v>
      </c>
      <c r="I25" s="69">
        <f>'RD T1'!E53</f>
        <v>1.8437495670774077E-2</v>
      </c>
      <c r="J25" s="69">
        <f t="shared" si="27"/>
        <v>4.473297983333295E-2</v>
      </c>
      <c r="L25" t="str">
        <f t="shared" si="28"/>
        <v>61 Caring personal service occupations</v>
      </c>
      <c r="M25" s="69">
        <v>0.93818341740427424</v>
      </c>
      <c r="N25" s="69">
        <v>1.164815337700279</v>
      </c>
      <c r="O25" s="69">
        <v>1.1751416951634457</v>
      </c>
      <c r="P25" s="69">
        <v>1.6714688502771895</v>
      </c>
      <c r="Q25" s="69">
        <v>2.7838508836952172</v>
      </c>
      <c r="R25" s="11"/>
      <c r="S25" s="69">
        <f t="shared" si="29"/>
        <v>1.6087091885317715</v>
      </c>
      <c r="T25" s="69">
        <f>'RD T1'!E82</f>
        <v>1.1977848522811778</v>
      </c>
      <c r="U25" s="69">
        <f t="shared" si="30"/>
        <v>2.8064940408129493</v>
      </c>
      <c r="W25" t="str">
        <f t="shared" si="31"/>
        <v>61 Caring personal service occupations</v>
      </c>
      <c r="X25" s="69">
        <v>3.3320004914380541</v>
      </c>
      <c r="Y25" s="69">
        <v>3.3402887877416712</v>
      </c>
      <c r="Z25" s="69">
        <v>3.5789868042702939</v>
      </c>
      <c r="AA25" s="69">
        <v>4.2237507212969252</v>
      </c>
      <c r="AB25" s="69">
        <v>5.0938933213046393</v>
      </c>
      <c r="AC25" s="69"/>
      <c r="AD25" s="69">
        <f t="shared" si="32"/>
        <v>1.5149065170343454</v>
      </c>
      <c r="AE25" s="69">
        <f>'RD T1'!E111</f>
        <v>3.0336844724466072</v>
      </c>
      <c r="AF25" s="69">
        <f t="shared" si="33"/>
        <v>4.5485909894809531</v>
      </c>
      <c r="AH25" t="str">
        <f t="shared" si="34"/>
        <v>61 Caring personal service occupations</v>
      </c>
      <c r="AI25" s="69">
        <v>3.1284260465945466</v>
      </c>
      <c r="AJ25" s="69">
        <v>2.7372843090761863</v>
      </c>
      <c r="AK25" s="69">
        <v>2.9303303353492973</v>
      </c>
      <c r="AL25" s="69">
        <v>2.9746641383159598</v>
      </c>
      <c r="AM25" s="69">
        <v>3.0949411556930118</v>
      </c>
      <c r="AN25" s="69"/>
      <c r="AO25" s="69">
        <f t="shared" si="35"/>
        <v>0.16461082034371444</v>
      </c>
      <c r="AP25" s="69">
        <f>'RD T1'!E140</f>
        <v>1.841986378836775</v>
      </c>
      <c r="AQ25" s="69">
        <f t="shared" si="36"/>
        <v>2.0065971991804892</v>
      </c>
      <c r="AS25" t="str">
        <f t="shared" si="37"/>
        <v>61 Caring personal service occupations</v>
      </c>
      <c r="AT25" s="69">
        <v>1.7054123704264306</v>
      </c>
      <c r="AU25" s="69">
        <v>1.6439948388381287</v>
      </c>
      <c r="AV25" s="69">
        <v>1.8261259631047766</v>
      </c>
      <c r="AW25" s="69">
        <v>1.9222520325321888</v>
      </c>
      <c r="AX25" s="69">
        <v>2.1349299496129066</v>
      </c>
      <c r="AY25" s="69"/>
      <c r="AZ25" s="69">
        <f t="shared" si="38"/>
        <v>0.30880398650813001</v>
      </c>
      <c r="BA25" s="69">
        <f>'RD T1'!E169</f>
        <v>1.2561318949374458</v>
      </c>
      <c r="BB25" s="69">
        <f t="shared" si="39"/>
        <v>1.5649358814455758</v>
      </c>
      <c r="BD25" t="str">
        <f t="shared" si="40"/>
        <v>61 Caring personal service occupations</v>
      </c>
      <c r="BE25" s="69">
        <v>10.321528290126405</v>
      </c>
      <c r="BF25" s="69">
        <v>12.33155783525215</v>
      </c>
      <c r="BG25" s="69">
        <v>11.550739984054346</v>
      </c>
      <c r="BH25" s="69">
        <v>12.616989726159131</v>
      </c>
      <c r="BI25" s="69">
        <v>14.780670263602966</v>
      </c>
      <c r="BJ25" s="69"/>
      <c r="BK25" s="69">
        <f t="shared" si="41"/>
        <v>3.2299302795486202</v>
      </c>
      <c r="BL25" s="69">
        <f>'RD T1'!E198</f>
        <v>7.1086100827331347</v>
      </c>
      <c r="BM25" s="69">
        <f t="shared" si="42"/>
        <v>10.338540362281755</v>
      </c>
      <c r="BO25" t="str">
        <f t="shared" si="43"/>
        <v>61 Caring personal service occupations</v>
      </c>
      <c r="BP25" s="69">
        <v>8.7634635191353887</v>
      </c>
      <c r="BQ25" s="69">
        <v>8.6409788735868887</v>
      </c>
      <c r="BR25" s="69">
        <v>7.2356895149963183</v>
      </c>
      <c r="BS25" s="69">
        <v>6.5816387035637725</v>
      </c>
      <c r="BT25" s="69">
        <v>4.8672837411849708</v>
      </c>
      <c r="BU25" s="69"/>
      <c r="BV25" s="69">
        <f t="shared" si="44"/>
        <v>-2.3684057738113475</v>
      </c>
      <c r="BW25" s="69">
        <f>'RD T1'!E227</f>
        <v>3.097537514107001</v>
      </c>
      <c r="BX25" s="69">
        <f t="shared" si="45"/>
        <v>0.72913174029565342</v>
      </c>
      <c r="BZ25" t="str">
        <f t="shared" si="46"/>
        <v>61 Caring personal service occupations</v>
      </c>
      <c r="CA25" s="69">
        <v>2.0044622229418181</v>
      </c>
      <c r="CB25" s="69">
        <v>1.3299316287562042</v>
      </c>
      <c r="CC25" s="69">
        <v>1.1790894731509687</v>
      </c>
      <c r="CD25" s="69">
        <v>0.88328339026805036</v>
      </c>
      <c r="CE25" s="69">
        <v>0.84556791138836296</v>
      </c>
      <c r="CF25" s="69"/>
      <c r="CG25" s="69">
        <f t="shared" si="47"/>
        <v>-0.33352156176260572</v>
      </c>
      <c r="CH25" s="69">
        <f>'RD T1'!E256</f>
        <v>0.27130950969756512</v>
      </c>
      <c r="CI25" s="69">
        <f t="shared" si="48"/>
        <v>-6.2212052065040602E-2</v>
      </c>
      <c r="CK25" t="str">
        <f t="shared" si="49"/>
        <v>61 Caring personal service occupations</v>
      </c>
      <c r="CL25" s="69">
        <v>0.22527053036239614</v>
      </c>
      <c r="CM25" s="69">
        <v>0.18110518487004404</v>
      </c>
      <c r="CN25" s="69">
        <v>0.21814580095300998</v>
      </c>
      <c r="CO25" s="69">
        <v>0.22773261141755197</v>
      </c>
      <c r="CP25" s="69">
        <v>0.25628596383555369</v>
      </c>
      <c r="CQ25" s="69"/>
      <c r="CR25" s="69">
        <f t="shared" si="50"/>
        <v>3.814016288254371E-2</v>
      </c>
      <c r="CS25" s="69">
        <f>'RD T1'!E285</f>
        <v>8.0823279604202269E-2</v>
      </c>
      <c r="CT25" s="69">
        <f t="shared" si="51"/>
        <v>0.11896344248674598</v>
      </c>
    </row>
    <row r="26" spans="1:98" x14ac:dyDescent="0.2">
      <c r="A26" s="10" t="str">
        <f>name!D22</f>
        <v>62 Leisure, travel and related personal service occupations</v>
      </c>
      <c r="B26" s="69">
        <v>9.5156474180122935E-3</v>
      </c>
      <c r="C26" s="69">
        <v>1.9929971738116802E-2</v>
      </c>
      <c r="D26" s="69">
        <v>2.0258734711300547E-2</v>
      </c>
      <c r="E26" s="69">
        <v>2.8935950494527827E-2</v>
      </c>
      <c r="F26" s="69">
        <v>4.6593720898674487E-2</v>
      </c>
      <c r="G26" s="11"/>
      <c r="H26" s="69">
        <f t="shared" si="26"/>
        <v>2.633498618737394E-2</v>
      </c>
      <c r="I26" s="69">
        <f>'RD T1'!E54</f>
        <v>2.0143563138608662E-2</v>
      </c>
      <c r="J26" s="69">
        <f t="shared" si="27"/>
        <v>4.6478549325982603E-2</v>
      </c>
      <c r="L26" t="str">
        <f t="shared" si="28"/>
        <v>62 Leisure, travel and related personal service occupations</v>
      </c>
      <c r="M26" s="69">
        <v>0.18922315212012991</v>
      </c>
      <c r="N26" s="69">
        <v>0.24090287273731836</v>
      </c>
      <c r="O26" s="69">
        <v>0.21543237102528548</v>
      </c>
      <c r="P26" s="69">
        <v>0.28776120347415107</v>
      </c>
      <c r="Q26" s="69">
        <v>0.49500179657179999</v>
      </c>
      <c r="R26" s="11"/>
      <c r="S26" s="69">
        <f t="shared" si="29"/>
        <v>0.27956942554651454</v>
      </c>
      <c r="T26" s="69">
        <f>'RD T1'!E83</f>
        <v>0.19399873160711367</v>
      </c>
      <c r="U26" s="69">
        <f t="shared" si="30"/>
        <v>0.47356815715362821</v>
      </c>
      <c r="W26" t="str">
        <f t="shared" si="31"/>
        <v>62 Leisure, travel and related personal service occupations</v>
      </c>
      <c r="X26" s="69">
        <v>0.73048793041967786</v>
      </c>
      <c r="Y26" s="69">
        <v>0.86640004921160252</v>
      </c>
      <c r="Z26" s="69">
        <v>0.83540929075422021</v>
      </c>
      <c r="AA26" s="69">
        <v>1.0511428840962664</v>
      </c>
      <c r="AB26" s="69">
        <v>1.445145202401021</v>
      </c>
      <c r="AC26" s="69"/>
      <c r="AD26" s="69">
        <f t="shared" si="32"/>
        <v>0.60973591164680074</v>
      </c>
      <c r="AE26" s="69">
        <f>'RD T1'!E112</f>
        <v>0.7473530415121985</v>
      </c>
      <c r="AF26" s="69">
        <f t="shared" si="33"/>
        <v>1.3570889531589994</v>
      </c>
      <c r="AH26" t="str">
        <f t="shared" si="34"/>
        <v>62 Leisure, travel and related personal service occupations</v>
      </c>
      <c r="AI26" s="69">
        <v>0.49113324969157357</v>
      </c>
      <c r="AJ26" s="69">
        <v>0.5579330880244896</v>
      </c>
      <c r="AK26" s="69">
        <v>0.55250959062838279</v>
      </c>
      <c r="AL26" s="69">
        <v>0.65527915658130997</v>
      </c>
      <c r="AM26" s="69">
        <v>0.89925844203777472</v>
      </c>
      <c r="AN26" s="69"/>
      <c r="AO26" s="69">
        <f t="shared" si="35"/>
        <v>0.34674885140939193</v>
      </c>
      <c r="AP26" s="69">
        <f>'RD T1'!E141</f>
        <v>0.47399993445166666</v>
      </c>
      <c r="AQ26" s="69">
        <f t="shared" si="36"/>
        <v>0.82074878586105859</v>
      </c>
      <c r="AS26" t="str">
        <f t="shared" si="37"/>
        <v>62 Leisure, travel and related personal service occupations</v>
      </c>
      <c r="AT26" s="69">
        <v>0.51463299756870273</v>
      </c>
      <c r="AU26" s="69">
        <v>0.64854240432332877</v>
      </c>
      <c r="AV26" s="69">
        <v>0.63938009861544931</v>
      </c>
      <c r="AW26" s="69">
        <v>0.76440076059221707</v>
      </c>
      <c r="AX26" s="69">
        <v>1.0799669277060411</v>
      </c>
      <c r="AY26" s="69"/>
      <c r="AZ26" s="69">
        <f t="shared" si="38"/>
        <v>0.44058682909059177</v>
      </c>
      <c r="BA26" s="69">
        <f>'RD T1'!E170</f>
        <v>0.56336434708493099</v>
      </c>
      <c r="BB26" s="69">
        <f t="shared" si="39"/>
        <v>1.0039511761755229</v>
      </c>
      <c r="BD26" t="str">
        <f t="shared" si="40"/>
        <v>62 Leisure, travel and related personal service occupations</v>
      </c>
      <c r="BE26" s="69">
        <v>2.1640805140874226</v>
      </c>
      <c r="BF26" s="69">
        <v>2.4617751598058217</v>
      </c>
      <c r="BG26" s="69">
        <v>2.0265310194446622</v>
      </c>
      <c r="BH26" s="69">
        <v>1.984788105276458</v>
      </c>
      <c r="BI26" s="69">
        <v>1.9407095011870288</v>
      </c>
      <c r="BJ26" s="69"/>
      <c r="BK26" s="69">
        <f t="shared" si="41"/>
        <v>-8.58215182576334E-2</v>
      </c>
      <c r="BL26" s="69">
        <f>'RD T1'!E199</f>
        <v>0.85637523371078395</v>
      </c>
      <c r="BM26" s="69">
        <f t="shared" si="42"/>
        <v>0.77055371545315055</v>
      </c>
      <c r="BO26" t="str">
        <f t="shared" si="43"/>
        <v>62 Leisure, travel and related personal service occupations</v>
      </c>
      <c r="BP26" s="69">
        <v>2.4223517739665708</v>
      </c>
      <c r="BQ26" s="69">
        <v>2.5311480495266552</v>
      </c>
      <c r="BR26" s="69">
        <v>2.0893369440770497</v>
      </c>
      <c r="BS26" s="69">
        <v>1.8418535007126393</v>
      </c>
      <c r="BT26" s="69">
        <v>1.4512375225315219</v>
      </c>
      <c r="BU26" s="69"/>
      <c r="BV26" s="69">
        <f t="shared" si="44"/>
        <v>-0.63809942154552779</v>
      </c>
      <c r="BW26" s="69">
        <f>'RD T1'!E228</f>
        <v>0.86083788447180964</v>
      </c>
      <c r="BX26" s="69">
        <f t="shared" si="45"/>
        <v>0.22273846292628185</v>
      </c>
      <c r="BZ26" t="str">
        <f t="shared" si="46"/>
        <v>62 Leisure, travel and related personal service occupations</v>
      </c>
      <c r="CA26" s="69">
        <v>1.2678118293809388</v>
      </c>
      <c r="CB26" s="69">
        <v>1.7281587065599144</v>
      </c>
      <c r="CC26" s="69">
        <v>1.5754127267685447</v>
      </c>
      <c r="CD26" s="69">
        <v>1.5613452410452242</v>
      </c>
      <c r="CE26" s="69">
        <v>1.5350989980698615</v>
      </c>
      <c r="CF26" s="69"/>
      <c r="CG26" s="69">
        <f t="shared" si="47"/>
        <v>-4.0313728698683216E-2</v>
      </c>
      <c r="CH26" s="69">
        <f>'RD T1'!E257</f>
        <v>0.61212647493977879</v>
      </c>
      <c r="CI26" s="69">
        <f t="shared" si="48"/>
        <v>0.57181274624109557</v>
      </c>
      <c r="CK26" t="str">
        <f t="shared" si="49"/>
        <v>62 Leisure, travel and related personal service occupations</v>
      </c>
      <c r="CL26" s="69">
        <v>0.36814999443581264</v>
      </c>
      <c r="CM26" s="69">
        <v>0.31765216622421449</v>
      </c>
      <c r="CN26" s="69">
        <v>0.35597677628519753</v>
      </c>
      <c r="CO26" s="69">
        <v>0.21882100416308828</v>
      </c>
      <c r="CP26" s="69">
        <v>0.14819381885863955</v>
      </c>
      <c r="CQ26" s="69"/>
      <c r="CR26" s="69">
        <f t="shared" si="50"/>
        <v>-0.20778295742655797</v>
      </c>
      <c r="CS26" s="69">
        <f>'RD T1'!E286</f>
        <v>7.3686898108383081E-2</v>
      </c>
      <c r="CT26" s="69">
        <f t="shared" si="51"/>
        <v>-0.13409605931817489</v>
      </c>
    </row>
    <row r="27" spans="1:98" x14ac:dyDescent="0.2">
      <c r="A27" s="10" t="str">
        <f>name!D23</f>
        <v>63 Community and civil enforcement occupations</v>
      </c>
      <c r="B27" s="69">
        <v>6.0147514210408812E-4</v>
      </c>
      <c r="C27" s="69">
        <v>5.8448432119809505E-4</v>
      </c>
      <c r="D27" s="69">
        <v>6.6147748951772144E-4</v>
      </c>
      <c r="E27" s="69">
        <v>7.6470119149211471E-4</v>
      </c>
      <c r="F27" s="69">
        <v>1.2826320461998191E-3</v>
      </c>
      <c r="G27" s="11"/>
      <c r="H27" s="69">
        <f t="shared" si="26"/>
        <v>6.2115455668209762E-4</v>
      </c>
      <c r="I27" s="69">
        <f>'RD T1'!E55</f>
        <v>4.6304399381715016E-4</v>
      </c>
      <c r="J27" s="69">
        <f t="shared" si="27"/>
        <v>1.0841985504992477E-3</v>
      </c>
      <c r="L27" t="str">
        <f t="shared" si="28"/>
        <v>63 Community and civil enforcement occupations</v>
      </c>
      <c r="M27" s="69">
        <v>1.0661636153193006E-2</v>
      </c>
      <c r="N27" s="69">
        <v>1.0398286756311392E-2</v>
      </c>
      <c r="O27" s="69">
        <v>1.3686468452855437E-2</v>
      </c>
      <c r="P27" s="69">
        <v>1.1857799289487075E-2</v>
      </c>
      <c r="Q27" s="69">
        <v>1.9752277751804406E-2</v>
      </c>
      <c r="R27" s="11"/>
      <c r="S27" s="69">
        <f t="shared" si="29"/>
        <v>6.0658092989489681E-3</v>
      </c>
      <c r="T27" s="69">
        <f>'RD T1'!E84</f>
        <v>7.385956544225563E-3</v>
      </c>
      <c r="U27" s="69">
        <f t="shared" si="30"/>
        <v>1.3451765843174531E-2</v>
      </c>
      <c r="W27" t="str">
        <f t="shared" si="31"/>
        <v>63 Community and civil enforcement occupations</v>
      </c>
      <c r="X27" s="69">
        <v>4.9341307659786039E-2</v>
      </c>
      <c r="Y27" s="69">
        <v>4.6891893583250382E-2</v>
      </c>
      <c r="Z27" s="69">
        <v>5.2057882091572055E-2</v>
      </c>
      <c r="AA27" s="69">
        <v>5.0935309616108974E-2</v>
      </c>
      <c r="AB27" s="69">
        <v>5.7747720186619694E-2</v>
      </c>
      <c r="AC27" s="69"/>
      <c r="AD27" s="69">
        <f t="shared" si="32"/>
        <v>5.689838095047639E-3</v>
      </c>
      <c r="AE27" s="69">
        <f>'RD T1'!E113</f>
        <v>3.4988616877190411E-2</v>
      </c>
      <c r="AF27" s="69">
        <f t="shared" si="33"/>
        <v>4.067845497223805E-2</v>
      </c>
      <c r="AH27" t="str">
        <f t="shared" si="34"/>
        <v>63 Community and civil enforcement occupations</v>
      </c>
      <c r="AI27" s="69">
        <v>1.4716261345829236E-2</v>
      </c>
      <c r="AJ27" s="69">
        <v>1.2796290332701866E-2</v>
      </c>
      <c r="AK27" s="69">
        <v>1.6824825088879992E-2</v>
      </c>
      <c r="AL27" s="69">
        <v>1.2255137247162845E-2</v>
      </c>
      <c r="AM27" s="69">
        <v>1.3714420470707891E-2</v>
      </c>
      <c r="AN27" s="69"/>
      <c r="AO27" s="69">
        <f t="shared" si="35"/>
        <v>-3.110404618172101E-3</v>
      </c>
      <c r="AP27" s="69">
        <f>'RD T1'!E142</f>
        <v>7.9962381676034078E-3</v>
      </c>
      <c r="AQ27" s="69">
        <f t="shared" si="36"/>
        <v>4.8858335494313069E-3</v>
      </c>
      <c r="AS27" t="str">
        <f t="shared" si="37"/>
        <v>63 Community and civil enforcement occupations</v>
      </c>
      <c r="AT27" s="69">
        <v>1.493411343836513E-2</v>
      </c>
      <c r="AU27" s="69">
        <v>1.1960239003054703E-2</v>
      </c>
      <c r="AV27" s="69">
        <v>1.56457605116786E-2</v>
      </c>
      <c r="AW27" s="69">
        <v>1.0234116416122005E-2</v>
      </c>
      <c r="AX27" s="69">
        <v>1.0172931983280066E-2</v>
      </c>
      <c r="AY27" s="69"/>
      <c r="AZ27" s="69">
        <f t="shared" si="38"/>
        <v>-5.472828528398534E-3</v>
      </c>
      <c r="BA27" s="69">
        <f>'RD T1'!E171</f>
        <v>6.5954784998400063E-3</v>
      </c>
      <c r="BB27" s="69">
        <f t="shared" si="39"/>
        <v>1.1226499714414723E-3</v>
      </c>
      <c r="BD27" t="str">
        <f t="shared" si="40"/>
        <v>63 Community and civil enforcement occupations</v>
      </c>
      <c r="BE27" s="69">
        <v>6.7978636818422852E-2</v>
      </c>
      <c r="BF27" s="69">
        <v>4.5232088548588539E-2</v>
      </c>
      <c r="BG27" s="69">
        <v>6.3482236027873451E-2</v>
      </c>
      <c r="BH27" s="69">
        <v>3.5238965841125583E-2</v>
      </c>
      <c r="BI27" s="69">
        <v>3.6926453774328294E-2</v>
      </c>
      <c r="BJ27" s="69"/>
      <c r="BK27" s="69">
        <f t="shared" si="41"/>
        <v>-2.6555782253545157E-2</v>
      </c>
      <c r="BL27" s="69">
        <f>'RD T1'!E200</f>
        <v>1.3652086020185103E-2</v>
      </c>
      <c r="BM27" s="69">
        <f t="shared" si="42"/>
        <v>-1.2903696233360054E-2</v>
      </c>
      <c r="BO27" t="str">
        <f t="shared" si="43"/>
        <v>63 Community and civil enforcement occupations</v>
      </c>
      <c r="BP27" s="69">
        <v>8.8649502342226821E-2</v>
      </c>
      <c r="BQ27" s="69">
        <v>6.6417867291490143E-2</v>
      </c>
      <c r="BR27" s="69">
        <v>8.9198149608557736E-2</v>
      </c>
      <c r="BS27" s="69">
        <v>5.1755134708307601E-2</v>
      </c>
      <c r="BT27" s="69">
        <v>4.4710381057221943E-2</v>
      </c>
      <c r="BU27" s="69"/>
      <c r="BV27" s="69">
        <f t="shared" si="44"/>
        <v>-4.4487768551335793E-2</v>
      </c>
      <c r="BW27" s="69">
        <f>'RD T1'!E229</f>
        <v>2.3508827859732424E-2</v>
      </c>
      <c r="BX27" s="69">
        <f t="shared" si="45"/>
        <v>-2.097894069160337E-2</v>
      </c>
      <c r="BZ27" t="str">
        <f t="shared" si="46"/>
        <v>63 Community and civil enforcement occupations</v>
      </c>
      <c r="CA27" s="69">
        <v>6.5610283669059202E-2</v>
      </c>
      <c r="CB27" s="69">
        <v>6.6510298425912176E-2</v>
      </c>
      <c r="CC27" s="69">
        <v>7.8570374041613517E-2</v>
      </c>
      <c r="CD27" s="69">
        <v>5.4902887194882274E-2</v>
      </c>
      <c r="CE27" s="69">
        <v>5.5087390634773956E-2</v>
      </c>
      <c r="CF27" s="69"/>
      <c r="CG27" s="69">
        <f t="shared" si="47"/>
        <v>-2.3482983406839561E-2</v>
      </c>
      <c r="CH27" s="69">
        <f>'RD T1'!E258</f>
        <v>2.0408922841507478E-2</v>
      </c>
      <c r="CI27" s="69">
        <f t="shared" si="48"/>
        <v>-3.0740605653320832E-3</v>
      </c>
      <c r="CK27" t="str">
        <f t="shared" si="49"/>
        <v>63 Community and civil enforcement occupations</v>
      </c>
      <c r="CL27" s="69">
        <v>1.4505198046556617E-2</v>
      </c>
      <c r="CM27" s="69">
        <v>1.0320936546691145E-2</v>
      </c>
      <c r="CN27" s="69">
        <v>2.2312789839859511E-2</v>
      </c>
      <c r="CO27" s="69">
        <v>6.3797142218683205E-3</v>
      </c>
      <c r="CP27" s="69">
        <v>4.6785355593628982E-3</v>
      </c>
      <c r="CQ27" s="69"/>
      <c r="CR27" s="69">
        <f t="shared" si="50"/>
        <v>-1.7634254280496614E-2</v>
      </c>
      <c r="CS27" s="69">
        <f>'RD T1'!E287</f>
        <v>1.996013839730163E-3</v>
      </c>
      <c r="CT27" s="69">
        <f t="shared" si="51"/>
        <v>-1.5638240440766452E-2</v>
      </c>
    </row>
    <row r="28" spans="1:98" x14ac:dyDescent="0.2">
      <c r="A28" s="10" t="str">
        <f>name!D24</f>
        <v>71 Sales occupations</v>
      </c>
      <c r="B28" s="69">
        <v>5.8723254303799557E-2</v>
      </c>
      <c r="C28" s="69">
        <v>7.0496576338402658E-2</v>
      </c>
      <c r="D28" s="69">
        <v>6.0028856522479836E-2</v>
      </c>
      <c r="E28" s="69">
        <v>8.226456272627386E-2</v>
      </c>
      <c r="F28" s="69">
        <v>0.1211258148354403</v>
      </c>
      <c r="G28" s="11"/>
      <c r="H28" s="69">
        <f t="shared" si="26"/>
        <v>6.1096958312960463E-2</v>
      </c>
      <c r="I28" s="69">
        <f>'RD T1'!E56</f>
        <v>4.1176934447564796E-2</v>
      </c>
      <c r="J28" s="69">
        <f t="shared" si="27"/>
        <v>0.10227389276052526</v>
      </c>
      <c r="L28" t="str">
        <f t="shared" si="28"/>
        <v>71 Sales occupations</v>
      </c>
      <c r="M28" s="69">
        <v>0.80635143229323625</v>
      </c>
      <c r="N28" s="69">
        <v>0.93221506728633274</v>
      </c>
      <c r="O28" s="69">
        <v>0.92591647889362094</v>
      </c>
      <c r="P28" s="69">
        <v>1.328556170736692</v>
      </c>
      <c r="Q28" s="69">
        <v>2.3547317779280355</v>
      </c>
      <c r="R28" s="11"/>
      <c r="S28" s="69">
        <f t="shared" si="29"/>
        <v>1.4288152990344145</v>
      </c>
      <c r="T28" s="69">
        <f>'RD T1'!E85</f>
        <v>0.76904970893093516</v>
      </c>
      <c r="U28" s="69">
        <f t="shared" si="30"/>
        <v>2.1978650079653494</v>
      </c>
      <c r="W28" t="str">
        <f t="shared" si="31"/>
        <v>71 Sales occupations</v>
      </c>
      <c r="X28" s="69">
        <v>3.2976269978554167</v>
      </c>
      <c r="Y28" s="69">
        <v>3.1585569493887515</v>
      </c>
      <c r="Z28" s="69">
        <v>3.4430291903475596</v>
      </c>
      <c r="AA28" s="69">
        <v>4.0607134511114129</v>
      </c>
      <c r="AB28" s="69">
        <v>5.1718133287829495</v>
      </c>
      <c r="AC28" s="69"/>
      <c r="AD28" s="69">
        <f t="shared" si="32"/>
        <v>1.7287841384353899</v>
      </c>
      <c r="AE28" s="69">
        <f>'RD T1'!E114</f>
        <v>2.5321037224644742</v>
      </c>
      <c r="AF28" s="69">
        <f t="shared" si="33"/>
        <v>4.2608878608998637</v>
      </c>
      <c r="AH28" t="str">
        <f t="shared" si="34"/>
        <v>71 Sales occupations</v>
      </c>
      <c r="AI28" s="69">
        <v>1.1520912162399155</v>
      </c>
      <c r="AJ28" s="69">
        <v>1.070897152489424</v>
      </c>
      <c r="AK28" s="69">
        <v>1.2057583077367353</v>
      </c>
      <c r="AL28" s="69">
        <v>1.355906515265813</v>
      </c>
      <c r="AM28" s="69">
        <v>1.7352562815382206</v>
      </c>
      <c r="AN28" s="69"/>
      <c r="AO28" s="69">
        <f t="shared" si="35"/>
        <v>0.52949797380148533</v>
      </c>
      <c r="AP28" s="69">
        <f>'RD T1'!E143</f>
        <v>0.87371759892572332</v>
      </c>
      <c r="AQ28" s="69">
        <f t="shared" si="36"/>
        <v>1.4032155727272086</v>
      </c>
      <c r="AS28" t="str">
        <f t="shared" si="37"/>
        <v>71 Sales occupations</v>
      </c>
      <c r="AT28" s="69">
        <v>0.9729280362453292</v>
      </c>
      <c r="AU28" s="69">
        <v>0.86522919647898588</v>
      </c>
      <c r="AV28" s="69">
        <v>0.93056499216241106</v>
      </c>
      <c r="AW28" s="69">
        <v>1.0222074057061759</v>
      </c>
      <c r="AX28" s="69">
        <v>1.2334991093091117</v>
      </c>
      <c r="AY28" s="69"/>
      <c r="AZ28" s="69">
        <f t="shared" si="38"/>
        <v>0.3029341171467006</v>
      </c>
      <c r="BA28" s="69">
        <f>'RD T1'!E172</f>
        <v>0.55873102609342007</v>
      </c>
      <c r="BB28" s="69">
        <f t="shared" si="39"/>
        <v>0.86166514324012067</v>
      </c>
      <c r="BD28" t="str">
        <f t="shared" si="40"/>
        <v>71 Sales occupations</v>
      </c>
      <c r="BE28" s="69">
        <v>7.8054924203796858</v>
      </c>
      <c r="BF28" s="69">
        <v>7.7286549353012903</v>
      </c>
      <c r="BG28" s="69">
        <v>7.7321944306140598</v>
      </c>
      <c r="BH28" s="69">
        <v>8.0361160190121748</v>
      </c>
      <c r="BI28" s="69">
        <v>8.6552296202167884</v>
      </c>
      <c r="BJ28" s="69"/>
      <c r="BK28" s="69">
        <f t="shared" si="41"/>
        <v>0.92303518960272868</v>
      </c>
      <c r="BL28" s="69">
        <f>'RD T1'!E201</f>
        <v>3.567557628411818</v>
      </c>
      <c r="BM28" s="69">
        <f t="shared" si="42"/>
        <v>4.4905928180145462</v>
      </c>
      <c r="BO28" t="str">
        <f t="shared" si="43"/>
        <v>71 Sales occupations</v>
      </c>
      <c r="BP28" s="69">
        <v>8.4382092173294687</v>
      </c>
      <c r="BQ28" s="69">
        <v>7.3219675689307531</v>
      </c>
      <c r="BR28" s="69">
        <v>6.9071929638839427</v>
      </c>
      <c r="BS28" s="69">
        <v>6.4192865185095132</v>
      </c>
      <c r="BT28" s="69">
        <v>5.1271383929659855</v>
      </c>
      <c r="BU28" s="69"/>
      <c r="BV28" s="69">
        <f t="shared" si="44"/>
        <v>-1.7800545709179572</v>
      </c>
      <c r="BW28" s="69">
        <f>'RD T1'!E230</f>
        <v>2.9235495645241523</v>
      </c>
      <c r="BX28" s="69">
        <f t="shared" si="45"/>
        <v>1.1434949936061951</v>
      </c>
      <c r="BZ28" t="str">
        <f t="shared" si="46"/>
        <v>71 Sales occupations</v>
      </c>
      <c r="CA28" s="69">
        <v>4.6987842490468958</v>
      </c>
      <c r="CB28" s="69">
        <v>5.229890094189054</v>
      </c>
      <c r="CC28" s="69">
        <v>5.0839638317187257</v>
      </c>
      <c r="CD28" s="69">
        <v>4.41357313843843</v>
      </c>
      <c r="CE28" s="69">
        <v>1.6248470189220874</v>
      </c>
      <c r="CF28" s="69"/>
      <c r="CG28" s="69">
        <f t="shared" si="47"/>
        <v>-3.4591168127966383</v>
      </c>
      <c r="CH28" s="69">
        <f>'RD T1'!E259</f>
        <v>1.2057559253869765</v>
      </c>
      <c r="CI28" s="69">
        <f t="shared" si="48"/>
        <v>-2.253360887409662</v>
      </c>
      <c r="CK28" t="str">
        <f t="shared" si="49"/>
        <v>71 Sales occupations</v>
      </c>
      <c r="CL28" s="69">
        <v>1.564776811986532</v>
      </c>
      <c r="CM28" s="69">
        <v>1.2138533963011502</v>
      </c>
      <c r="CN28" s="69">
        <v>1.4356180632041826</v>
      </c>
      <c r="CO28" s="69">
        <v>0.87208695670584579</v>
      </c>
      <c r="CP28" s="69">
        <v>0.61031318608031293</v>
      </c>
      <c r="CQ28" s="69"/>
      <c r="CR28" s="69">
        <f t="shared" si="50"/>
        <v>-0.82530487712386968</v>
      </c>
      <c r="CS28" s="69">
        <f>'RD T1'!E288</f>
        <v>0.25295317216464736</v>
      </c>
      <c r="CT28" s="69">
        <f t="shared" si="51"/>
        <v>-0.57235170495922238</v>
      </c>
    </row>
    <row r="29" spans="1:98" x14ac:dyDescent="0.2">
      <c r="A29" s="10" t="str">
        <f>name!D25</f>
        <v>72 Customer service occupations</v>
      </c>
      <c r="B29" s="69">
        <v>1.9396060904664354E-2</v>
      </c>
      <c r="C29" s="69">
        <v>2.4963287040390952E-2</v>
      </c>
      <c r="D29" s="69">
        <v>2.6603527734703755E-2</v>
      </c>
      <c r="E29" s="69">
        <v>4.2943937916002338E-2</v>
      </c>
      <c r="F29" s="69">
        <v>7.1245053667994052E-2</v>
      </c>
      <c r="G29" s="11"/>
      <c r="H29" s="69">
        <f>F29-D29</f>
        <v>4.4641525933290294E-2</v>
      </c>
      <c r="I29" s="69">
        <f>'RD T1'!E57</f>
        <v>2.3514008931344459E-2</v>
      </c>
      <c r="J29" s="69">
        <f t="shared" si="27"/>
        <v>6.8155534864634756E-2</v>
      </c>
      <c r="L29" t="str">
        <f t="shared" si="28"/>
        <v>72 Customer service occupations</v>
      </c>
      <c r="M29" s="69">
        <v>0.20440358974405781</v>
      </c>
      <c r="N29" s="69">
        <v>0.27083652269151043</v>
      </c>
      <c r="O29" s="69">
        <v>0.28776850955235289</v>
      </c>
      <c r="P29" s="69">
        <v>0.42473376841658328</v>
      </c>
      <c r="Q29" s="69">
        <v>0.68925236894097552</v>
      </c>
      <c r="R29" s="11"/>
      <c r="S29" s="69">
        <f t="shared" si="29"/>
        <v>0.40148385938862263</v>
      </c>
      <c r="T29" s="69">
        <f>'RD T1'!E86</f>
        <v>0.23850973980242088</v>
      </c>
      <c r="U29" s="69">
        <f t="shared" si="30"/>
        <v>0.63999359919104348</v>
      </c>
      <c r="W29" t="str">
        <f t="shared" si="31"/>
        <v>72 Customer service occupations</v>
      </c>
      <c r="X29" s="69">
        <v>0.92826838240483089</v>
      </c>
      <c r="Y29" s="69">
        <v>1.0002177341298211</v>
      </c>
      <c r="Z29" s="69">
        <v>1.1286738727773309</v>
      </c>
      <c r="AA29" s="69">
        <v>1.4191329890833939</v>
      </c>
      <c r="AB29" s="69">
        <v>1.8431387361463092</v>
      </c>
      <c r="AC29" s="69"/>
      <c r="AD29" s="69">
        <f t="shared" si="32"/>
        <v>0.7144648633689783</v>
      </c>
      <c r="AE29" s="69">
        <f>'RD T1'!E115</f>
        <v>0.82113648993342847</v>
      </c>
      <c r="AF29" s="69">
        <f t="shared" si="33"/>
        <v>1.5356013533024067</v>
      </c>
      <c r="AH29" t="str">
        <f t="shared" si="34"/>
        <v>72 Customer service occupations</v>
      </c>
      <c r="AI29" s="69">
        <v>0.27357406875399443</v>
      </c>
      <c r="AJ29" s="69">
        <v>0.29759436851920984</v>
      </c>
      <c r="AK29" s="69">
        <v>0.33492326305485492</v>
      </c>
      <c r="AL29" s="69">
        <v>0.41731490895950252</v>
      </c>
      <c r="AM29" s="69">
        <v>0.51272970981534949</v>
      </c>
      <c r="AN29" s="69"/>
      <c r="AO29" s="69">
        <f t="shared" si="35"/>
        <v>0.17780644676049456</v>
      </c>
      <c r="AP29" s="69">
        <f>'RD T1'!E144</f>
        <v>0.24899985667760452</v>
      </c>
      <c r="AQ29" s="69">
        <f t="shared" si="36"/>
        <v>0.42680630343809911</v>
      </c>
      <c r="AS29" t="str">
        <f t="shared" si="37"/>
        <v>72 Customer service occupations</v>
      </c>
      <c r="AT29" s="69">
        <v>0.34636502039895661</v>
      </c>
      <c r="AU29" s="69">
        <v>0.34776904420488031</v>
      </c>
      <c r="AV29" s="69">
        <v>0.37624607128100179</v>
      </c>
      <c r="AW29" s="69">
        <v>0.4548838786173095</v>
      </c>
      <c r="AX29" s="69">
        <v>0.51885907062534387</v>
      </c>
      <c r="AY29" s="69"/>
      <c r="AZ29" s="69">
        <f t="shared" si="38"/>
        <v>0.14261299934434207</v>
      </c>
      <c r="BA29" s="69">
        <f>'RD T1'!E173</f>
        <v>0.23486200749913372</v>
      </c>
      <c r="BB29" s="69">
        <f t="shared" si="39"/>
        <v>0.37747500684347579</v>
      </c>
      <c r="BD29" t="str">
        <f t="shared" si="40"/>
        <v>72 Customer service occupations</v>
      </c>
      <c r="BE29" s="69">
        <v>1.4457216701555957</v>
      </c>
      <c r="BF29" s="69">
        <v>1.6139563812246391</v>
      </c>
      <c r="BG29" s="69">
        <v>1.6883824290591933</v>
      </c>
      <c r="BH29" s="69">
        <v>1.8432198943742737</v>
      </c>
      <c r="BI29" s="69">
        <v>2.0709927248882818</v>
      </c>
      <c r="BJ29" s="69"/>
      <c r="BK29" s="69">
        <f t="shared" si="41"/>
        <v>0.38261029582908845</v>
      </c>
      <c r="BL29" s="69">
        <f>'RD T1'!E202</f>
        <v>0.79869117189521355</v>
      </c>
      <c r="BM29" s="69">
        <f t="shared" si="42"/>
        <v>1.1813014677243019</v>
      </c>
      <c r="BO29" t="str">
        <f t="shared" si="43"/>
        <v>72 Customer service occupations</v>
      </c>
      <c r="BP29" s="69">
        <v>1.5386103214726876</v>
      </c>
      <c r="BQ29" s="69">
        <v>1.699667642836971</v>
      </c>
      <c r="BR29" s="69">
        <v>1.5900265207593258</v>
      </c>
      <c r="BS29" s="69">
        <v>1.5788999073459873</v>
      </c>
      <c r="BT29" s="69">
        <v>1.3437587965279603</v>
      </c>
      <c r="BU29" s="69"/>
      <c r="BV29" s="69">
        <f t="shared" si="44"/>
        <v>-0.24626772423136556</v>
      </c>
      <c r="BW29" s="69">
        <f>'RD T1'!E231</f>
        <v>0.7053117246364552</v>
      </c>
      <c r="BX29" s="69">
        <f t="shared" si="45"/>
        <v>0.45904400040508964</v>
      </c>
      <c r="BZ29" t="str">
        <f t="shared" si="46"/>
        <v>72 Customer service occupations</v>
      </c>
      <c r="CA29" s="69">
        <v>0.65318584386040068</v>
      </c>
      <c r="CB29" s="69">
        <v>0.75723779896392696</v>
      </c>
      <c r="CC29" s="69">
        <v>0.74537677299159444</v>
      </c>
      <c r="CD29" s="69">
        <v>0.67350013944554143</v>
      </c>
      <c r="CE29" s="69">
        <v>0.56327011108328839</v>
      </c>
      <c r="CF29" s="69"/>
      <c r="CG29" s="69">
        <f t="shared" si="47"/>
        <v>-0.18210666190830604</v>
      </c>
      <c r="CH29" s="69">
        <f>'RD T1'!E260</f>
        <v>0.19077177319192976</v>
      </c>
      <c r="CI29" s="69">
        <f t="shared" si="48"/>
        <v>8.665111283623711E-3</v>
      </c>
      <c r="CK29" t="str">
        <f t="shared" si="49"/>
        <v>72 Customer service occupations</v>
      </c>
      <c r="CL29" s="69">
        <v>0.15526825501702968</v>
      </c>
      <c r="CM29" s="69">
        <v>0.17647119584188417</v>
      </c>
      <c r="CN29" s="69">
        <v>0.21321713890111529</v>
      </c>
      <c r="CO29" s="69">
        <v>0.25132207847508103</v>
      </c>
      <c r="CP29" s="69">
        <v>0.28224949185635673</v>
      </c>
      <c r="CQ29" s="69"/>
      <c r="CR29" s="69">
        <f t="shared" si="50"/>
        <v>6.9032352955241433E-2</v>
      </c>
      <c r="CS29" s="69">
        <f>'RD T1'!E289</f>
        <v>8.9372972378667676E-2</v>
      </c>
      <c r="CT29" s="69">
        <f t="shared" si="51"/>
        <v>0.15840532533390911</v>
      </c>
    </row>
    <row r="30" spans="1:98" x14ac:dyDescent="0.2">
      <c r="A30" s="10" t="str">
        <f>name!D26</f>
        <v>81 Process, plant and machine operatives</v>
      </c>
      <c r="B30" s="69">
        <v>1.5549429397536172E-2</v>
      </c>
      <c r="C30" s="69">
        <v>2.1898550948309704E-2</v>
      </c>
      <c r="D30" s="69">
        <v>1.6733763921681608E-2</v>
      </c>
      <c r="E30" s="69">
        <v>2.8755416842410935E-2</v>
      </c>
      <c r="F30" s="69">
        <v>6.4204127553170925E-2</v>
      </c>
      <c r="G30" s="11"/>
      <c r="H30" s="69">
        <f t="shared" si="26"/>
        <v>4.7470363631489321E-2</v>
      </c>
      <c r="I30" s="69">
        <f>'RD T1'!E58</f>
        <v>2.0225545840239376E-2</v>
      </c>
      <c r="J30" s="69">
        <f t="shared" si="27"/>
        <v>6.7695909471728696E-2</v>
      </c>
      <c r="L30" t="str">
        <f t="shared" si="28"/>
        <v>81 Process, plant and machine operatives</v>
      </c>
      <c r="M30" s="69">
        <v>0.11740015323374664</v>
      </c>
      <c r="N30" s="69">
        <v>0.14428229754025707</v>
      </c>
      <c r="O30" s="69">
        <v>0.12295403488962976</v>
      </c>
      <c r="P30" s="69">
        <v>0.22465657237925676</v>
      </c>
      <c r="Q30" s="69">
        <v>0.42025126866584528</v>
      </c>
      <c r="R30" s="11"/>
      <c r="S30" s="69">
        <f t="shared" si="29"/>
        <v>0.29729723377621553</v>
      </c>
      <c r="T30" s="69">
        <f>'RD T1'!E87</f>
        <v>0.12875779843933294</v>
      </c>
      <c r="U30" s="69">
        <f t="shared" si="30"/>
        <v>0.42605503221554847</v>
      </c>
      <c r="W30" t="str">
        <f t="shared" si="31"/>
        <v>81 Process, plant and machine operatives</v>
      </c>
      <c r="X30" s="69">
        <v>0.3720893058174371</v>
      </c>
      <c r="Y30" s="69">
        <v>0.34384931596306467</v>
      </c>
      <c r="Z30" s="69">
        <v>0.31767921317523479</v>
      </c>
      <c r="AA30" s="69">
        <v>0.51267991258945345</v>
      </c>
      <c r="AB30" s="69">
        <v>0.86305837796301188</v>
      </c>
      <c r="AC30" s="69"/>
      <c r="AD30" s="69">
        <f t="shared" si="32"/>
        <v>0.54537916478777704</v>
      </c>
      <c r="AE30" s="69">
        <f>'RD T1'!E116</f>
        <v>0.32224998837941338</v>
      </c>
      <c r="AF30" s="69">
        <f t="shared" si="33"/>
        <v>0.86762915316719047</v>
      </c>
      <c r="AH30" t="str">
        <f t="shared" si="34"/>
        <v>81 Process, plant and machine operatives</v>
      </c>
      <c r="AI30" s="69">
        <v>0.15621150803158637</v>
      </c>
      <c r="AJ30" s="69">
        <v>0.15012442899712086</v>
      </c>
      <c r="AK30" s="69">
        <v>0.13952527267289017</v>
      </c>
      <c r="AL30" s="69">
        <v>0.21732205577708077</v>
      </c>
      <c r="AM30" s="69">
        <v>0.36947853606739001</v>
      </c>
      <c r="AN30" s="69"/>
      <c r="AO30" s="69">
        <f t="shared" si="35"/>
        <v>0.22995326339449984</v>
      </c>
      <c r="AP30" s="69">
        <f>'RD T1'!E145</f>
        <v>0.12776701498636359</v>
      </c>
      <c r="AQ30" s="69">
        <f t="shared" si="36"/>
        <v>0.3577202783808634</v>
      </c>
      <c r="AS30" t="str">
        <f t="shared" si="37"/>
        <v>81 Process, plant and machine operatives</v>
      </c>
      <c r="AT30" s="69">
        <v>0.36600388737388406</v>
      </c>
      <c r="AU30" s="69">
        <v>0.3391986155439608</v>
      </c>
      <c r="AV30" s="69">
        <v>0.30719707321605716</v>
      </c>
      <c r="AW30" s="69">
        <v>0.42203274556762826</v>
      </c>
      <c r="AX30" s="69">
        <v>0.58588729460695987</v>
      </c>
      <c r="AY30" s="69"/>
      <c r="AZ30" s="69">
        <f t="shared" si="38"/>
        <v>0.27869022139090271</v>
      </c>
      <c r="BA30" s="69">
        <f>'RD T1'!E174</f>
        <v>0.22641642517980953</v>
      </c>
      <c r="BB30" s="69">
        <f t="shared" si="39"/>
        <v>0.50510664657071225</v>
      </c>
      <c r="BD30" t="str">
        <f t="shared" si="40"/>
        <v>81 Process, plant and machine operatives</v>
      </c>
      <c r="BE30" s="69">
        <v>2.5690099913077846</v>
      </c>
      <c r="BF30" s="69">
        <v>2.545662573607737</v>
      </c>
      <c r="BG30" s="69">
        <v>2.189823405180134</v>
      </c>
      <c r="BH30" s="69">
        <v>2.5720074835315159</v>
      </c>
      <c r="BI30" s="69">
        <v>2.9047551497959598</v>
      </c>
      <c r="BJ30" s="69"/>
      <c r="BK30" s="69">
        <f t="shared" si="41"/>
        <v>0.71493174461582587</v>
      </c>
      <c r="BL30" s="69">
        <f>'RD T1'!E203</f>
        <v>0.93139834499355834</v>
      </c>
      <c r="BM30" s="69">
        <f t="shared" si="42"/>
        <v>1.6463300896093842</v>
      </c>
      <c r="BO30" t="str">
        <f t="shared" si="43"/>
        <v>81 Process, plant and machine operatives</v>
      </c>
      <c r="BP30" s="69">
        <v>3.0334438290123282</v>
      </c>
      <c r="BQ30" s="69">
        <v>2.6895448270488744</v>
      </c>
      <c r="BR30" s="69">
        <v>2.4599876557086762</v>
      </c>
      <c r="BS30" s="69">
        <v>2.548475258262112</v>
      </c>
      <c r="BT30" s="69">
        <v>2.2462655004137577</v>
      </c>
      <c r="BU30" s="69"/>
      <c r="BV30" s="69">
        <f t="shared" si="44"/>
        <v>-0.21372215529491845</v>
      </c>
      <c r="BW30" s="69">
        <f>'RD T1'!E232</f>
        <v>0.99372515877490597</v>
      </c>
      <c r="BX30" s="69">
        <f t="shared" si="45"/>
        <v>0.78000300347998752</v>
      </c>
      <c r="BZ30" t="str">
        <f t="shared" si="46"/>
        <v>81 Process, plant and machine operatives</v>
      </c>
      <c r="CA30" s="69">
        <v>2.2605627266414059</v>
      </c>
      <c r="CB30" s="69">
        <v>2.462441542807857</v>
      </c>
      <c r="CC30" s="69">
        <v>1.9711466963782796</v>
      </c>
      <c r="CD30" s="69">
        <v>1.8670903122103788</v>
      </c>
      <c r="CE30" s="69">
        <v>0.75453317842892997</v>
      </c>
      <c r="CF30" s="69"/>
      <c r="CG30" s="69">
        <f t="shared" si="47"/>
        <v>-1.2166135179493496</v>
      </c>
      <c r="CH30" s="69">
        <f>'RD T1'!E261</f>
        <v>0.47773377593188482</v>
      </c>
      <c r="CI30" s="69">
        <f t="shared" si="48"/>
        <v>-0.73887974201746476</v>
      </c>
      <c r="CK30" t="str">
        <f t="shared" si="49"/>
        <v>81 Process, plant and machine operatives</v>
      </c>
      <c r="CL30" s="69">
        <v>0.7344339450026206</v>
      </c>
      <c r="CM30" s="69">
        <v>0.59702256528793085</v>
      </c>
      <c r="CN30" s="69">
        <v>0.68081937978941987</v>
      </c>
      <c r="CO30" s="69">
        <v>0.3091430188567284</v>
      </c>
      <c r="CP30" s="69">
        <v>0.16057644130837659</v>
      </c>
      <c r="CQ30" s="69"/>
      <c r="CR30" s="69">
        <f t="shared" si="50"/>
        <v>-0.5202429384810433</v>
      </c>
      <c r="CS30" s="69">
        <f>'RD T1'!E290</f>
        <v>8.1227419759826669E-2</v>
      </c>
      <c r="CT30" s="69">
        <f t="shared" si="51"/>
        <v>-0.43901551872121664</v>
      </c>
    </row>
    <row r="31" spans="1:98" x14ac:dyDescent="0.2">
      <c r="A31" s="10" t="str">
        <f>name!D27</f>
        <v>82 Transport and mobile machine drivers and operatives</v>
      </c>
      <c r="B31" s="69">
        <v>2.2338062793715783E-2</v>
      </c>
      <c r="C31" s="69">
        <v>2.8101145136852169E-2</v>
      </c>
      <c r="D31" s="69">
        <v>2.3275801062662301E-2</v>
      </c>
      <c r="E31" s="69">
        <v>3.7145247623546949E-2</v>
      </c>
      <c r="F31" s="69">
        <v>5.8545750277575158E-2</v>
      </c>
      <c r="G31" s="11"/>
      <c r="H31" s="69">
        <f t="shared" si="26"/>
        <v>3.526994921491286E-2</v>
      </c>
      <c r="I31" s="69">
        <f>'RD T1'!E59</f>
        <v>2.5572446103082295E-2</v>
      </c>
      <c r="J31" s="69">
        <f t="shared" si="27"/>
        <v>6.0842395317995152E-2</v>
      </c>
      <c r="L31" t="str">
        <f t="shared" si="28"/>
        <v>82 Transport and mobile machine drivers and operatives</v>
      </c>
      <c r="M31" s="69">
        <v>0.16490771816761279</v>
      </c>
      <c r="N31" s="69">
        <v>0.23131177824655774</v>
      </c>
      <c r="O31" s="69">
        <v>0.20425582812105919</v>
      </c>
      <c r="P31" s="69">
        <v>0.30067555028090925</v>
      </c>
      <c r="Q31" s="69">
        <v>0.49082345121006138</v>
      </c>
      <c r="R31" s="11"/>
      <c r="S31" s="69">
        <f t="shared" si="29"/>
        <v>0.28656762308900219</v>
      </c>
      <c r="T31" s="69">
        <f>'RD T1'!E88</f>
        <v>0.21220585769924577</v>
      </c>
      <c r="U31" s="69">
        <f t="shared" si="30"/>
        <v>0.49877348078824796</v>
      </c>
      <c r="W31" t="str">
        <f t="shared" si="31"/>
        <v>82 Transport and mobile machine drivers and operatives</v>
      </c>
      <c r="X31" s="69">
        <v>0.48972410649360132</v>
      </c>
      <c r="Y31" s="69">
        <v>0.55695627719858143</v>
      </c>
      <c r="Z31" s="69">
        <v>0.52734740134632696</v>
      </c>
      <c r="AA31" s="69">
        <v>0.67482970310983403</v>
      </c>
      <c r="AB31" s="69">
        <v>0.94993532724277907</v>
      </c>
      <c r="AC31" s="69"/>
      <c r="AD31" s="69">
        <f t="shared" si="32"/>
        <v>0.42258792589645211</v>
      </c>
      <c r="AE31" s="69">
        <f>'RD T1'!E117</f>
        <v>0.50570189982372138</v>
      </c>
      <c r="AF31" s="69">
        <f t="shared" si="33"/>
        <v>0.92828982572017349</v>
      </c>
      <c r="AH31" t="str">
        <f t="shared" si="34"/>
        <v>82 Transport and mobile machine drivers and operatives</v>
      </c>
      <c r="AI31" s="69">
        <v>0.20450044833521802</v>
      </c>
      <c r="AJ31" s="69">
        <v>0.24375849309155373</v>
      </c>
      <c r="AK31" s="69">
        <v>0.24021912874003362</v>
      </c>
      <c r="AL31" s="69">
        <v>0.30980416202182359</v>
      </c>
      <c r="AM31" s="69">
        <v>0.40989496839854406</v>
      </c>
      <c r="AN31" s="69"/>
      <c r="AO31" s="69">
        <f t="shared" si="35"/>
        <v>0.16967583965851044</v>
      </c>
      <c r="AP31" s="69">
        <f>'RD T1'!E146</f>
        <v>0.22848385553471087</v>
      </c>
      <c r="AQ31" s="69">
        <f t="shared" si="36"/>
        <v>0.39815969519322131</v>
      </c>
      <c r="AS31" t="str">
        <f t="shared" si="37"/>
        <v>82 Transport and mobile machine drivers and operatives</v>
      </c>
      <c r="AT31" s="69">
        <v>0.36569352287882378</v>
      </c>
      <c r="AU31" s="69">
        <v>0.38191313286147999</v>
      </c>
      <c r="AV31" s="69">
        <v>0.34196961368432</v>
      </c>
      <c r="AW31" s="69">
        <v>0.4318274635194686</v>
      </c>
      <c r="AX31" s="69">
        <v>0.52156842053519414</v>
      </c>
      <c r="AY31" s="69"/>
      <c r="AZ31" s="69">
        <f t="shared" si="38"/>
        <v>0.17959880685087415</v>
      </c>
      <c r="BA31" s="69">
        <f>'RD T1'!E175</f>
        <v>0.30819166467006726</v>
      </c>
      <c r="BB31" s="69">
        <f t="shared" si="39"/>
        <v>0.4877904715209414</v>
      </c>
      <c r="BD31" t="str">
        <f t="shared" si="40"/>
        <v>82 Transport and mobile machine drivers and operatives</v>
      </c>
      <c r="BE31" s="69">
        <v>2.4097903391832327</v>
      </c>
      <c r="BF31" s="69">
        <v>2.4512917207328706</v>
      </c>
      <c r="BG31" s="69">
        <v>2.105404698746582</v>
      </c>
      <c r="BH31" s="69">
        <v>2.3781510937309642</v>
      </c>
      <c r="BI31" s="69">
        <v>2.7038404484208134</v>
      </c>
      <c r="BJ31" s="69"/>
      <c r="BK31" s="69">
        <f t="shared" si="41"/>
        <v>0.59843574967423141</v>
      </c>
      <c r="BL31" s="69">
        <f>'RD T1'!E204</f>
        <v>1.2211260350840654</v>
      </c>
      <c r="BM31" s="69">
        <f t="shared" si="42"/>
        <v>1.8195617847582968</v>
      </c>
      <c r="BO31" t="str">
        <f t="shared" si="43"/>
        <v>82 Transport and mobile machine drivers and operatives</v>
      </c>
      <c r="BP31" s="69">
        <v>3.2380210191975456</v>
      </c>
      <c r="BQ31" s="69">
        <v>3.0711295396160643</v>
      </c>
      <c r="BR31" s="69">
        <v>2.907319135821214</v>
      </c>
      <c r="BS31" s="69">
        <v>2.8398261797815265</v>
      </c>
      <c r="BT31" s="69">
        <v>2.6787506644549604</v>
      </c>
      <c r="BU31" s="69"/>
      <c r="BV31" s="69">
        <f t="shared" si="44"/>
        <v>-0.22856847136625369</v>
      </c>
      <c r="BW31" s="69">
        <f>'RD T1'!E233</f>
        <v>1.6101975594037001</v>
      </c>
      <c r="BX31" s="69">
        <f t="shared" si="45"/>
        <v>1.3816290880374464</v>
      </c>
      <c r="BZ31" t="str">
        <f t="shared" si="46"/>
        <v>82 Transport and mobile machine drivers and operatives</v>
      </c>
      <c r="CA31" s="69">
        <v>2.6178168986894956</v>
      </c>
      <c r="CB31" s="69">
        <v>3.0057180217890158</v>
      </c>
      <c r="CC31" s="69">
        <v>2.2768633616255971</v>
      </c>
      <c r="CD31" s="69">
        <v>2.0775547186979382</v>
      </c>
      <c r="CE31" s="69">
        <v>1.6882377834637694</v>
      </c>
      <c r="CF31" s="69"/>
      <c r="CG31" s="69">
        <f t="shared" si="47"/>
        <v>-0.5886255781618277</v>
      </c>
      <c r="CH31" s="69">
        <f>'RD T1'!E262</f>
        <v>0.83172216792875853</v>
      </c>
      <c r="CI31" s="69">
        <f t="shared" si="48"/>
        <v>0.24309658976693083</v>
      </c>
      <c r="CK31" t="str">
        <f t="shared" si="49"/>
        <v>82 Transport and mobile machine drivers and operatives</v>
      </c>
      <c r="CL31" s="69">
        <v>0.70912805219228048</v>
      </c>
      <c r="CM31" s="69">
        <v>0.82111445782082471</v>
      </c>
      <c r="CN31" s="69">
        <v>1.1216761137642361</v>
      </c>
      <c r="CO31" s="69">
        <v>0.84864327488289326</v>
      </c>
      <c r="CP31" s="69">
        <v>0.57497349706671841</v>
      </c>
      <c r="CQ31" s="69"/>
      <c r="CR31" s="69">
        <f t="shared" si="50"/>
        <v>-0.54670261669751774</v>
      </c>
      <c r="CS31" s="69">
        <f>'RD T1'!E291</f>
        <v>0.33214062602160638</v>
      </c>
      <c r="CT31" s="69">
        <f t="shared" si="51"/>
        <v>-0.21456199067591136</v>
      </c>
    </row>
    <row r="32" spans="1:98" x14ac:dyDescent="0.2">
      <c r="A32" s="10" t="str">
        <f>name!D28</f>
        <v>91 Elementary trades and related occupations</v>
      </c>
      <c r="B32" s="69">
        <v>3.2916229735204888E-4</v>
      </c>
      <c r="C32" s="69">
        <v>3.099662924431211E-4</v>
      </c>
      <c r="D32" s="69">
        <v>2.4246583180658398E-4</v>
      </c>
      <c r="E32" s="69">
        <v>1.2330824817179608E-3</v>
      </c>
      <c r="F32" s="69">
        <v>2.766341858464319E-3</v>
      </c>
      <c r="G32" s="11"/>
      <c r="H32" s="69">
        <f t="shared" si="26"/>
        <v>2.523876026657735E-3</v>
      </c>
      <c r="I32" s="69">
        <f>'RD T1'!E60</f>
        <v>1.1208023955119619E-3</v>
      </c>
      <c r="J32" s="69">
        <f t="shared" si="27"/>
        <v>3.6446784221696969E-3</v>
      </c>
      <c r="L32" t="str">
        <f t="shared" si="28"/>
        <v>91 Elementary trades and related occupations</v>
      </c>
      <c r="M32" s="69">
        <v>9.9194697994028386E-2</v>
      </c>
      <c r="N32" s="69">
        <v>0.12319364220165779</v>
      </c>
      <c r="O32" s="69">
        <v>9.5565106318605333E-2</v>
      </c>
      <c r="P32" s="69">
        <v>0.2278105863207702</v>
      </c>
      <c r="Q32" s="69">
        <v>0.44823013895626423</v>
      </c>
      <c r="R32" s="11"/>
      <c r="S32" s="69">
        <f t="shared" si="29"/>
        <v>0.35266503263765892</v>
      </c>
      <c r="T32" s="69">
        <f>'RD T1'!E89</f>
        <v>0.1479432115263796</v>
      </c>
      <c r="U32" s="69">
        <f t="shared" si="30"/>
        <v>0.50060824416403849</v>
      </c>
      <c r="W32" t="str">
        <f t="shared" si="31"/>
        <v>91 Elementary trades and related occupations</v>
      </c>
      <c r="X32" s="69">
        <v>0.31804610865529065</v>
      </c>
      <c r="Y32" s="69">
        <v>0.28590038665515999</v>
      </c>
      <c r="Z32" s="69">
        <v>0.27311646397248496</v>
      </c>
      <c r="AA32" s="69">
        <v>0.8133499304730627</v>
      </c>
      <c r="AB32" s="69">
        <v>1.1544031547276157</v>
      </c>
      <c r="AC32" s="69"/>
      <c r="AD32" s="69">
        <f t="shared" si="32"/>
        <v>0.88128669075513066</v>
      </c>
      <c r="AE32" s="69">
        <f>'RD T1'!E118</f>
        <v>0.57717613589725636</v>
      </c>
      <c r="AF32" s="69">
        <f t="shared" si="33"/>
        <v>1.4584628266523869</v>
      </c>
      <c r="AH32" t="str">
        <f t="shared" si="34"/>
        <v>91 Elementary trades and related occupations</v>
      </c>
      <c r="AI32" s="69">
        <v>0.20713771711528672</v>
      </c>
      <c r="AJ32" s="69">
        <v>0.19334823461898071</v>
      </c>
      <c r="AK32" s="69">
        <v>0.17349375488438709</v>
      </c>
      <c r="AL32" s="69">
        <v>0.46869789738227119</v>
      </c>
      <c r="AM32" s="69">
        <v>0.72588216782790516</v>
      </c>
      <c r="AN32" s="69"/>
      <c r="AO32" s="69">
        <f t="shared" si="35"/>
        <v>0.55238841294351804</v>
      </c>
      <c r="AP32" s="69">
        <f>'RD T1'!E147</f>
        <v>0.34707987970240012</v>
      </c>
      <c r="AQ32" s="69">
        <f t="shared" si="36"/>
        <v>0.8994682926459181</v>
      </c>
      <c r="AS32" t="str">
        <f t="shared" si="37"/>
        <v>91 Elementary trades and related occupations</v>
      </c>
      <c r="AT32" s="69">
        <v>0.23423506764069915</v>
      </c>
      <c r="AU32" s="69">
        <v>0.21112898926618481</v>
      </c>
      <c r="AV32" s="69">
        <v>0.20874497770963482</v>
      </c>
      <c r="AW32" s="69">
        <v>0.53389923016115559</v>
      </c>
      <c r="AX32" s="69">
        <v>0.72295168034724044</v>
      </c>
      <c r="AY32" s="69"/>
      <c r="AZ32" s="69">
        <f t="shared" si="38"/>
        <v>0.51420670263760559</v>
      </c>
      <c r="BA32" s="69">
        <f>'RD T1'!E176</f>
        <v>0.32483293830261323</v>
      </c>
      <c r="BB32" s="69">
        <f t="shared" si="39"/>
        <v>0.83903964094021877</v>
      </c>
      <c r="BD32" t="str">
        <f t="shared" si="40"/>
        <v>91 Elementary trades and related occupations</v>
      </c>
      <c r="BE32" s="69">
        <v>1.25856924229131</v>
      </c>
      <c r="BF32" s="69">
        <v>1.1325220422889313</v>
      </c>
      <c r="BG32" s="69">
        <v>1.0129382983058017</v>
      </c>
      <c r="BH32" s="69">
        <v>2.3265245416072053</v>
      </c>
      <c r="BI32" s="69">
        <v>3.1910661118508687</v>
      </c>
      <c r="BJ32" s="69"/>
      <c r="BK32" s="69">
        <f t="shared" si="41"/>
        <v>2.1781278135450668</v>
      </c>
      <c r="BL32" s="69">
        <f>'RD T1'!E205</f>
        <v>1.1431703473677282</v>
      </c>
      <c r="BM32" s="69">
        <f t="shared" si="42"/>
        <v>3.3212981609127947</v>
      </c>
      <c r="BO32" t="str">
        <f t="shared" si="43"/>
        <v>91 Elementary trades and related occupations</v>
      </c>
      <c r="BP32" s="69">
        <v>1.8412890618796147</v>
      </c>
      <c r="BQ32" s="69">
        <v>1.3891129424519579</v>
      </c>
      <c r="BR32" s="69">
        <v>1.2864484307580342</v>
      </c>
      <c r="BS32" s="69">
        <v>2.3796684509971171</v>
      </c>
      <c r="BT32" s="69">
        <v>2.3560673426601979</v>
      </c>
      <c r="BU32" s="69"/>
      <c r="BV32" s="69">
        <f t="shared" si="44"/>
        <v>1.0696189119021637</v>
      </c>
      <c r="BW32" s="69">
        <f>'RD T1'!E234</f>
        <v>1.0348836425444772</v>
      </c>
      <c r="BX32" s="69">
        <f t="shared" si="45"/>
        <v>2.1045025544466407</v>
      </c>
      <c r="BZ32" t="str">
        <f t="shared" si="46"/>
        <v>91 Elementary trades and related occupations</v>
      </c>
      <c r="CA32" s="69">
        <v>1.8919714327487762</v>
      </c>
      <c r="CB32" s="69">
        <v>1.9186451890213669</v>
      </c>
      <c r="CC32" s="69">
        <v>1.503276782580985</v>
      </c>
      <c r="CD32" s="69">
        <v>2.6159091112362796</v>
      </c>
      <c r="CE32" s="69">
        <v>2.5086181950420432</v>
      </c>
      <c r="CF32" s="69"/>
      <c r="CG32" s="69">
        <f t="shared" si="47"/>
        <v>1.0053414124610582</v>
      </c>
      <c r="CH32" s="69">
        <f>'RD T1'!E263</f>
        <v>0.95322830090575061</v>
      </c>
      <c r="CI32" s="69">
        <f t="shared" si="48"/>
        <v>1.958569713366809</v>
      </c>
      <c r="CK32" t="str">
        <f t="shared" si="49"/>
        <v>91 Elementary trades and related occupations</v>
      </c>
      <c r="CL32" s="69">
        <v>0.71278545476602573</v>
      </c>
      <c r="CM32" s="69">
        <v>0.65253683120132955</v>
      </c>
      <c r="CN32" s="69">
        <v>0.75925502610224993</v>
      </c>
      <c r="CO32" s="69">
        <v>1.072907930320417</v>
      </c>
      <c r="CP32" s="69">
        <v>1.1169834347368921</v>
      </c>
      <c r="CQ32" s="69"/>
      <c r="CR32" s="69">
        <f t="shared" si="50"/>
        <v>0.35772840863464217</v>
      </c>
      <c r="CS32" s="69">
        <f>'RD T1'!E292</f>
        <v>0.3617443217892074</v>
      </c>
      <c r="CT32" s="69">
        <f t="shared" si="51"/>
        <v>0.71947273042384952</v>
      </c>
    </row>
    <row r="33" spans="1:98" x14ac:dyDescent="0.2">
      <c r="A33" s="10" t="str">
        <f>name!D29</f>
        <v>92 Elementary administration and service occupations</v>
      </c>
      <c r="B33" s="69">
        <v>2.2955151036137617E-2</v>
      </c>
      <c r="C33" s="69">
        <v>2.65831158538581E-2</v>
      </c>
      <c r="D33" s="69">
        <v>2.3225860236575281E-2</v>
      </c>
      <c r="E33" s="69">
        <v>3.157410447636632E-2</v>
      </c>
      <c r="F33" s="69">
        <v>4.4933405588194045E-2</v>
      </c>
      <c r="G33" s="11"/>
      <c r="H33" s="69">
        <f t="shared" ref="H33" si="52">F33-D33</f>
        <v>2.1707545351618764E-2</v>
      </c>
      <c r="I33" s="69">
        <f>'RD T1'!E61</f>
        <v>1.8706302210159811E-2</v>
      </c>
      <c r="J33" s="69">
        <f t="shared" ref="J33" si="53">SUM(H33:I33)</f>
        <v>4.0413847561778571E-2</v>
      </c>
      <c r="L33" t="str">
        <f t="shared" ref="L33" si="54">A33</f>
        <v>92 Elementary administration and service occupations</v>
      </c>
      <c r="M33" s="69">
        <v>0.65652074616251654</v>
      </c>
      <c r="N33" s="69">
        <v>0.87342355936144933</v>
      </c>
      <c r="O33" s="69">
        <v>0.87050168827799035</v>
      </c>
      <c r="P33" s="69">
        <v>1.2750308946938371</v>
      </c>
      <c r="Q33" s="69">
        <v>2.0899067708815529</v>
      </c>
      <c r="R33" s="11"/>
      <c r="S33" s="69">
        <f t="shared" ref="S33" si="55">Q33-O33</f>
        <v>1.2194050826035625</v>
      </c>
      <c r="T33" s="69">
        <f>'RD T1'!E90</f>
        <v>0.82704352840420226</v>
      </c>
      <c r="U33" s="69">
        <f t="shared" ref="U33" si="56">SUM(S33:T33)</f>
        <v>2.0464486110077647</v>
      </c>
      <c r="W33" t="str">
        <f t="shared" ref="W33" si="57">A33</f>
        <v>92 Elementary administration and service occupations</v>
      </c>
      <c r="X33" s="69">
        <v>2.4498151746707348</v>
      </c>
      <c r="Y33" s="69">
        <v>2.6536942301753852</v>
      </c>
      <c r="Z33" s="69">
        <v>2.8401882645269572</v>
      </c>
      <c r="AA33" s="69">
        <v>3.1894905945189662</v>
      </c>
      <c r="AB33" s="69">
        <v>3.8574550937249903</v>
      </c>
      <c r="AC33" s="69"/>
      <c r="AD33" s="69">
        <f t="shared" ref="AD33" si="58">AB33-Z33</f>
        <v>1.0172668291980331</v>
      </c>
      <c r="AE33" s="69">
        <f>'RD T1'!E119</f>
        <v>2.2176256030051151</v>
      </c>
      <c r="AF33" s="69">
        <f t="shared" ref="AF33" si="59">SUM(AD33:AE33)</f>
        <v>3.2348924322031483</v>
      </c>
      <c r="AH33" t="str">
        <f t="shared" ref="AH33" si="60">L33</f>
        <v>92 Elementary administration and service occupations</v>
      </c>
      <c r="AI33" s="69">
        <v>1.1559777340611999</v>
      </c>
      <c r="AJ33" s="69">
        <v>1.2264185514804955</v>
      </c>
      <c r="AK33" s="69">
        <v>1.3179279701650759</v>
      </c>
      <c r="AL33" s="69">
        <v>1.5120047844145614</v>
      </c>
      <c r="AM33" s="69">
        <v>1.8780245924563082</v>
      </c>
      <c r="AN33" s="69"/>
      <c r="AO33" s="69">
        <f t="shared" ref="AO33" si="61">AM33-AK33</f>
        <v>0.56009662229123225</v>
      </c>
      <c r="AP33" s="69">
        <f>'RD T1'!E148</f>
        <v>0.99171582386388391</v>
      </c>
      <c r="AQ33" s="69">
        <f t="shared" ref="AQ33" si="62">SUM(AO33:AP33)</f>
        <v>1.5518124461551162</v>
      </c>
      <c r="AS33" t="str">
        <f t="shared" ref="AS33" si="63">W33</f>
        <v>92 Elementary administration and service occupations</v>
      </c>
      <c r="AT33" s="69">
        <v>1.0665426837837348</v>
      </c>
      <c r="AU33" s="69">
        <v>1.1039525909237347</v>
      </c>
      <c r="AV33" s="69">
        <v>1.250625463976708</v>
      </c>
      <c r="AW33" s="69">
        <v>1.3925687648135634</v>
      </c>
      <c r="AX33" s="69">
        <v>1.7272598236455512</v>
      </c>
      <c r="AY33" s="69"/>
      <c r="AZ33" s="69">
        <f t="shared" ref="AZ33" si="64">AX33-AV33</f>
        <v>0.47663435966884315</v>
      </c>
      <c r="BA33" s="69">
        <f>'RD T1'!E177</f>
        <v>0.89893413214359819</v>
      </c>
      <c r="BB33" s="69">
        <f t="shared" ref="BB33" si="65">SUM(AZ33:BA33)</f>
        <v>1.3755684918124413</v>
      </c>
      <c r="BD33" t="str">
        <f t="shared" ref="BD33" si="66">AH33</f>
        <v>92 Elementary administration and service occupations</v>
      </c>
      <c r="BE33" s="69">
        <v>7.3747976093824947</v>
      </c>
      <c r="BF33" s="69">
        <v>7.4347852109771271</v>
      </c>
      <c r="BG33" s="69">
        <v>6.8088275219202075</v>
      </c>
      <c r="BH33" s="69">
        <v>5.9126734662073375</v>
      </c>
      <c r="BI33" s="69">
        <v>5.3810829971097744</v>
      </c>
      <c r="BJ33" s="69"/>
      <c r="BK33" s="69">
        <f t="shared" ref="BK33" si="67">BI33-BG33</f>
        <v>-1.427744524810433</v>
      </c>
      <c r="BL33" s="69">
        <f>'RD T1'!E206</f>
        <v>2.6793367378621546</v>
      </c>
      <c r="BM33" s="69">
        <f t="shared" ref="BM33" si="68">SUM(BK33:BL33)</f>
        <v>1.2515922130517216</v>
      </c>
      <c r="BO33" t="str">
        <f t="shared" ref="BO33" si="69">AS33</f>
        <v>92 Elementary administration and service occupations</v>
      </c>
      <c r="BP33" s="69">
        <v>11.168116862862668</v>
      </c>
      <c r="BQ33" s="69">
        <v>10.91065720784805</v>
      </c>
      <c r="BR33" s="69">
        <v>9.8233245664701414</v>
      </c>
      <c r="BS33" s="69">
        <v>8.603248658146768</v>
      </c>
      <c r="BT33" s="69">
        <v>6.8102737735080163</v>
      </c>
      <c r="BU33" s="69"/>
      <c r="BV33" s="69">
        <f t="shared" ref="BV33" si="70">BT33-BR33</f>
        <v>-3.0130507929621251</v>
      </c>
      <c r="BW33" s="69">
        <f>'RD T1'!E235</f>
        <v>4.0236363525645835</v>
      </c>
      <c r="BX33" s="69">
        <f t="shared" ref="BX33" si="71">SUM(BV33:BW33)</f>
        <v>1.0105855596024584</v>
      </c>
      <c r="BZ33" t="str">
        <f t="shared" ref="BZ33" si="72">BD33</f>
        <v>92 Elementary administration and service occupations</v>
      </c>
      <c r="CA33" s="69">
        <v>8.3156886547375937</v>
      </c>
      <c r="CB33" s="69">
        <v>9.7406236158175368</v>
      </c>
      <c r="CC33" s="69">
        <v>8.6250855438681544</v>
      </c>
      <c r="CD33" s="69">
        <v>7.6491614658413889</v>
      </c>
      <c r="CE33" s="69">
        <v>5.4490514966053212</v>
      </c>
      <c r="CF33" s="69"/>
      <c r="CG33" s="69">
        <f t="shared" ref="CG33" si="73">CE33-CC33</f>
        <v>-3.1760340472628332</v>
      </c>
      <c r="CH33" s="69">
        <f>'RD T1'!E264</f>
        <v>2.486751689782138</v>
      </c>
      <c r="CI33" s="69">
        <f t="shared" ref="CI33" si="74">SUM(CG33:CH33)</f>
        <v>-0.68928235748069522</v>
      </c>
      <c r="CK33" t="str">
        <f t="shared" ref="CK33" si="75">BO33</f>
        <v>92 Elementary administration and service occupations</v>
      </c>
      <c r="CL33" s="69">
        <v>2.9690107889293071</v>
      </c>
      <c r="CM33" s="69">
        <v>2.2680781797841658</v>
      </c>
      <c r="CN33" s="69">
        <v>2.4942493705974447</v>
      </c>
      <c r="CO33" s="69">
        <v>1.6171994133666128</v>
      </c>
      <c r="CP33" s="69">
        <v>1.470755404506281</v>
      </c>
      <c r="CQ33" s="69"/>
      <c r="CR33" s="69">
        <f t="shared" ref="CR33" si="76">CP33-CN33</f>
        <v>-1.0234939660911637</v>
      </c>
      <c r="CS33" s="69">
        <f>'RD T1'!E293</f>
        <v>0.48913350813124634</v>
      </c>
      <c r="CT33" s="69">
        <f t="shared" ref="CT33" si="77">SUM(CR33:CS33)</f>
        <v>-0.53436045795991738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4.9051365859860008</v>
      </c>
      <c r="C35" s="67">
        <f t="shared" ref="C35:F35" si="78">SUM(C8:C33)</f>
        <v>6.5785612042233046</v>
      </c>
      <c r="D35" s="67">
        <f t="shared" si="78"/>
        <v>6.4473568934357637</v>
      </c>
      <c r="E35" s="67">
        <f t="shared" si="78"/>
        <v>8.438190893150388</v>
      </c>
      <c r="F35" s="67">
        <f t="shared" si="78"/>
        <v>12.428550805471971</v>
      </c>
      <c r="G35" s="11"/>
      <c r="H35" s="67">
        <f>F35-D35</f>
        <v>5.9811939120362076</v>
      </c>
      <c r="I35" s="67">
        <f>SUM(I8:I33)</f>
        <v>4.5065175403718989</v>
      </c>
      <c r="J35" s="67">
        <f>SUM(H35:I35)</f>
        <v>10.487711452408107</v>
      </c>
      <c r="L35" s="24" t="str">
        <f>A35</f>
        <v>All occupations</v>
      </c>
      <c r="M35" s="67">
        <f>SUM(M8:M33)</f>
        <v>32.955729304933925</v>
      </c>
      <c r="N35" s="67">
        <f t="shared" ref="N35:Q35" si="79">SUM(N8:N33)</f>
        <v>44.386371903668334</v>
      </c>
      <c r="O35" s="67">
        <f t="shared" si="79"/>
        <v>45.268875444592815</v>
      </c>
      <c r="P35" s="67">
        <f t="shared" si="79"/>
        <v>58.744711635338113</v>
      </c>
      <c r="Q35" s="67">
        <f t="shared" si="79"/>
        <v>86.900472769840391</v>
      </c>
      <c r="R35" s="11"/>
      <c r="S35" s="67">
        <f t="shared" si="29"/>
        <v>41.631597325247576</v>
      </c>
      <c r="T35" s="67">
        <f>SUM(T8:T33)</f>
        <v>33.485230536584702</v>
      </c>
      <c r="U35" s="67">
        <f>SUM(S35:T35)</f>
        <v>75.116827861832277</v>
      </c>
      <c r="W35" s="24" t="str">
        <f>A35</f>
        <v>All occupations</v>
      </c>
      <c r="X35" s="67">
        <f>SUM(X8:X33)</f>
        <v>70.608524473567968</v>
      </c>
      <c r="Y35" s="67">
        <f t="shared" ref="Y35:AB35" si="80">SUM(Y8:Y33)</f>
        <v>74.870391845581082</v>
      </c>
      <c r="Z35" s="67">
        <f t="shared" si="80"/>
        <v>78.763642326684291</v>
      </c>
      <c r="AA35" s="67">
        <f t="shared" si="80"/>
        <v>87.919949914349672</v>
      </c>
      <c r="AB35" s="67">
        <f t="shared" si="80"/>
        <v>99.418184770637424</v>
      </c>
      <c r="AC35" s="69"/>
      <c r="AD35" s="67">
        <f t="shared" ref="AD35" si="81">AB35-Z35</f>
        <v>20.654542443953133</v>
      </c>
      <c r="AE35" s="67">
        <f>SUM(AE8:AE33)</f>
        <v>51.408394633622848</v>
      </c>
      <c r="AF35" s="67">
        <f>SUM(AD35:AE35)</f>
        <v>72.062937077575981</v>
      </c>
      <c r="AH35" s="24" t="str">
        <f>L35</f>
        <v>All occupations</v>
      </c>
      <c r="AI35" s="67">
        <f>SUM(AI8:AI33)</f>
        <v>22.514232571981498</v>
      </c>
      <c r="AJ35" s="67">
        <f t="shared" ref="AJ35:AM35" si="82">SUM(AJ8:AJ33)</f>
        <v>21.008326603647671</v>
      </c>
      <c r="AK35" s="67">
        <f t="shared" si="82"/>
        <v>22.084996734496801</v>
      </c>
      <c r="AL35" s="67">
        <f t="shared" si="82"/>
        <v>23.012968641350596</v>
      </c>
      <c r="AM35" s="67">
        <f t="shared" si="82"/>
        <v>25.299502700425368</v>
      </c>
      <c r="AN35" s="69"/>
      <c r="AO35" s="67">
        <f t="shared" ref="AO35" si="83">AM35-AK35</f>
        <v>3.2145059659285664</v>
      </c>
      <c r="AP35" s="67">
        <f>SUM(AP8:AP33)</f>
        <v>13.154859696975223</v>
      </c>
      <c r="AQ35" s="67">
        <f>SUM(AO35:AP35)</f>
        <v>16.369365662903789</v>
      </c>
      <c r="AS35" s="24" t="str">
        <f>W35</f>
        <v>All occupations</v>
      </c>
      <c r="AT35" s="67">
        <f>SUM(AT8:AT33)</f>
        <v>20.356142697396567</v>
      </c>
      <c r="AU35" s="67">
        <f t="shared" ref="AU35:AX35" si="84">SUM(AU8:AU33)</f>
        <v>20.716646873812692</v>
      </c>
      <c r="AV35" s="67">
        <f t="shared" si="84"/>
        <v>21.804212338905113</v>
      </c>
      <c r="AW35" s="67">
        <f t="shared" si="84"/>
        <v>23.927092574914411</v>
      </c>
      <c r="AX35" s="67">
        <f t="shared" si="84"/>
        <v>27.129403838567484</v>
      </c>
      <c r="AY35" s="69"/>
      <c r="AZ35" s="67">
        <f t="shared" ref="AZ35" si="85">AX35-AV35</f>
        <v>5.3251914996623704</v>
      </c>
      <c r="BA35" s="67">
        <f>SUM(BA8:BA33)</f>
        <v>13.423114445303314</v>
      </c>
      <c r="BB35" s="67">
        <f>SUM(AZ35:BA35)</f>
        <v>18.748305944965686</v>
      </c>
      <c r="BD35" s="24" t="str">
        <f>AH35</f>
        <v>All occupations</v>
      </c>
      <c r="BE35" s="67">
        <f>SUM(BE8:BE33)</f>
        <v>85.319574958039283</v>
      </c>
      <c r="BF35" s="67">
        <f t="shared" ref="BF35:BI35" si="86">SUM(BF8:BF33)</f>
        <v>92.014908477826694</v>
      </c>
      <c r="BG35" s="67">
        <f t="shared" si="86"/>
        <v>87.669692027258904</v>
      </c>
      <c r="BH35" s="67">
        <f t="shared" si="86"/>
        <v>90.371649214996125</v>
      </c>
      <c r="BI35" s="67">
        <f t="shared" si="86"/>
        <v>94.078263288973403</v>
      </c>
      <c r="BJ35" s="69"/>
      <c r="BK35" s="67">
        <f t="shared" ref="BK35" si="87">BI35-BG35</f>
        <v>6.4085712617144992</v>
      </c>
      <c r="BL35" s="67">
        <f>SUM(BL8:BL33)</f>
        <v>39.488259399332264</v>
      </c>
      <c r="BM35" s="67">
        <f>SUM(BK35:BL35)</f>
        <v>45.896830661046764</v>
      </c>
      <c r="BO35" s="24" t="str">
        <f>AS35</f>
        <v>All occupations</v>
      </c>
      <c r="BP35" s="67">
        <f>SUM(BP8:BP33)</f>
        <v>82.549295002506256</v>
      </c>
      <c r="BQ35" s="67">
        <f t="shared" ref="BQ35:BT35" si="88">SUM(BQ8:BQ33)</f>
        <v>79.477337666061288</v>
      </c>
      <c r="BR35" s="67">
        <f t="shared" si="88"/>
        <v>75.159051047955785</v>
      </c>
      <c r="BS35" s="67">
        <f t="shared" si="88"/>
        <v>68.657904713342745</v>
      </c>
      <c r="BT35" s="67">
        <f t="shared" si="88"/>
        <v>54.077374278873236</v>
      </c>
      <c r="BU35" s="69"/>
      <c r="BV35" s="67">
        <f t="shared" ref="BV35" si="89">BT35-BR35</f>
        <v>-21.081676769082549</v>
      </c>
      <c r="BW35" s="67">
        <f>SUM(BW8:BW33)</f>
        <v>30.280443246945971</v>
      </c>
      <c r="BX35" s="67">
        <f>SUM(BV35:BW35)</f>
        <v>9.1987664778634226</v>
      </c>
      <c r="BZ35" s="24" t="str">
        <f>BD35</f>
        <v>All occupations</v>
      </c>
      <c r="CA35" s="67">
        <f>SUM(CA8:CA33)</f>
        <v>46.025436259197235</v>
      </c>
      <c r="CB35" s="67">
        <f t="shared" ref="CB35:CE35" si="90">SUM(CB8:CB33)</f>
        <v>53.767766538395861</v>
      </c>
      <c r="CC35" s="67">
        <f t="shared" si="90"/>
        <v>48.860032172818059</v>
      </c>
      <c r="CD35" s="67">
        <f t="shared" si="90"/>
        <v>44.10474936818774</v>
      </c>
      <c r="CE35" s="67">
        <f t="shared" si="90"/>
        <v>31.6484152775318</v>
      </c>
      <c r="CF35" s="69"/>
      <c r="CG35" s="67">
        <f t="shared" ref="CG35" si="91">CE35-CC35</f>
        <v>-17.211616895286259</v>
      </c>
      <c r="CH35" s="67">
        <f>SUM(CH8:CH33)</f>
        <v>14.495547907426527</v>
      </c>
      <c r="CI35" s="67">
        <f>SUM(CG35:CH35)</f>
        <v>-2.7160689878597317</v>
      </c>
      <c r="CK35" s="24" t="str">
        <f>BO35</f>
        <v>All occupations</v>
      </c>
      <c r="CL35" s="67">
        <f>SUM(CL8:CL33)</f>
        <v>12.122928146391105</v>
      </c>
      <c r="CM35" s="67">
        <f t="shared" ref="CM35:CP35" si="92">SUM(CM8:CM33)</f>
        <v>11.216688886783061</v>
      </c>
      <c r="CN35" s="67">
        <f t="shared" si="92"/>
        <v>13.63914101385226</v>
      </c>
      <c r="CO35" s="67">
        <f t="shared" si="92"/>
        <v>10.210783044369999</v>
      </c>
      <c r="CP35" s="67">
        <f t="shared" si="92"/>
        <v>7.7058322696789521</v>
      </c>
      <c r="CQ35" s="69"/>
      <c r="CR35" s="67">
        <f t="shared" ref="CR35" si="93">CP35-CN35</f>
        <v>-5.9333087441733081</v>
      </c>
      <c r="CS35" s="67">
        <f>SUM(CS8:CS33)</f>
        <v>3.2726016562306262</v>
      </c>
      <c r="CT35" s="67">
        <f>SUM(CR35:CS35)</f>
        <v>-2.660707087942682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Dorset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Dorset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Dorset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Dorset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Dorset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Dorset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Dorset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Dorset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Dorset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6.8040757534808707</v>
      </c>
      <c r="C45" s="18">
        <f t="shared" si="104"/>
        <v>7.1554736697894015</v>
      </c>
      <c r="D45" s="18">
        <f t="shared" si="104"/>
        <v>7.503893530163297</v>
      </c>
      <c r="E45" s="18">
        <f t="shared" si="104"/>
        <v>7.0308779038798104</v>
      </c>
      <c r="F45" s="18">
        <f t="shared" si="104"/>
        <v>7.3329857743953077</v>
      </c>
      <c r="H45" s="68">
        <f t="shared" ref="H45:H70" si="105">IF(D8&gt;0,(H8/D8)*100,0)</f>
        <v>88.379205033529047</v>
      </c>
      <c r="I45" s="69">
        <f t="shared" ref="I45:I70" si="106">IF(D8&gt;0,I8/D8*100,0)</f>
        <v>71.792214589638604</v>
      </c>
      <c r="J45" s="69">
        <f t="shared" ref="J45:J70" si="107">IF(D8&gt;0,(J8/D8)*100,0)</f>
        <v>160.17141962316762</v>
      </c>
      <c r="L45" t="str">
        <f>A45</f>
        <v>11 Corporate managers and directors</v>
      </c>
      <c r="M45" s="18">
        <f t="shared" ref="M45:Q54" si="108">M8/M$35*100</f>
        <v>8.3318918604368228</v>
      </c>
      <c r="N45" s="18">
        <f t="shared" si="108"/>
        <v>8.8342523251826695</v>
      </c>
      <c r="O45" s="18">
        <f t="shared" si="108"/>
        <v>8.7831051927279002</v>
      </c>
      <c r="P45" s="18">
        <f t="shared" si="108"/>
        <v>7.8285058399083871</v>
      </c>
      <c r="Q45" s="18">
        <f t="shared" si="108"/>
        <v>7.8801386711421468</v>
      </c>
      <c r="S45" s="68">
        <f t="shared" ref="S45:S70" si="109">IF(O8&gt;0,(S8/O8)*100,0)</f>
        <v>72.229765005582792</v>
      </c>
      <c r="T45" s="69">
        <f t="shared" ref="T45:T70" si="110">IF(O8&gt;0,T8/O8*100,0)</f>
        <v>69.751427374916148</v>
      </c>
      <c r="U45" s="69">
        <f t="shared" ref="U45:U70" si="111">IF(O8&gt;0,(U8/O8)*100,0)</f>
        <v>141.98119238049895</v>
      </c>
      <c r="W45" t="str">
        <f>A45</f>
        <v>11 Corporate managers and directors</v>
      </c>
      <c r="X45" s="18">
        <f t="shared" ref="X45:AB54" si="112">X8/X$35*100</f>
        <v>9.6780475391320842</v>
      </c>
      <c r="Y45" s="18">
        <f t="shared" si="112"/>
        <v>10.800004854955436</v>
      </c>
      <c r="Z45" s="18">
        <f t="shared" si="112"/>
        <v>10.590574119168107</v>
      </c>
      <c r="AA45" s="18">
        <f t="shared" si="112"/>
        <v>9.1489222521223734</v>
      </c>
      <c r="AB45" s="18">
        <f t="shared" si="112"/>
        <v>8.8984373550585918</v>
      </c>
      <c r="AD45" s="68">
        <f t="shared" ref="AD45:AD70" si="113">IF(Z8&gt;0,(AD8/Z8)*100,0)</f>
        <v>6.0557650829024627</v>
      </c>
      <c r="AE45" s="69">
        <f t="shared" ref="AE45:AE70" si="114">IF(Z8&gt;0,AE8/Z8*100,0)</f>
        <v>59.740676347841415</v>
      </c>
      <c r="AF45" s="69">
        <f t="shared" ref="AF45:AF70" si="115">IF(Z8&gt;0,(AF8/Z8)*100,0)</f>
        <v>65.796441430743883</v>
      </c>
      <c r="AH45" t="str">
        <f>L45</f>
        <v>11 Corporate managers and directors</v>
      </c>
      <c r="AI45" s="18">
        <f t="shared" ref="AI45:AM54" si="116">AI8/AI$35*100</f>
        <v>6.0935483643168515</v>
      </c>
      <c r="AJ45" s="18">
        <f t="shared" si="116"/>
        <v>7.1977987239915038</v>
      </c>
      <c r="AK45" s="18">
        <f t="shared" si="116"/>
        <v>7.4821315468142551</v>
      </c>
      <c r="AL45" s="18">
        <f t="shared" si="116"/>
        <v>6.6294952582348703</v>
      </c>
      <c r="AM45" s="18">
        <f t="shared" si="116"/>
        <v>6.4118553793573323</v>
      </c>
      <c r="AO45" s="68">
        <f t="shared" ref="AO45:AO70" si="117">IF(AK8&gt;0,(AO8/AK8)*100,0)</f>
        <v>-1.8313036112754213</v>
      </c>
      <c r="AP45" s="69">
        <f t="shared" ref="AP45:AP70" si="118">IF(AK8&gt;0,AP8/AK8*100,0)</f>
        <v>51.761273639981312</v>
      </c>
      <c r="AQ45" s="69">
        <f t="shared" ref="AQ45:AQ70" si="119">IF(AK8&gt;0,(AQ8/AK8)*100,0)</f>
        <v>49.929970028705888</v>
      </c>
      <c r="AS45" t="str">
        <f>W45</f>
        <v>11 Corporate managers and directors</v>
      </c>
      <c r="AT45" s="18">
        <f t="shared" ref="AT45:AX54" si="120">AT8/AT$35*100</f>
        <v>9.2110760565595147</v>
      </c>
      <c r="AU45" s="18">
        <f t="shared" si="120"/>
        <v>9.9764627575084095</v>
      </c>
      <c r="AV45" s="18">
        <f t="shared" si="120"/>
        <v>10.351755455681634</v>
      </c>
      <c r="AW45" s="18">
        <f t="shared" si="120"/>
        <v>8.5690077767271831</v>
      </c>
      <c r="AX45" s="18">
        <f t="shared" si="120"/>
        <v>8.0951362008790557</v>
      </c>
      <c r="AZ45" s="68">
        <f t="shared" ref="AZ45:AZ70" si="121">IF(AV8&gt;0,(AZ8/AV8)*100,0)</f>
        <v>-2.7006354629229432</v>
      </c>
      <c r="BA45" s="69">
        <f t="shared" ref="BA45:BA70" si="122">IF(AV8&gt;0,BA8/AV8*100,0)</f>
        <v>51.97347290417661</v>
      </c>
      <c r="BB45" s="69">
        <f t="shared" ref="BB45:BB70" si="123">IF(AV8&gt;0,(BB8/AV8)*100,0)</f>
        <v>49.272837441253664</v>
      </c>
      <c r="BD45" t="str">
        <f>AH45</f>
        <v>11 Corporate managers and directors</v>
      </c>
      <c r="BE45" s="18">
        <f t="shared" ref="BE45:BI54" si="124">BE8/BE$35*100</f>
        <v>5.6937859974324354</v>
      </c>
      <c r="BF45" s="18">
        <f t="shared" si="124"/>
        <v>6.4583170339500509</v>
      </c>
      <c r="BG45" s="18">
        <f t="shared" si="124"/>
        <v>6.8451624699072688</v>
      </c>
      <c r="BH45" s="18">
        <f t="shared" si="124"/>
        <v>5.589978148446197</v>
      </c>
      <c r="BI45" s="18">
        <f t="shared" si="124"/>
        <v>5.5589046873395009</v>
      </c>
      <c r="BK45" s="68">
        <f t="shared" ref="BK45:BK70" si="125">IF(BG8&gt;0,(BK8/BG8)*100,0)</f>
        <v>-12.854437435199959</v>
      </c>
      <c r="BL45" s="69">
        <f t="shared" ref="BL45:BL70" si="126">IF(BG8&gt;0,BL8/BG8*100,0)</f>
        <v>36.078164780089743</v>
      </c>
      <c r="BM45" s="69">
        <f t="shared" ref="BM45:BM70" si="127">IF(BG8&gt;0,(BM8/BG8)*100,0)</f>
        <v>23.223727344889785</v>
      </c>
      <c r="BO45" t="str">
        <f>AS45</f>
        <v>11 Corporate managers and directors</v>
      </c>
      <c r="BP45" s="18">
        <f t="shared" ref="BP45:BT54" si="128">BP8/BP$35*100</f>
        <v>4.4566550300934411</v>
      </c>
      <c r="BQ45" s="18">
        <f t="shared" si="128"/>
        <v>4.946228978813533</v>
      </c>
      <c r="BR45" s="18">
        <f t="shared" si="128"/>
        <v>5.5272442010151099</v>
      </c>
      <c r="BS45" s="18">
        <f t="shared" si="128"/>
        <v>4.4066018710733905</v>
      </c>
      <c r="BT45" s="18">
        <f t="shared" si="128"/>
        <v>4.1430635981542796</v>
      </c>
      <c r="BV45" s="68">
        <f t="shared" ref="BV45:BV70" si="129">IF(BR8&gt;0,(BV8/BR8)*100,0)</f>
        <v>-46.067909388938304</v>
      </c>
      <c r="BW45" s="69">
        <f t="shared" ref="BW45:BW70" si="130">IF(BR8&gt;0,BW8/BR8*100,0)</f>
        <v>32.779240580155836</v>
      </c>
      <c r="BX45" s="69">
        <f t="shared" ref="BX45:BX70" si="131">IF(BR8&gt;0,(BX8/BR8)*100,0)</f>
        <v>-13.288668808782466</v>
      </c>
      <c r="BZ45" t="str">
        <f>BD45</f>
        <v>11 Corporate managers and directors</v>
      </c>
      <c r="CA45" s="18">
        <f t="shared" ref="CA45:CE54" si="132">CA8/CA$35*100</f>
        <v>4.5450677632173946</v>
      </c>
      <c r="CB45" s="18">
        <f t="shared" si="132"/>
        <v>5.4924137101541755</v>
      </c>
      <c r="CC45" s="18">
        <f t="shared" si="132"/>
        <v>5.9839093965216872</v>
      </c>
      <c r="CD45" s="18">
        <f t="shared" si="132"/>
        <v>5.3765564716002316</v>
      </c>
      <c r="CE45" s="18">
        <f t="shared" si="132"/>
        <v>6.5142856646971312</v>
      </c>
      <c r="CG45" s="68">
        <f t="shared" ref="CG45:CG70" si="133">IF(CC8&gt;0,(CG8/CC8)*100,0)</f>
        <v>-29.485243564573167</v>
      </c>
      <c r="CH45" s="69">
        <f t="shared" ref="CH45:CH70" si="134">IF(CC8&gt;0,CH8/CC8*100,0)</f>
        <v>30.889193526777483</v>
      </c>
      <c r="CI45" s="69">
        <f t="shared" ref="CI45:CI70" si="135">IF(CC8&gt;0,(CI8/CC8)*100,0)</f>
        <v>1.4039499622043179</v>
      </c>
      <c r="CK45" t="str">
        <f>BO45</f>
        <v>11 Corporate managers and directors</v>
      </c>
      <c r="CL45" s="18">
        <f t="shared" ref="CL45:CP54" si="136">CL8/CL$35*100</f>
        <v>2.5885729412696477</v>
      </c>
      <c r="CM45" s="18">
        <f t="shared" si="136"/>
        <v>3.7586797471747784</v>
      </c>
      <c r="CN45" s="18">
        <f t="shared" si="136"/>
        <v>3.9599329756003012</v>
      </c>
      <c r="CO45" s="18">
        <f t="shared" si="136"/>
        <v>4.3083156777346936</v>
      </c>
      <c r="CP45" s="18">
        <f t="shared" si="136"/>
        <v>4.7148397126808268</v>
      </c>
      <c r="CR45" s="68">
        <f t="shared" ref="CR45:CR70" si="137">IF(CN8&gt;0,(CR8/CN8)*100,0)</f>
        <v>-32.731517637150965</v>
      </c>
      <c r="CS45" s="69">
        <f t="shared" ref="CS45:CS70" si="138">IF(CN8&gt;0,CS8/CN8*100,0)</f>
        <v>28.208675170803776</v>
      </c>
      <c r="CT45" s="69">
        <f t="shared" ref="CT45:CT70" si="139">IF(CN8&gt;0,(CT8/CN8)*100,0)</f>
        <v>-4.52284246634719</v>
      </c>
    </row>
    <row r="46" spans="1:98" x14ac:dyDescent="0.2">
      <c r="A46" t="str">
        <f t="shared" si="103"/>
        <v>12 Other managers and proprietors</v>
      </c>
      <c r="B46" s="18">
        <f t="shared" si="104"/>
        <v>3.2319748363940604</v>
      </c>
      <c r="C46" s="18">
        <f t="shared" si="104"/>
        <v>3.3096735484690045</v>
      </c>
      <c r="D46" s="18">
        <f t="shared" si="104"/>
        <v>3.0114843209578681</v>
      </c>
      <c r="E46" s="18">
        <f t="shared" si="104"/>
        <v>3.3113161805718252</v>
      </c>
      <c r="F46" s="18">
        <f t="shared" si="104"/>
        <v>3.6525449577033458</v>
      </c>
      <c r="H46" s="68">
        <f t="shared" si="105"/>
        <v>133.80497311335213</v>
      </c>
      <c r="I46" s="69">
        <f t="shared" si="106"/>
        <v>99.172380484090354</v>
      </c>
      <c r="J46" s="69">
        <f t="shared" si="107"/>
        <v>232.97735359744246</v>
      </c>
      <c r="L46" t="str">
        <f t="shared" ref="L46:L69" si="140">A46</f>
        <v>12 Other managers and proprietors</v>
      </c>
      <c r="M46" s="18">
        <f t="shared" si="108"/>
        <v>3.7570403474384895</v>
      </c>
      <c r="N46" s="18">
        <f t="shared" si="108"/>
        <v>3.8371228411199083</v>
      </c>
      <c r="O46" s="18">
        <f t="shared" si="108"/>
        <v>3.7552640729733375</v>
      </c>
      <c r="P46" s="18">
        <f t="shared" si="108"/>
        <v>3.964770897491964</v>
      </c>
      <c r="Q46" s="18">
        <f t="shared" si="108"/>
        <v>4.3766999701574241</v>
      </c>
      <c r="S46" s="68">
        <f t="shared" si="109"/>
        <v>123.73232040388902</v>
      </c>
      <c r="T46" s="69">
        <f t="shared" si="110"/>
        <v>94.088502075451828</v>
      </c>
      <c r="U46" s="69">
        <f t="shared" si="111"/>
        <v>217.82082247934085</v>
      </c>
      <c r="W46" t="str">
        <f t="shared" ref="W46:W69" si="141">A46</f>
        <v>12 Other managers and proprietors</v>
      </c>
      <c r="X46" s="18">
        <f t="shared" si="112"/>
        <v>4.3786926362373562</v>
      </c>
      <c r="Y46" s="18">
        <f t="shared" si="112"/>
        <v>4.6096673571168623</v>
      </c>
      <c r="Z46" s="18">
        <f t="shared" si="112"/>
        <v>4.4532343756698411</v>
      </c>
      <c r="AA46" s="18">
        <f t="shared" si="112"/>
        <v>4.6768554416598249</v>
      </c>
      <c r="AB46" s="18">
        <f t="shared" si="112"/>
        <v>4.9725784756967313</v>
      </c>
      <c r="AD46" s="68">
        <f t="shared" si="113"/>
        <v>40.943850138977709</v>
      </c>
      <c r="AE46" s="69">
        <f t="shared" si="114"/>
        <v>83.130789485308085</v>
      </c>
      <c r="AF46" s="69">
        <f t="shared" si="115"/>
        <v>124.07463962428578</v>
      </c>
      <c r="AH46" t="str">
        <f t="shared" ref="AH46:AH69" si="142">L46</f>
        <v>12 Other managers and proprietors</v>
      </c>
      <c r="AI46" s="18">
        <f t="shared" si="116"/>
        <v>4.0588418584062707</v>
      </c>
      <c r="AJ46" s="18">
        <f t="shared" si="116"/>
        <v>4.672255413041702</v>
      </c>
      <c r="AK46" s="18">
        <f t="shared" si="116"/>
        <v>4.8431287826650111</v>
      </c>
      <c r="AL46" s="18">
        <f t="shared" si="116"/>
        <v>4.944122211480682</v>
      </c>
      <c r="AM46" s="18">
        <f t="shared" si="116"/>
        <v>5.4305260113809322</v>
      </c>
      <c r="AO46" s="68">
        <f t="shared" si="117"/>
        <v>28.448940381293713</v>
      </c>
      <c r="AP46" s="69">
        <f t="shared" si="118"/>
        <v>73.472747460900138</v>
      </c>
      <c r="AQ46" s="69">
        <f t="shared" si="119"/>
        <v>101.92168784219385</v>
      </c>
      <c r="AS46" t="str">
        <f t="shared" ref="AS46:AS69" si="143">W46</f>
        <v>12 Other managers and proprietors</v>
      </c>
      <c r="AT46" s="18">
        <f t="shared" si="120"/>
        <v>4.6904483279715024</v>
      </c>
      <c r="AU46" s="18">
        <f t="shared" si="120"/>
        <v>4.927668989137608</v>
      </c>
      <c r="AV46" s="18">
        <f t="shared" si="120"/>
        <v>4.8899151375512249</v>
      </c>
      <c r="AW46" s="18">
        <f t="shared" si="120"/>
        <v>5.0454663048202129</v>
      </c>
      <c r="AX46" s="18">
        <f t="shared" si="120"/>
        <v>4.7178566359331064</v>
      </c>
      <c r="AZ46" s="68">
        <f t="shared" si="121"/>
        <v>20.044775857914992</v>
      </c>
      <c r="BA46" s="69">
        <f t="shared" si="122"/>
        <v>71.559412245022742</v>
      </c>
      <c r="BB46" s="69">
        <f t="shared" si="123"/>
        <v>91.604188102937741</v>
      </c>
      <c r="BD46" t="str">
        <f t="shared" ref="BD46:BD69" si="144">AH46</f>
        <v>12 Other managers and proprietors</v>
      </c>
      <c r="BE46" s="18">
        <f t="shared" si="124"/>
        <v>3.2625182383366882</v>
      </c>
      <c r="BF46" s="18">
        <f t="shared" si="124"/>
        <v>3.0459568552650191</v>
      </c>
      <c r="BG46" s="18">
        <f t="shared" si="124"/>
        <v>3.2924532679314287</v>
      </c>
      <c r="BH46" s="18">
        <f t="shared" si="124"/>
        <v>2.9576989423392352</v>
      </c>
      <c r="BI46" s="18">
        <f t="shared" si="124"/>
        <v>2.9006435325013258</v>
      </c>
      <c r="BK46" s="68">
        <f t="shared" si="125"/>
        <v>-5.4602277443794307</v>
      </c>
      <c r="BL46" s="69">
        <f t="shared" si="126"/>
        <v>40.459886268261499</v>
      </c>
      <c r="BM46" s="69">
        <f t="shared" si="127"/>
        <v>34.999658523882069</v>
      </c>
      <c r="BO46" t="str">
        <f t="shared" ref="BO46:BO69" si="145">AS46</f>
        <v>12 Other managers and proprietors</v>
      </c>
      <c r="BP46" s="18">
        <f t="shared" si="128"/>
        <v>3.4928389820047721</v>
      </c>
      <c r="BQ46" s="18">
        <f t="shared" si="128"/>
        <v>3.7011103248981736</v>
      </c>
      <c r="BR46" s="18">
        <f t="shared" si="128"/>
        <v>3.9810983033175824</v>
      </c>
      <c r="BS46" s="18">
        <f t="shared" si="128"/>
        <v>3.985315267010916</v>
      </c>
      <c r="BT46" s="18">
        <f t="shared" si="128"/>
        <v>4.0346562439913365</v>
      </c>
      <c r="BV46" s="68">
        <f t="shared" si="129"/>
        <v>-27.081463257061344</v>
      </c>
      <c r="BW46" s="69">
        <f t="shared" si="130"/>
        <v>47.105989662755668</v>
      </c>
      <c r="BX46" s="69">
        <f t="shared" si="131"/>
        <v>20.024526405694324</v>
      </c>
      <c r="BZ46" t="str">
        <f t="shared" ref="BZ46:BZ69" si="146">BD46</f>
        <v>12 Other managers and proprietors</v>
      </c>
      <c r="CA46" s="18">
        <f t="shared" si="132"/>
        <v>3.8458964564070532</v>
      </c>
      <c r="CB46" s="18">
        <f t="shared" si="132"/>
        <v>4.3539721993352876</v>
      </c>
      <c r="CC46" s="18">
        <f t="shared" si="132"/>
        <v>4.5771117300854058</v>
      </c>
      <c r="CD46" s="18">
        <f t="shared" si="132"/>
        <v>4.7411699360176964</v>
      </c>
      <c r="CE46" s="18">
        <f t="shared" si="132"/>
        <v>5.3904066451215717</v>
      </c>
      <c r="CG46" s="68">
        <f t="shared" si="133"/>
        <v>-23.716917315389015</v>
      </c>
      <c r="CH46" s="69">
        <f t="shared" si="134"/>
        <v>38.266931142905982</v>
      </c>
      <c r="CI46" s="69">
        <f t="shared" si="135"/>
        <v>14.550013827516963</v>
      </c>
      <c r="CK46" t="str">
        <f t="shared" ref="CK46:CK69" si="147">BO46</f>
        <v>12 Other managers and proprietors</v>
      </c>
      <c r="CL46" s="18">
        <f t="shared" si="136"/>
        <v>3.2112254485814602</v>
      </c>
      <c r="CM46" s="18">
        <f t="shared" si="136"/>
        <v>3.4038568747068245</v>
      </c>
      <c r="CN46" s="18">
        <f t="shared" si="136"/>
        <v>3.6753072995171499</v>
      </c>
      <c r="CO46" s="18">
        <f t="shared" si="136"/>
        <v>4.0507238633616316</v>
      </c>
      <c r="CP46" s="18">
        <f t="shared" si="136"/>
        <v>5.3742039992352364</v>
      </c>
      <c r="CR46" s="68">
        <f t="shared" si="137"/>
        <v>-17.386119380871438</v>
      </c>
      <c r="CS46" s="69">
        <f t="shared" si="138"/>
        <v>31.566363979152438</v>
      </c>
      <c r="CT46" s="69">
        <f t="shared" si="139"/>
        <v>14.180244598281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17.13216006374093</v>
      </c>
      <c r="C47" s="18">
        <f t="shared" si="104"/>
        <v>17.440131670331077</v>
      </c>
      <c r="D47" s="18">
        <f t="shared" si="104"/>
        <v>17.35298772263403</v>
      </c>
      <c r="E47" s="18">
        <f t="shared" si="104"/>
        <v>19.315833640016596</v>
      </c>
      <c r="F47" s="18">
        <f t="shared" si="104"/>
        <v>19.365766773637624</v>
      </c>
      <c r="H47" s="68">
        <f t="shared" si="105"/>
        <v>115.12912878235173</v>
      </c>
      <c r="I47" s="69">
        <f t="shared" si="106"/>
        <v>60.508337029655536</v>
      </c>
      <c r="J47" s="69">
        <f t="shared" si="107"/>
        <v>175.63746581200726</v>
      </c>
      <c r="L47" t="str">
        <f t="shared" si="140"/>
        <v>21 Science, research, engineering and technology professionals</v>
      </c>
      <c r="M47" s="18">
        <f t="shared" si="108"/>
        <v>10.250569154805596</v>
      </c>
      <c r="N47" s="18">
        <f t="shared" si="108"/>
        <v>10.601163312697802</v>
      </c>
      <c r="O47" s="18">
        <f t="shared" si="108"/>
        <v>10.485910873703073</v>
      </c>
      <c r="P47" s="18">
        <f t="shared" si="108"/>
        <v>12.706499776465025</v>
      </c>
      <c r="Q47" s="18">
        <f t="shared" si="108"/>
        <v>13.067177232442988</v>
      </c>
      <c r="S47" s="68">
        <f t="shared" si="109"/>
        <v>139.22031210115969</v>
      </c>
      <c r="T47" s="69">
        <f t="shared" si="110"/>
        <v>69.5942638413716</v>
      </c>
      <c r="U47" s="69">
        <f t="shared" si="111"/>
        <v>208.81457594253132</v>
      </c>
      <c r="W47" t="str">
        <f t="shared" si="141"/>
        <v>21 Science, research, engineering and technology professionals</v>
      </c>
      <c r="X47" s="18">
        <f t="shared" si="112"/>
        <v>9.3332805353958666</v>
      </c>
      <c r="Y47" s="18">
        <f t="shared" si="112"/>
        <v>9.5171868550994034</v>
      </c>
      <c r="Z47" s="18">
        <f t="shared" si="112"/>
        <v>9.2284035361665939</v>
      </c>
      <c r="AA47" s="18">
        <f t="shared" si="112"/>
        <v>10.118064788447098</v>
      </c>
      <c r="AB47" s="18">
        <f t="shared" si="112"/>
        <v>9.4347487632841354</v>
      </c>
      <c r="AD47" s="68">
        <f t="shared" si="113"/>
        <v>29.045778191407518</v>
      </c>
      <c r="AE47" s="69">
        <f t="shared" si="114"/>
        <v>50.102872297583048</v>
      </c>
      <c r="AF47" s="69">
        <f t="shared" si="115"/>
        <v>79.148650488990555</v>
      </c>
      <c r="AH47" t="str">
        <f t="shared" si="142"/>
        <v>21 Science, research, engineering and technology professionals</v>
      </c>
      <c r="AI47" s="18">
        <f t="shared" si="116"/>
        <v>3.1082550545598822</v>
      </c>
      <c r="AJ47" s="18">
        <f t="shared" si="116"/>
        <v>3.3472236422798805</v>
      </c>
      <c r="AK47" s="18">
        <f t="shared" si="116"/>
        <v>3.6348296368306721</v>
      </c>
      <c r="AL47" s="18">
        <f t="shared" si="116"/>
        <v>4.2510433522306723</v>
      </c>
      <c r="AM47" s="18">
        <f t="shared" si="116"/>
        <v>4.2753093128272868</v>
      </c>
      <c r="AO47" s="68">
        <f t="shared" si="117"/>
        <v>34.740490980940955</v>
      </c>
      <c r="AP47" s="69">
        <f t="shared" si="118"/>
        <v>49.852969463590689</v>
      </c>
      <c r="AQ47" s="69">
        <f t="shared" si="119"/>
        <v>84.593460444531658</v>
      </c>
      <c r="AS47" t="str">
        <f t="shared" si="143"/>
        <v>21 Science, research, engineering and technology professionals</v>
      </c>
      <c r="AT47" s="18">
        <f t="shared" si="120"/>
        <v>9.3065035344409477</v>
      </c>
      <c r="AU47" s="18">
        <f t="shared" si="120"/>
        <v>9.4796460641100762</v>
      </c>
      <c r="AV47" s="18">
        <f t="shared" si="120"/>
        <v>8.9774349934327624</v>
      </c>
      <c r="AW47" s="18">
        <f t="shared" si="120"/>
        <v>8.9663669697350787</v>
      </c>
      <c r="AX47" s="18">
        <f t="shared" si="120"/>
        <v>7.7485305319192568</v>
      </c>
      <c r="AZ47" s="68">
        <f t="shared" si="121"/>
        <v>7.39076281289561</v>
      </c>
      <c r="BA47" s="69">
        <f t="shared" si="122"/>
        <v>41.380858708477582</v>
      </c>
      <c r="BB47" s="69">
        <f t="shared" si="123"/>
        <v>48.771621521373191</v>
      </c>
      <c r="BD47" t="str">
        <f t="shared" si="144"/>
        <v>21 Science, research, engineering and technology professionals</v>
      </c>
      <c r="BE47" s="18">
        <f t="shared" si="124"/>
        <v>3.3959766836421692</v>
      </c>
      <c r="BF47" s="18">
        <f t="shared" si="124"/>
        <v>3.602682732984023</v>
      </c>
      <c r="BG47" s="18">
        <f t="shared" si="124"/>
        <v>3.9444729839243546</v>
      </c>
      <c r="BH47" s="18">
        <f t="shared" si="124"/>
        <v>4.2095966996187606</v>
      </c>
      <c r="BI47" s="18">
        <f t="shared" si="124"/>
        <v>4.1644734872774221</v>
      </c>
      <c r="BK47" s="68">
        <f t="shared" si="125"/>
        <v>13.295047628548943</v>
      </c>
      <c r="BL47" s="69">
        <f t="shared" si="126"/>
        <v>30.868309871240218</v>
      </c>
      <c r="BM47" s="69">
        <f t="shared" si="127"/>
        <v>44.163357499789164</v>
      </c>
      <c r="BO47" t="str">
        <f t="shared" si="145"/>
        <v>21 Science, research, engineering and technology professionals</v>
      </c>
      <c r="BP47" s="18">
        <f t="shared" si="128"/>
        <v>2.4318031172539842</v>
      </c>
      <c r="BQ47" s="18">
        <f t="shared" si="128"/>
        <v>2.6785372602062636</v>
      </c>
      <c r="BR47" s="18">
        <f t="shared" si="128"/>
        <v>3.150906982855513</v>
      </c>
      <c r="BS47" s="18">
        <f t="shared" si="128"/>
        <v>3.5121118309670512</v>
      </c>
      <c r="BT47" s="18">
        <f t="shared" si="128"/>
        <v>3.8149207834022958</v>
      </c>
      <c r="BV47" s="68">
        <f t="shared" si="129"/>
        <v>-12.886743329562591</v>
      </c>
      <c r="BW47" s="69">
        <f t="shared" si="130"/>
        <v>33.710807912567489</v>
      </c>
      <c r="BX47" s="69">
        <f t="shared" si="131"/>
        <v>20.824064583004894</v>
      </c>
      <c r="BZ47" t="str">
        <f t="shared" si="146"/>
        <v>21 Science, research, engineering and technology professionals</v>
      </c>
      <c r="CA47" s="18">
        <f t="shared" si="132"/>
        <v>2.1415545882866973</v>
      </c>
      <c r="CB47" s="18">
        <f t="shared" si="132"/>
        <v>2.5526398120807459</v>
      </c>
      <c r="CC47" s="18">
        <f t="shared" si="132"/>
        <v>2.8166082189211621</v>
      </c>
      <c r="CD47" s="18">
        <f t="shared" si="132"/>
        <v>3.2623208410135032</v>
      </c>
      <c r="CE47" s="18">
        <f t="shared" si="132"/>
        <v>3.3541337144040249</v>
      </c>
      <c r="CG47" s="68">
        <f t="shared" si="133"/>
        <v>-22.864881729873126</v>
      </c>
      <c r="CH47" s="69">
        <f t="shared" si="134"/>
        <v>26.33587569692671</v>
      </c>
      <c r="CI47" s="69">
        <f t="shared" si="135"/>
        <v>3.4709939670535843</v>
      </c>
      <c r="CK47" t="str">
        <f t="shared" si="147"/>
        <v>21 Science, research, engineering and technology professionals</v>
      </c>
      <c r="CL47" s="18">
        <f t="shared" si="136"/>
        <v>1.0556441861861081</v>
      </c>
      <c r="CM47" s="18">
        <f t="shared" si="136"/>
        <v>1.6387532912604659</v>
      </c>
      <c r="CN47" s="18">
        <f t="shared" si="136"/>
        <v>2.0571709619990148</v>
      </c>
      <c r="CO47" s="18">
        <f t="shared" si="136"/>
        <v>3.0517134985466519</v>
      </c>
      <c r="CP47" s="18">
        <f t="shared" si="136"/>
        <v>3.7917312205840021</v>
      </c>
      <c r="CR47" s="68">
        <f t="shared" si="137"/>
        <v>4.1357121061825399</v>
      </c>
      <c r="CS47" s="69">
        <f t="shared" si="138"/>
        <v>31.611739243398524</v>
      </c>
      <c r="CT47" s="69">
        <f t="shared" si="139"/>
        <v>35.74745134958107</v>
      </c>
    </row>
    <row r="48" spans="1:98" x14ac:dyDescent="0.2">
      <c r="A48" t="str">
        <f t="shared" si="103"/>
        <v>22 Health professionals</v>
      </c>
      <c r="B48" s="18">
        <f t="shared" si="104"/>
        <v>20.439530665906169</v>
      </c>
      <c r="C48" s="18">
        <f t="shared" si="104"/>
        <v>20.767421648350432</v>
      </c>
      <c r="D48" s="18">
        <f t="shared" si="104"/>
        <v>21.222276586383234</v>
      </c>
      <c r="E48" s="18">
        <f t="shared" si="104"/>
        <v>21.778403005399383</v>
      </c>
      <c r="F48" s="18">
        <f t="shared" si="104"/>
        <v>22.568422487383632</v>
      </c>
      <c r="H48" s="68">
        <f t="shared" si="105"/>
        <v>104.99723990930505</v>
      </c>
      <c r="I48" s="69">
        <f t="shared" si="106"/>
        <v>73.808354565790907</v>
      </c>
      <c r="J48" s="69">
        <f t="shared" si="107"/>
        <v>178.80559447509597</v>
      </c>
      <c r="L48" t="str">
        <f t="shared" si="140"/>
        <v>22 Health professionals</v>
      </c>
      <c r="M48" s="18">
        <f t="shared" si="108"/>
        <v>8.3154194589069643</v>
      </c>
      <c r="N48" s="18">
        <f t="shared" si="108"/>
        <v>8.6140464023494907</v>
      </c>
      <c r="O48" s="18">
        <f t="shared" si="108"/>
        <v>8.3084938115972875</v>
      </c>
      <c r="P48" s="18">
        <f t="shared" si="108"/>
        <v>7.6526652996464009</v>
      </c>
      <c r="Q48" s="18">
        <f t="shared" si="108"/>
        <v>7.4651605191801664</v>
      </c>
      <c r="S48" s="68">
        <f t="shared" si="109"/>
        <v>72.480214251527357</v>
      </c>
      <c r="T48" s="69">
        <f t="shared" si="110"/>
        <v>69.29373859827902</v>
      </c>
      <c r="U48" s="69">
        <f t="shared" si="111"/>
        <v>141.77395284980636</v>
      </c>
      <c r="W48" t="str">
        <f t="shared" si="141"/>
        <v>22 Health professionals</v>
      </c>
      <c r="X48" s="18">
        <f t="shared" si="112"/>
        <v>8.6930396258503038</v>
      </c>
      <c r="Y48" s="18">
        <f t="shared" si="112"/>
        <v>9.2675779895274015</v>
      </c>
      <c r="Z48" s="18">
        <f t="shared" si="112"/>
        <v>8.9426724817474295</v>
      </c>
      <c r="AA48" s="18">
        <f t="shared" si="112"/>
        <v>8.2941259849889253</v>
      </c>
      <c r="AB48" s="18">
        <f t="shared" si="112"/>
        <v>7.8417696295654533</v>
      </c>
      <c r="AD48" s="68">
        <f t="shared" si="113"/>
        <v>10.684496123047385</v>
      </c>
      <c r="AE48" s="69">
        <f t="shared" si="114"/>
        <v>61.724137632488372</v>
      </c>
      <c r="AF48" s="69">
        <f t="shared" si="115"/>
        <v>72.40863375553576</v>
      </c>
      <c r="AH48" t="str">
        <f t="shared" si="142"/>
        <v>22 Health professionals</v>
      </c>
      <c r="AI48" s="18">
        <f t="shared" si="116"/>
        <v>14.332766576715416</v>
      </c>
      <c r="AJ48" s="18">
        <f t="shared" si="116"/>
        <v>11.738321379511593</v>
      </c>
      <c r="AK48" s="18">
        <f t="shared" si="116"/>
        <v>10.191647700434707</v>
      </c>
      <c r="AL48" s="18">
        <f t="shared" si="116"/>
        <v>5.2516585239685041</v>
      </c>
      <c r="AM48" s="18">
        <f t="shared" si="116"/>
        <v>1.9109420918446516</v>
      </c>
      <c r="AO48" s="68">
        <f t="shared" si="117"/>
        <v>-78.520816462910133</v>
      </c>
      <c r="AP48" s="69">
        <f t="shared" si="118"/>
        <v>18.412781075543666</v>
      </c>
      <c r="AQ48" s="69">
        <f t="shared" si="119"/>
        <v>-60.108035387366463</v>
      </c>
      <c r="AS48" t="str">
        <f t="shared" si="143"/>
        <v>22 Health professionals</v>
      </c>
      <c r="AT48" s="18">
        <f t="shared" si="120"/>
        <v>2.0577376703761687</v>
      </c>
      <c r="AU48" s="18">
        <f t="shared" si="120"/>
        <v>2.2602490713736585</v>
      </c>
      <c r="AV48" s="18">
        <f t="shared" si="120"/>
        <v>2.4095310588272372</v>
      </c>
      <c r="AW48" s="18">
        <f t="shared" si="120"/>
        <v>2.3370475610497969</v>
      </c>
      <c r="AX48" s="18">
        <f t="shared" si="120"/>
        <v>2.2839211917452786</v>
      </c>
      <c r="AZ48" s="68">
        <f t="shared" si="121"/>
        <v>17.936553778513005</v>
      </c>
      <c r="BA48" s="69">
        <f t="shared" si="122"/>
        <v>58.526814008791007</v>
      </c>
      <c r="BB48" s="69">
        <f t="shared" si="123"/>
        <v>76.463367787304009</v>
      </c>
      <c r="BD48" t="str">
        <f t="shared" si="144"/>
        <v>22 Health professionals</v>
      </c>
      <c r="BE48" s="18">
        <f t="shared" si="124"/>
        <v>1.8145912549666714</v>
      </c>
      <c r="BF48" s="18">
        <f t="shared" si="124"/>
        <v>2.3841698253565817</v>
      </c>
      <c r="BG48" s="18">
        <f t="shared" si="124"/>
        <v>2.4796610083100492</v>
      </c>
      <c r="BH48" s="18">
        <f t="shared" si="124"/>
        <v>2.5503398491789375</v>
      </c>
      <c r="BI48" s="18">
        <f t="shared" si="124"/>
        <v>2.7160510448464716</v>
      </c>
      <c r="BK48" s="68">
        <f t="shared" si="125"/>
        <v>17.53992937300923</v>
      </c>
      <c r="BL48" s="69">
        <f t="shared" si="126"/>
        <v>57.749392104969999</v>
      </c>
      <c r="BM48" s="69">
        <f t="shared" si="127"/>
        <v>75.289321477979229</v>
      </c>
      <c r="BO48" t="str">
        <f t="shared" si="145"/>
        <v>22 Health professionals</v>
      </c>
      <c r="BP48" s="18">
        <f t="shared" si="128"/>
        <v>1.5416628534085814</v>
      </c>
      <c r="BQ48" s="18">
        <f t="shared" si="128"/>
        <v>1.9491193227480639</v>
      </c>
      <c r="BR48" s="18">
        <f t="shared" si="128"/>
        <v>1.9687527390649391</v>
      </c>
      <c r="BS48" s="18">
        <f t="shared" si="128"/>
        <v>1.9060713323254719</v>
      </c>
      <c r="BT48" s="18">
        <f t="shared" si="128"/>
        <v>1.8047241661019315</v>
      </c>
      <c r="BV48" s="68">
        <f t="shared" si="129"/>
        <v>-34.044052042930154</v>
      </c>
      <c r="BW48" s="69">
        <f t="shared" si="130"/>
        <v>41.536857755477349</v>
      </c>
      <c r="BX48" s="69">
        <f t="shared" si="131"/>
        <v>7.4928057125471899</v>
      </c>
      <c r="BZ48" t="str">
        <f t="shared" si="146"/>
        <v>22 Health professionals</v>
      </c>
      <c r="CA48" s="18">
        <f t="shared" si="132"/>
        <v>1.2380325172707718</v>
      </c>
      <c r="CB48" s="18">
        <f t="shared" si="132"/>
        <v>1.5890216053674324</v>
      </c>
      <c r="CC48" s="18">
        <f t="shared" si="132"/>
        <v>1.6033693735141088</v>
      </c>
      <c r="CD48" s="18">
        <f t="shared" si="132"/>
        <v>1.5887792139099175</v>
      </c>
      <c r="CE48" s="18">
        <f t="shared" si="132"/>
        <v>1.6488818480315595</v>
      </c>
      <c r="CG48" s="68">
        <f t="shared" si="133"/>
        <v>-33.3877392693499</v>
      </c>
      <c r="CH48" s="69">
        <f t="shared" si="134"/>
        <v>31.38370017388738</v>
      </c>
      <c r="CI48" s="69">
        <f t="shared" si="135"/>
        <v>-2.0040390954625216</v>
      </c>
      <c r="CK48" t="str">
        <f t="shared" si="147"/>
        <v>22 Health professionals</v>
      </c>
      <c r="CL48" s="18">
        <f t="shared" si="136"/>
        <v>0.49935684782230388</v>
      </c>
      <c r="CM48" s="18">
        <f t="shared" si="136"/>
        <v>0.6388959510252723</v>
      </c>
      <c r="CN48" s="18">
        <f t="shared" si="136"/>
        <v>0.70200357053140905</v>
      </c>
      <c r="CO48" s="18">
        <f t="shared" si="136"/>
        <v>0.98270965522950959</v>
      </c>
      <c r="CP48" s="18">
        <f t="shared" si="136"/>
        <v>1.4325213285520821</v>
      </c>
      <c r="CR48" s="68">
        <f t="shared" si="137"/>
        <v>15.290708445835662</v>
      </c>
      <c r="CS48" s="69">
        <f t="shared" si="138"/>
        <v>49.45570828145582</v>
      </c>
      <c r="CT48" s="69">
        <f t="shared" si="139"/>
        <v>64.746416727291475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28.458151345394128</v>
      </c>
      <c r="C49" s="18">
        <f t="shared" si="104"/>
        <v>26.940692676527728</v>
      </c>
      <c r="D49" s="18">
        <f t="shared" si="104"/>
        <v>26.760422569602216</v>
      </c>
      <c r="E49" s="18">
        <f t="shared" si="104"/>
        <v>23.195818320630387</v>
      </c>
      <c r="F49" s="18">
        <f t="shared" si="104"/>
        <v>19.555484121839431</v>
      </c>
      <c r="H49" s="68">
        <f t="shared" si="105"/>
        <v>40.868660717558654</v>
      </c>
      <c r="I49" s="69">
        <f t="shared" si="106"/>
        <v>60.418837782419246</v>
      </c>
      <c r="J49" s="69">
        <f t="shared" si="107"/>
        <v>101.28749849997789</v>
      </c>
      <c r="L49" t="str">
        <f t="shared" si="140"/>
        <v>23 Teaching and other educational professionals</v>
      </c>
      <c r="M49" s="18">
        <f t="shared" si="108"/>
        <v>22.655203387225452</v>
      </c>
      <c r="N49" s="18">
        <f t="shared" si="108"/>
        <v>22.039829731852734</v>
      </c>
      <c r="O49" s="18">
        <f t="shared" si="108"/>
        <v>21.887742143965859</v>
      </c>
      <c r="P49" s="18">
        <f t="shared" si="108"/>
        <v>18.742999336369827</v>
      </c>
      <c r="Q49" s="18">
        <f t="shared" si="108"/>
        <v>15.624787214804359</v>
      </c>
      <c r="S49" s="68">
        <f t="shared" si="109"/>
        <v>37.036286425608054</v>
      </c>
      <c r="T49" s="69">
        <f t="shared" si="110"/>
        <v>61.535917278806252</v>
      </c>
      <c r="U49" s="69">
        <f t="shared" si="111"/>
        <v>98.572203704414306</v>
      </c>
      <c r="W49" t="str">
        <f t="shared" si="141"/>
        <v>23 Teaching and other educational professionals</v>
      </c>
      <c r="X49" s="18">
        <f t="shared" si="112"/>
        <v>7.6464101237423447</v>
      </c>
      <c r="Y49" s="18">
        <f t="shared" si="112"/>
        <v>6.7810300341301017</v>
      </c>
      <c r="Z49" s="18">
        <f t="shared" si="112"/>
        <v>6.7853482041776552</v>
      </c>
      <c r="AA49" s="18">
        <f t="shared" si="112"/>
        <v>4.9722207671800982</v>
      </c>
      <c r="AB49" s="18">
        <f t="shared" si="112"/>
        <v>3.318473258928937</v>
      </c>
      <c r="AD49" s="68">
        <f t="shared" si="113"/>
        <v>-38.268586551165633</v>
      </c>
      <c r="AE49" s="69">
        <f t="shared" si="114"/>
        <v>41.351099246351062</v>
      </c>
      <c r="AF49" s="69">
        <f t="shared" si="115"/>
        <v>3.0825126951854287</v>
      </c>
      <c r="AH49" t="str">
        <f t="shared" si="142"/>
        <v>23 Teaching and other educational professionals</v>
      </c>
      <c r="AI49" s="18">
        <f t="shared" si="116"/>
        <v>3.7532730170757151</v>
      </c>
      <c r="AJ49" s="18">
        <f t="shared" si="116"/>
        <v>2.5677698570961183</v>
      </c>
      <c r="AK49" s="18">
        <f t="shared" si="116"/>
        <v>2.1426731751674888</v>
      </c>
      <c r="AL49" s="18">
        <f t="shared" si="116"/>
        <v>1.2910657028008441</v>
      </c>
      <c r="AM49" s="18">
        <f t="shared" si="116"/>
        <v>1.2164963368085191</v>
      </c>
      <c r="AO49" s="68">
        <f t="shared" si="117"/>
        <v>-34.961649510520672</v>
      </c>
      <c r="AP49" s="69">
        <f t="shared" si="118"/>
        <v>23.201552777030834</v>
      </c>
      <c r="AQ49" s="69">
        <f t="shared" si="119"/>
        <v>-11.760096733489842</v>
      </c>
      <c r="AS49" t="str">
        <f t="shared" si="143"/>
        <v>23 Teaching and other educational professionals</v>
      </c>
      <c r="AT49" s="18">
        <f t="shared" si="120"/>
        <v>1.0394002725772726</v>
      </c>
      <c r="AU49" s="18">
        <f t="shared" si="120"/>
        <v>1.1138778165799312</v>
      </c>
      <c r="AV49" s="18">
        <f t="shared" si="120"/>
        <v>0.96875942720639063</v>
      </c>
      <c r="AW49" s="18">
        <f t="shared" si="120"/>
        <v>0.7137971882279226</v>
      </c>
      <c r="AX49" s="18">
        <f t="shared" si="120"/>
        <v>0.49214630758685823</v>
      </c>
      <c r="AZ49" s="68">
        <f t="shared" si="121"/>
        <v>-36.791113908576165</v>
      </c>
      <c r="BA49" s="69">
        <f t="shared" si="122"/>
        <v>40.340328607365855</v>
      </c>
      <c r="BB49" s="69">
        <f t="shared" si="123"/>
        <v>3.5492146987896898</v>
      </c>
      <c r="BD49" t="str">
        <f t="shared" si="144"/>
        <v>23 Teaching and other educational professionals</v>
      </c>
      <c r="BE49" s="18">
        <f t="shared" si="124"/>
        <v>1.0000962792828605</v>
      </c>
      <c r="BF49" s="18">
        <f t="shared" si="124"/>
        <v>1.1122930887902689</v>
      </c>
      <c r="BG49" s="18">
        <f t="shared" si="124"/>
        <v>1.1112668917898871</v>
      </c>
      <c r="BH49" s="18">
        <f t="shared" si="124"/>
        <v>0.94841413658070339</v>
      </c>
      <c r="BI49" s="18">
        <f t="shared" si="124"/>
        <v>0.97475752480035605</v>
      </c>
      <c r="BK49" s="68">
        <f t="shared" si="125"/>
        <v>-5.872173260372068</v>
      </c>
      <c r="BL49" s="69">
        <f t="shared" si="126"/>
        <v>37.718092250998502</v>
      </c>
      <c r="BM49" s="69">
        <f t="shared" si="127"/>
        <v>31.845918990626437</v>
      </c>
      <c r="BO49" t="str">
        <f t="shared" si="145"/>
        <v>23 Teaching and other educational professionals</v>
      </c>
      <c r="BP49" s="18">
        <f t="shared" si="128"/>
        <v>0.72949475011168408</v>
      </c>
      <c r="BQ49" s="18">
        <f t="shared" si="128"/>
        <v>0.84517032795962765</v>
      </c>
      <c r="BR49" s="18">
        <f t="shared" si="128"/>
        <v>0.81743523711853527</v>
      </c>
      <c r="BS49" s="18">
        <f t="shared" si="128"/>
        <v>0.71510959392197082</v>
      </c>
      <c r="BT49" s="18">
        <f t="shared" si="128"/>
        <v>0.67992615412800217</v>
      </c>
      <c r="BV49" s="68">
        <f t="shared" si="129"/>
        <v>-40.152956533897466</v>
      </c>
      <c r="BW49" s="69">
        <f t="shared" si="130"/>
        <v>36.205555436893214</v>
      </c>
      <c r="BX49" s="69">
        <f t="shared" si="131"/>
        <v>-3.947401097004259</v>
      </c>
      <c r="BZ49" t="str">
        <f t="shared" si="146"/>
        <v>23 Teaching and other educational professionals</v>
      </c>
      <c r="CA49" s="18">
        <f t="shared" si="132"/>
        <v>0.84465496394706352</v>
      </c>
      <c r="CB49" s="18">
        <f t="shared" si="132"/>
        <v>0.98766920989065943</v>
      </c>
      <c r="CC49" s="18">
        <f t="shared" si="132"/>
        <v>1.1712678920380286</v>
      </c>
      <c r="CD49" s="18">
        <f t="shared" si="132"/>
        <v>1.1059970309128364</v>
      </c>
      <c r="CE49" s="18">
        <f t="shared" si="132"/>
        <v>1.2335098932352067</v>
      </c>
      <c r="CG49" s="68">
        <f t="shared" si="133"/>
        <v>-31.784256197953702</v>
      </c>
      <c r="CH49" s="69">
        <f t="shared" si="134"/>
        <v>32.099803100823962</v>
      </c>
      <c r="CI49" s="69">
        <f t="shared" si="135"/>
        <v>0.31554690287025966</v>
      </c>
      <c r="CK49" t="str">
        <f t="shared" si="147"/>
        <v>23 Teaching and other educational professionals</v>
      </c>
      <c r="CL49" s="18">
        <f t="shared" si="136"/>
        <v>0.43129933517390556</v>
      </c>
      <c r="CM49" s="18">
        <f t="shared" si="136"/>
        <v>0.59359497885172485</v>
      </c>
      <c r="CN49" s="18">
        <f t="shared" si="136"/>
        <v>0.69406361596671851</v>
      </c>
      <c r="CO49" s="18">
        <f t="shared" si="136"/>
        <v>0.84237841060439989</v>
      </c>
      <c r="CP49" s="18">
        <f t="shared" si="136"/>
        <v>0.87178411605012274</v>
      </c>
      <c r="CR49" s="68">
        <f t="shared" si="137"/>
        <v>-29.035327073059086</v>
      </c>
      <c r="CS49" s="69">
        <f t="shared" si="138"/>
        <v>35.329769538251035</v>
      </c>
      <c r="CT49" s="69">
        <f t="shared" si="139"/>
        <v>6.2944424651919517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6.7585463404910691</v>
      </c>
      <c r="C50" s="18">
        <f t="shared" si="104"/>
        <v>7.0542981068627721</v>
      </c>
      <c r="D50" s="18">
        <f t="shared" si="104"/>
        <v>7.2655876598462008</v>
      </c>
      <c r="E50" s="18">
        <f t="shared" si="104"/>
        <v>7.4220755315854205</v>
      </c>
      <c r="F50" s="18">
        <f t="shared" si="104"/>
        <v>7.6216861357053478</v>
      </c>
      <c r="H50" s="68">
        <f t="shared" si="105"/>
        <v>102.21766633004496</v>
      </c>
      <c r="I50" s="69">
        <f t="shared" si="106"/>
        <v>71.366194087444839</v>
      </c>
      <c r="J50" s="69">
        <f t="shared" si="107"/>
        <v>173.5838604174898</v>
      </c>
      <c r="L50" t="str">
        <f t="shared" si="140"/>
        <v>24 Business, media and public service professionals</v>
      </c>
      <c r="M50" s="18">
        <f t="shared" si="108"/>
        <v>12.935342448623205</v>
      </c>
      <c r="N50" s="18">
        <f t="shared" si="108"/>
        <v>13.513490457093191</v>
      </c>
      <c r="O50" s="18">
        <f t="shared" si="108"/>
        <v>14.197364875582059</v>
      </c>
      <c r="P50" s="18">
        <f t="shared" si="108"/>
        <v>13.856255135332397</v>
      </c>
      <c r="Q50" s="18">
        <f t="shared" si="108"/>
        <v>13.383785921667341</v>
      </c>
      <c r="S50" s="68">
        <f t="shared" si="109"/>
        <v>80.964618053019777</v>
      </c>
      <c r="T50" s="69">
        <f t="shared" si="110"/>
        <v>69.04831323451657</v>
      </c>
      <c r="U50" s="69">
        <f t="shared" si="111"/>
        <v>150.01293128753636</v>
      </c>
      <c r="W50" t="str">
        <f t="shared" si="141"/>
        <v>24 Business, media and public service professionals</v>
      </c>
      <c r="X50" s="18">
        <f t="shared" si="112"/>
        <v>11.128888053796764</v>
      </c>
      <c r="Y50" s="18">
        <f t="shared" si="112"/>
        <v>11.566660262406856</v>
      </c>
      <c r="Z50" s="18">
        <f t="shared" si="112"/>
        <v>12.07919916840085</v>
      </c>
      <c r="AA50" s="18">
        <f t="shared" si="112"/>
        <v>11.124452105976948</v>
      </c>
      <c r="AB50" s="18">
        <f t="shared" si="112"/>
        <v>9.9025879876626046</v>
      </c>
      <c r="AD50" s="68">
        <f t="shared" si="113"/>
        <v>3.4786146141928866</v>
      </c>
      <c r="AE50" s="69">
        <f t="shared" si="114"/>
        <v>53.993160235817292</v>
      </c>
      <c r="AF50" s="69">
        <f t="shared" si="115"/>
        <v>57.471774850010185</v>
      </c>
      <c r="AH50" t="str">
        <f t="shared" si="142"/>
        <v>24 Business, media and public service professionals</v>
      </c>
      <c r="AI50" s="18">
        <f t="shared" si="116"/>
        <v>3.7902513690437116</v>
      </c>
      <c r="AJ50" s="18">
        <f t="shared" si="116"/>
        <v>3.7451804886762274</v>
      </c>
      <c r="AK50" s="18">
        <f t="shared" si="116"/>
        <v>3.9932532298715047</v>
      </c>
      <c r="AL50" s="18">
        <f t="shared" si="116"/>
        <v>3.5598014238524405</v>
      </c>
      <c r="AM50" s="18">
        <f t="shared" si="116"/>
        <v>3.2297214124100955</v>
      </c>
      <c r="AO50" s="68">
        <f t="shared" si="117"/>
        <v>-7.3484143311423828</v>
      </c>
      <c r="AP50" s="69">
        <f t="shared" si="118"/>
        <v>36.098472848630507</v>
      </c>
      <c r="AQ50" s="69">
        <f t="shared" si="119"/>
        <v>28.750058517488124</v>
      </c>
      <c r="AS50" t="str">
        <f t="shared" si="143"/>
        <v>24 Business, media and public service professionals</v>
      </c>
      <c r="AT50" s="18">
        <f t="shared" si="120"/>
        <v>6.2710867585115375</v>
      </c>
      <c r="AU50" s="18">
        <f t="shared" si="120"/>
        <v>6.6361174037465993</v>
      </c>
      <c r="AV50" s="18">
        <f t="shared" si="120"/>
        <v>7.0347091167127189</v>
      </c>
      <c r="AW50" s="18">
        <f t="shared" si="120"/>
        <v>6.6384105978244525</v>
      </c>
      <c r="AX50" s="18">
        <f t="shared" si="120"/>
        <v>6.0791394933780341</v>
      </c>
      <c r="AZ50" s="68">
        <f t="shared" si="121"/>
        <v>7.5216232715926967</v>
      </c>
      <c r="BA50" s="69">
        <f t="shared" si="122"/>
        <v>52.303939957286161</v>
      </c>
      <c r="BB50" s="69">
        <f t="shared" si="123"/>
        <v>59.825563228878856</v>
      </c>
      <c r="BD50" t="str">
        <f t="shared" si="144"/>
        <v>24 Business, media and public service professionals</v>
      </c>
      <c r="BE50" s="18">
        <f t="shared" si="124"/>
        <v>3.6380190651115218</v>
      </c>
      <c r="BF50" s="18">
        <f t="shared" si="124"/>
        <v>4.1336620253999676</v>
      </c>
      <c r="BG50" s="18">
        <f t="shared" si="124"/>
        <v>4.6425263422065273</v>
      </c>
      <c r="BH50" s="18">
        <f t="shared" si="124"/>
        <v>4.5457453735301936</v>
      </c>
      <c r="BI50" s="18">
        <f t="shared" si="124"/>
        <v>4.6781345742311595</v>
      </c>
      <c r="BK50" s="68">
        <f t="shared" si="125"/>
        <v>8.1329733119876906</v>
      </c>
      <c r="BL50" s="69">
        <f t="shared" si="126"/>
        <v>40.992295346226136</v>
      </c>
      <c r="BM50" s="69">
        <f t="shared" si="127"/>
        <v>49.125268658213827</v>
      </c>
      <c r="BO50" t="str">
        <f t="shared" si="145"/>
        <v>24 Business, media and public service professionals</v>
      </c>
      <c r="BP50" s="18">
        <f t="shared" si="128"/>
        <v>2.4570118634807723</v>
      </c>
      <c r="BQ50" s="18">
        <f t="shared" si="128"/>
        <v>2.6882536449650023</v>
      </c>
      <c r="BR50" s="18">
        <f t="shared" si="128"/>
        <v>3.2686875380785447</v>
      </c>
      <c r="BS50" s="18">
        <f t="shared" si="128"/>
        <v>3.0440061236256222</v>
      </c>
      <c r="BT50" s="18">
        <f t="shared" si="128"/>
        <v>2.9420366898965185</v>
      </c>
      <c r="BV50" s="68">
        <f t="shared" si="129"/>
        <v>-35.239680095952629</v>
      </c>
      <c r="BW50" s="69">
        <f t="shared" si="130"/>
        <v>33.564487431192298</v>
      </c>
      <c r="BX50" s="69">
        <f t="shared" si="131"/>
        <v>-1.6751926647603304</v>
      </c>
      <c r="BZ50" t="str">
        <f t="shared" si="146"/>
        <v>24 Business, media and public service professionals</v>
      </c>
      <c r="CA50" s="18">
        <f t="shared" si="132"/>
        <v>2.2428536161166184</v>
      </c>
      <c r="CB50" s="18">
        <f t="shared" si="132"/>
        <v>2.7598351004389876</v>
      </c>
      <c r="CC50" s="18">
        <f t="shared" si="132"/>
        <v>3.1611889816270131</v>
      </c>
      <c r="CD50" s="18">
        <f t="shared" si="132"/>
        <v>3.0828132279042531</v>
      </c>
      <c r="CE50" s="18">
        <f t="shared" si="132"/>
        <v>3.3302351705544178</v>
      </c>
      <c r="CG50" s="68">
        <f t="shared" si="133"/>
        <v>-31.762569728768998</v>
      </c>
      <c r="CH50" s="69">
        <f t="shared" si="134"/>
        <v>28.507885402879246</v>
      </c>
      <c r="CI50" s="69">
        <f t="shared" si="135"/>
        <v>-3.25468432588975</v>
      </c>
      <c r="CK50" t="str">
        <f t="shared" si="147"/>
        <v>24 Business, media and public service professionals</v>
      </c>
      <c r="CL50" s="18">
        <f t="shared" si="136"/>
        <v>1.3044932512512026</v>
      </c>
      <c r="CM50" s="18">
        <f t="shared" si="136"/>
        <v>1.9116980806652302</v>
      </c>
      <c r="CN50" s="18">
        <f t="shared" si="136"/>
        <v>2.2077278513714069</v>
      </c>
      <c r="CO50" s="18">
        <f t="shared" si="136"/>
        <v>2.7412698900606323</v>
      </c>
      <c r="CP50" s="18">
        <f t="shared" si="136"/>
        <v>3.0792734998164737</v>
      </c>
      <c r="CR50" s="68">
        <f t="shared" si="137"/>
        <v>-21.198359259304901</v>
      </c>
      <c r="CS50" s="69">
        <f t="shared" si="138"/>
        <v>32.084797804889789</v>
      </c>
      <c r="CT50" s="69">
        <f t="shared" si="139"/>
        <v>10.886438545584882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2.0364179379282423</v>
      </c>
      <c r="C51" s="18">
        <f t="shared" si="104"/>
        <v>2.2916602322644088</v>
      </c>
      <c r="D51" s="18">
        <f t="shared" si="104"/>
        <v>2.6577968476883802</v>
      </c>
      <c r="E51" s="18">
        <f t="shared" si="104"/>
        <v>2.4653926974571982</v>
      </c>
      <c r="F51" s="18">
        <f t="shared" si="104"/>
        <v>2.7050233381009887</v>
      </c>
      <c r="H51" s="68">
        <f t="shared" si="105"/>
        <v>96.195036092133293</v>
      </c>
      <c r="I51" s="69">
        <f t="shared" si="106"/>
        <v>65.264372835695795</v>
      </c>
      <c r="J51" s="69">
        <f t="shared" si="107"/>
        <v>161.45940892782909</v>
      </c>
      <c r="L51" t="str">
        <f t="shared" si="140"/>
        <v>31 Science, engineering and technology associate professionals</v>
      </c>
      <c r="M51" s="18">
        <f t="shared" si="108"/>
        <v>1.8090230933540101</v>
      </c>
      <c r="N51" s="18">
        <f t="shared" si="108"/>
        <v>1.9004337213123137</v>
      </c>
      <c r="O51" s="18">
        <f t="shared" si="108"/>
        <v>1.9915597785096191</v>
      </c>
      <c r="P51" s="18">
        <f t="shared" si="108"/>
        <v>1.8636868990753568</v>
      </c>
      <c r="Q51" s="18">
        <f t="shared" si="108"/>
        <v>1.9127005013799734</v>
      </c>
      <c r="S51" s="68">
        <f t="shared" si="109"/>
        <v>84.363972862005738</v>
      </c>
      <c r="T51" s="69">
        <f t="shared" si="110"/>
        <v>60.438857160087366</v>
      </c>
      <c r="U51" s="69">
        <f t="shared" si="111"/>
        <v>144.8028300220931</v>
      </c>
      <c r="W51" t="str">
        <f t="shared" si="141"/>
        <v>31 Science, engineering and technology associate professionals</v>
      </c>
      <c r="X51" s="18">
        <f t="shared" si="112"/>
        <v>2.0719805323711613</v>
      </c>
      <c r="Y51" s="18">
        <f t="shared" si="112"/>
        <v>2.260906176141142</v>
      </c>
      <c r="Z51" s="18">
        <f t="shared" si="112"/>
        <v>2.3254642561573888</v>
      </c>
      <c r="AA51" s="18">
        <f t="shared" si="112"/>
        <v>2.0758027612659933</v>
      </c>
      <c r="AB51" s="18">
        <f t="shared" si="112"/>
        <v>2.0071503144439622</v>
      </c>
      <c r="AD51" s="68">
        <f t="shared" si="113"/>
        <v>8.9457435411902786</v>
      </c>
      <c r="AE51" s="69">
        <f t="shared" si="114"/>
        <v>47.419115157499924</v>
      </c>
      <c r="AF51" s="69">
        <f t="shared" si="115"/>
        <v>56.364858698690199</v>
      </c>
      <c r="AH51" t="str">
        <f t="shared" si="142"/>
        <v>31 Science, engineering and technology associate professionals</v>
      </c>
      <c r="AI51" s="18">
        <f t="shared" si="116"/>
        <v>1.2602327929334689</v>
      </c>
      <c r="AJ51" s="18">
        <f t="shared" si="116"/>
        <v>1.6629043262145851</v>
      </c>
      <c r="AK51" s="18">
        <f t="shared" si="116"/>
        <v>1.6259227381933521</v>
      </c>
      <c r="AL51" s="18">
        <f t="shared" si="116"/>
        <v>1.6742228504966001</v>
      </c>
      <c r="AM51" s="18">
        <f t="shared" si="116"/>
        <v>1.9326897464727804</v>
      </c>
      <c r="AO51" s="68">
        <f t="shared" si="117"/>
        <v>36.168572032557513</v>
      </c>
      <c r="AP51" s="69">
        <f t="shared" si="118"/>
        <v>55.759301735827329</v>
      </c>
      <c r="AQ51" s="69">
        <f t="shared" si="119"/>
        <v>91.927873768384828</v>
      </c>
      <c r="AS51" t="str">
        <f t="shared" si="143"/>
        <v>31 Science, engineering and technology associate professionals</v>
      </c>
      <c r="AT51" s="18">
        <f t="shared" si="120"/>
        <v>3.5329981580833865</v>
      </c>
      <c r="AU51" s="18">
        <f t="shared" si="120"/>
        <v>3.7841299259236698</v>
      </c>
      <c r="AV51" s="18">
        <f t="shared" si="120"/>
        <v>3.6679516018277276</v>
      </c>
      <c r="AW51" s="18">
        <f t="shared" si="120"/>
        <v>2.9931129516252462</v>
      </c>
      <c r="AX51" s="18">
        <f t="shared" si="120"/>
        <v>2.5878714069778224</v>
      </c>
      <c r="AZ51" s="68">
        <f t="shared" si="121"/>
        <v>-12.215276972087041</v>
      </c>
      <c r="BA51" s="69">
        <f t="shared" si="122"/>
        <v>36.095353061517045</v>
      </c>
      <c r="BB51" s="69">
        <f t="shared" si="123"/>
        <v>23.880076089430002</v>
      </c>
      <c r="BD51" t="str">
        <f t="shared" si="144"/>
        <v>31 Science, engineering and technology associate professionals</v>
      </c>
      <c r="BE51" s="18">
        <f t="shared" si="124"/>
        <v>1.4115615582549594</v>
      </c>
      <c r="BF51" s="18">
        <f t="shared" si="124"/>
        <v>1.4397748553985379</v>
      </c>
      <c r="BG51" s="18">
        <f t="shared" si="124"/>
        <v>1.6440959076257706</v>
      </c>
      <c r="BH51" s="18">
        <f t="shared" si="124"/>
        <v>1.265021842771817</v>
      </c>
      <c r="BI51" s="18">
        <f t="shared" si="124"/>
        <v>0.95462957284738692</v>
      </c>
      <c r="BK51" s="68">
        <f t="shared" si="125"/>
        <v>-37.691464127231995</v>
      </c>
      <c r="BL51" s="69">
        <f t="shared" si="126"/>
        <v>25.147722230970469</v>
      </c>
      <c r="BM51" s="69">
        <f t="shared" si="127"/>
        <v>-12.543741896261526</v>
      </c>
      <c r="BO51" t="str">
        <f t="shared" si="145"/>
        <v>31 Science, engineering and technology associate professionals</v>
      </c>
      <c r="BP51" s="18">
        <f t="shared" si="128"/>
        <v>1.0137069132108973</v>
      </c>
      <c r="BQ51" s="18">
        <f t="shared" si="128"/>
        <v>1.1761704771099228</v>
      </c>
      <c r="BR51" s="18">
        <f t="shared" si="128"/>
        <v>1.4171357919886192</v>
      </c>
      <c r="BS51" s="18">
        <f t="shared" si="128"/>
        <v>1.2858897410023049</v>
      </c>
      <c r="BT51" s="18">
        <f t="shared" si="128"/>
        <v>1.5030878498395566</v>
      </c>
      <c r="BV51" s="68">
        <f t="shared" si="129"/>
        <v>-23.685474989129538</v>
      </c>
      <c r="BW51" s="69">
        <f t="shared" si="130"/>
        <v>32.350301218711031</v>
      </c>
      <c r="BX51" s="69">
        <f t="shared" si="131"/>
        <v>8.6648262295814895</v>
      </c>
      <c r="BZ51" t="str">
        <f t="shared" si="146"/>
        <v>31 Science, engineering and technology associate professionals</v>
      </c>
      <c r="CA51" s="18">
        <f t="shared" si="132"/>
        <v>1.1777675459878592</v>
      </c>
      <c r="CB51" s="18">
        <f t="shared" si="132"/>
        <v>1.4923264782443826</v>
      </c>
      <c r="CC51" s="18">
        <f t="shared" si="132"/>
        <v>1.7708174684758615</v>
      </c>
      <c r="CD51" s="18">
        <f t="shared" si="132"/>
        <v>1.7364855384791404</v>
      </c>
      <c r="CE51" s="18">
        <f t="shared" si="132"/>
        <v>2.2481032948384114</v>
      </c>
      <c r="CG51" s="68">
        <f t="shared" si="133"/>
        <v>-17.76803189218305</v>
      </c>
      <c r="CH51" s="69">
        <f t="shared" si="134"/>
        <v>28.594752337498207</v>
      </c>
      <c r="CI51" s="69">
        <f t="shared" si="135"/>
        <v>10.826720445315161</v>
      </c>
      <c r="CK51" t="str">
        <f t="shared" si="147"/>
        <v>31 Science, engineering and technology associate professionals</v>
      </c>
      <c r="CL51" s="18">
        <f t="shared" si="136"/>
        <v>0.68273945086400045</v>
      </c>
      <c r="CM51" s="18">
        <f t="shared" si="136"/>
        <v>1.0245112445509881</v>
      </c>
      <c r="CN51" s="18">
        <f t="shared" si="136"/>
        <v>1.1756137797284834</v>
      </c>
      <c r="CO51" s="18">
        <f t="shared" si="136"/>
        <v>1.5816450068215198</v>
      </c>
      <c r="CP51" s="18">
        <f t="shared" si="136"/>
        <v>2.3542545401550328</v>
      </c>
      <c r="CR51" s="68">
        <f t="shared" si="137"/>
        <v>13.141330296212885</v>
      </c>
      <c r="CS51" s="69">
        <f t="shared" si="138"/>
        <v>40.917595423211679</v>
      </c>
      <c r="CT51" s="69">
        <f t="shared" si="139"/>
        <v>54.058925719424565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0.72005744815444339</v>
      </c>
      <c r="C52" s="18">
        <f t="shared" si="104"/>
        <v>0.72622612342561566</v>
      </c>
      <c r="D52" s="18">
        <f t="shared" si="104"/>
        <v>0.62708037552381557</v>
      </c>
      <c r="E52" s="18">
        <f t="shared" si="104"/>
        <v>0.93260702877051904</v>
      </c>
      <c r="F52" s="18">
        <f t="shared" si="104"/>
        <v>1.1751596596757234</v>
      </c>
      <c r="H52" s="68">
        <f t="shared" si="105"/>
        <v>261.25381801607364</v>
      </c>
      <c r="I52" s="69">
        <f t="shared" si="106"/>
        <v>140.55556465888094</v>
      </c>
      <c r="J52" s="69">
        <f t="shared" si="107"/>
        <v>401.80938267495458</v>
      </c>
      <c r="L52" t="str">
        <f t="shared" si="140"/>
        <v>32 Health and social care associate professionals</v>
      </c>
      <c r="M52" s="18">
        <f t="shared" si="108"/>
        <v>2.0804554640055364</v>
      </c>
      <c r="N52" s="18">
        <f t="shared" si="108"/>
        <v>2.0912169200464299</v>
      </c>
      <c r="O52" s="18">
        <f t="shared" si="108"/>
        <v>2.0468905802509529</v>
      </c>
      <c r="P52" s="18">
        <f t="shared" si="108"/>
        <v>3.1384728434201925</v>
      </c>
      <c r="Q52" s="18">
        <f t="shared" si="108"/>
        <v>3.8253700433259215</v>
      </c>
      <c r="S52" s="68">
        <f t="shared" si="109"/>
        <v>258.75772250289793</v>
      </c>
      <c r="T52" s="69">
        <f t="shared" si="110"/>
        <v>140.06271370644961</v>
      </c>
      <c r="U52" s="69">
        <f t="shared" si="111"/>
        <v>398.82043620934763</v>
      </c>
      <c r="W52" t="str">
        <f t="shared" si="141"/>
        <v>32 Health and social care associate professionals</v>
      </c>
      <c r="X52" s="18">
        <f t="shared" si="112"/>
        <v>3.1107510608450366</v>
      </c>
      <c r="Y52" s="18">
        <f t="shared" si="112"/>
        <v>3.1625842974589418</v>
      </c>
      <c r="Z52" s="18">
        <f t="shared" si="112"/>
        <v>3.1528450825839243</v>
      </c>
      <c r="AA52" s="18">
        <f t="shared" si="112"/>
        <v>4.9309029591148468</v>
      </c>
      <c r="AB52" s="18">
        <f t="shared" si="112"/>
        <v>5.6754774660805394</v>
      </c>
      <c r="AD52" s="68">
        <f t="shared" si="113"/>
        <v>127.21647070130639</v>
      </c>
      <c r="AE52" s="69">
        <f t="shared" si="114"/>
        <v>120.902783788913</v>
      </c>
      <c r="AF52" s="69">
        <f t="shared" si="115"/>
        <v>248.11925449021942</v>
      </c>
      <c r="AH52" t="str">
        <f t="shared" si="142"/>
        <v>32 Health and social care associate professionals</v>
      </c>
      <c r="AI52" s="18">
        <f t="shared" si="116"/>
        <v>6.7995712635907646</v>
      </c>
      <c r="AJ52" s="18">
        <f t="shared" si="116"/>
        <v>5.9134709387660749</v>
      </c>
      <c r="AK52" s="18">
        <f t="shared" si="116"/>
        <v>5.575192006337657</v>
      </c>
      <c r="AL52" s="18">
        <f t="shared" si="116"/>
        <v>6.2368708386280707</v>
      </c>
      <c r="AM52" s="18">
        <f t="shared" si="116"/>
        <v>3.6759134370297541</v>
      </c>
      <c r="AO52" s="68">
        <f t="shared" si="117"/>
        <v>-24.469894361563174</v>
      </c>
      <c r="AP52" s="69">
        <f t="shared" si="118"/>
        <v>46.205993923211132</v>
      </c>
      <c r="AQ52" s="69">
        <f t="shared" si="119"/>
        <v>21.736099561647958</v>
      </c>
      <c r="AS52" t="str">
        <f t="shared" si="143"/>
        <v>32 Health and social care associate professionals</v>
      </c>
      <c r="AT52" s="18">
        <f t="shared" si="120"/>
        <v>1.6536584842862259</v>
      </c>
      <c r="AU52" s="18">
        <f t="shared" si="120"/>
        <v>1.7287247842188225</v>
      </c>
      <c r="AV52" s="18">
        <f t="shared" si="120"/>
        <v>1.8526861542330346</v>
      </c>
      <c r="AW52" s="18">
        <f t="shared" si="120"/>
        <v>2.5891101658470421</v>
      </c>
      <c r="AX52" s="18">
        <f t="shared" si="120"/>
        <v>2.7591039354134774</v>
      </c>
      <c r="AZ52" s="68">
        <f t="shared" si="121"/>
        <v>85.29600346847144</v>
      </c>
      <c r="BA52" s="69">
        <f t="shared" si="122"/>
        <v>95.342286139729708</v>
      </c>
      <c r="BB52" s="69">
        <f t="shared" si="123"/>
        <v>180.63828960820115</v>
      </c>
      <c r="BD52" t="str">
        <f t="shared" si="144"/>
        <v>32 Health and social care associate professionals</v>
      </c>
      <c r="BE52" s="18">
        <f t="shared" si="124"/>
        <v>1.4723010073695764</v>
      </c>
      <c r="BF52" s="18">
        <f t="shared" si="124"/>
        <v>1.8532361758179454</v>
      </c>
      <c r="BG52" s="18">
        <f t="shared" si="124"/>
        <v>1.9254097539373582</v>
      </c>
      <c r="BH52" s="18">
        <f t="shared" si="124"/>
        <v>3.1535492310015614</v>
      </c>
      <c r="BI52" s="18">
        <f t="shared" si="124"/>
        <v>3.8280687678293539</v>
      </c>
      <c r="BK52" s="68">
        <f t="shared" si="125"/>
        <v>113.3518308164613</v>
      </c>
      <c r="BL52" s="69">
        <f t="shared" si="126"/>
        <v>95.88171457488744</v>
      </c>
      <c r="BM52" s="69">
        <f t="shared" si="127"/>
        <v>209.23354539134874</v>
      </c>
      <c r="BO52" t="str">
        <f t="shared" si="145"/>
        <v>32 Health and social care associate professionals</v>
      </c>
      <c r="BP52" s="18">
        <f t="shared" si="128"/>
        <v>1.3204089554092036</v>
      </c>
      <c r="BQ52" s="18">
        <f t="shared" si="128"/>
        <v>1.6047934464168225</v>
      </c>
      <c r="BR52" s="18">
        <f t="shared" si="128"/>
        <v>1.5350603196093475</v>
      </c>
      <c r="BS52" s="18">
        <f t="shared" si="128"/>
        <v>2.3504150609289391</v>
      </c>
      <c r="BT52" s="18">
        <f t="shared" si="128"/>
        <v>2.4292581848928609</v>
      </c>
      <c r="BV52" s="68">
        <f t="shared" si="129"/>
        <v>13.862977750030922</v>
      </c>
      <c r="BW52" s="69">
        <f t="shared" si="130"/>
        <v>68.8518429970336</v>
      </c>
      <c r="BX52" s="69">
        <f t="shared" si="131"/>
        <v>82.714820747064522</v>
      </c>
      <c r="BZ52" t="str">
        <f t="shared" si="146"/>
        <v>32 Health and social care associate professionals</v>
      </c>
      <c r="CA52" s="18">
        <f t="shared" si="132"/>
        <v>0.76079466989700251</v>
      </c>
      <c r="CB52" s="18">
        <f t="shared" si="132"/>
        <v>0.75364530381671035</v>
      </c>
      <c r="CC52" s="18">
        <f t="shared" si="132"/>
        <v>0.77626412133570655</v>
      </c>
      <c r="CD52" s="18">
        <f t="shared" si="132"/>
        <v>1.1120440147109123</v>
      </c>
      <c r="CE52" s="18">
        <f t="shared" si="132"/>
        <v>1.2557010027161946</v>
      </c>
      <c r="CG52" s="68">
        <f t="shared" si="133"/>
        <v>4.77916842027199</v>
      </c>
      <c r="CH52" s="69">
        <f t="shared" si="134"/>
        <v>46.976535920852101</v>
      </c>
      <c r="CI52" s="69">
        <f t="shared" si="135"/>
        <v>51.755704341124087</v>
      </c>
      <c r="CK52" t="str">
        <f t="shared" si="147"/>
        <v>32 Health and social care associate professionals</v>
      </c>
      <c r="CL52" s="18">
        <f t="shared" si="136"/>
        <v>0.2816272243326074</v>
      </c>
      <c r="CM52" s="18">
        <f t="shared" si="136"/>
        <v>0.31141552450500642</v>
      </c>
      <c r="CN52" s="18">
        <f t="shared" si="136"/>
        <v>0.36557597450656076</v>
      </c>
      <c r="CO52" s="18">
        <f t="shared" si="136"/>
        <v>0.70378557739024772</v>
      </c>
      <c r="CP52" s="18">
        <f t="shared" si="136"/>
        <v>1.109855311374903</v>
      </c>
      <c r="CR52" s="68">
        <f t="shared" si="137"/>
        <v>71.522560210317337</v>
      </c>
      <c r="CS52" s="69">
        <f t="shared" si="138"/>
        <v>67.035357970998305</v>
      </c>
      <c r="CT52" s="69">
        <f t="shared" si="139"/>
        <v>138.55791818131567</v>
      </c>
    </row>
    <row r="53" spans="1:98" x14ac:dyDescent="0.2">
      <c r="A53" t="str">
        <f t="shared" si="103"/>
        <v>33 Protective service occupations</v>
      </c>
      <c r="B53" s="18">
        <f t="shared" si="104"/>
        <v>0.19087828771276816</v>
      </c>
      <c r="C53" s="18">
        <f t="shared" si="104"/>
        <v>0.17430587149605356</v>
      </c>
      <c r="D53" s="18">
        <f t="shared" si="104"/>
        <v>0.1884533305153625</v>
      </c>
      <c r="E53" s="18">
        <f t="shared" si="104"/>
        <v>0.18748064062562372</v>
      </c>
      <c r="F53" s="18">
        <f t="shared" si="104"/>
        <v>0.20236605812582525</v>
      </c>
      <c r="H53" s="68">
        <f t="shared" si="105"/>
        <v>107.00109166155174</v>
      </c>
      <c r="I53" s="69">
        <f t="shared" si="106"/>
        <v>47.070835908956823</v>
      </c>
      <c r="J53" s="69">
        <f t="shared" si="107"/>
        <v>154.07192757050856</v>
      </c>
      <c r="L53" t="str">
        <f t="shared" si="140"/>
        <v>33 Protective service occupations</v>
      </c>
      <c r="M53" s="18">
        <f t="shared" si="108"/>
        <v>0.4438207077751839</v>
      </c>
      <c r="N53" s="18">
        <f t="shared" si="108"/>
        <v>0.41001058654583183</v>
      </c>
      <c r="O53" s="18">
        <f t="shared" si="108"/>
        <v>0.41664681568338041</v>
      </c>
      <c r="P53" s="18">
        <f t="shared" si="108"/>
        <v>0.35615822555216858</v>
      </c>
      <c r="Q53" s="18">
        <f t="shared" si="108"/>
        <v>0.38721698139414684</v>
      </c>
      <c r="S53" s="68">
        <f t="shared" si="109"/>
        <v>78.405714535426313</v>
      </c>
      <c r="T53" s="69">
        <f t="shared" si="110"/>
        <v>40.002501291047928</v>
      </c>
      <c r="U53" s="69">
        <f t="shared" si="111"/>
        <v>118.40821582647425</v>
      </c>
      <c r="W53" t="str">
        <f t="shared" si="141"/>
        <v>33 Protective service occupations</v>
      </c>
      <c r="X53" s="18">
        <f t="shared" si="112"/>
        <v>0.956755406668095</v>
      </c>
      <c r="Y53" s="18">
        <f t="shared" si="112"/>
        <v>0.95163933930112865</v>
      </c>
      <c r="Z53" s="18">
        <f t="shared" si="112"/>
        <v>0.99436950646107891</v>
      </c>
      <c r="AA53" s="18">
        <f t="shared" si="112"/>
        <v>0.80382321668169654</v>
      </c>
      <c r="AB53" s="18">
        <f t="shared" si="112"/>
        <v>0.87122537986297799</v>
      </c>
      <c r="AD53" s="68">
        <f t="shared" si="113"/>
        <v>10.591757224876991</v>
      </c>
      <c r="AE53" s="69">
        <f t="shared" si="114"/>
        <v>41.393376934556052</v>
      </c>
      <c r="AF53" s="69">
        <f t="shared" si="115"/>
        <v>51.985134159433045</v>
      </c>
      <c r="AH53" t="str">
        <f t="shared" si="142"/>
        <v>33 Protective service occupations</v>
      </c>
      <c r="AI53" s="18">
        <f t="shared" si="116"/>
        <v>0.7871415913469928</v>
      </c>
      <c r="AJ53" s="18">
        <f t="shared" si="116"/>
        <v>0.8657338008118487</v>
      </c>
      <c r="AK53" s="18">
        <f t="shared" si="116"/>
        <v>0.91191274965008695</v>
      </c>
      <c r="AL53" s="18">
        <f t="shared" si="116"/>
        <v>0.82279184191934984</v>
      </c>
      <c r="AM53" s="18">
        <f t="shared" si="116"/>
        <v>0.94220327516554014</v>
      </c>
      <c r="AO53" s="68">
        <f t="shared" si="117"/>
        <v>18.360275398893879</v>
      </c>
      <c r="AP53" s="69">
        <f t="shared" si="118"/>
        <v>38.582578640173843</v>
      </c>
      <c r="AQ53" s="69">
        <f t="shared" si="119"/>
        <v>56.942854039067726</v>
      </c>
      <c r="AS53" t="str">
        <f t="shared" si="143"/>
        <v>33 Protective service occupations</v>
      </c>
      <c r="AT53" s="18">
        <f t="shared" si="120"/>
        <v>0.82683865360658837</v>
      </c>
      <c r="AU53" s="18">
        <f t="shared" si="120"/>
        <v>0.72267633124024844</v>
      </c>
      <c r="AV53" s="18">
        <f t="shared" si="120"/>
        <v>0.74881546328974025</v>
      </c>
      <c r="AW53" s="18">
        <f t="shared" si="120"/>
        <v>0.52422854761187487</v>
      </c>
      <c r="AX53" s="18">
        <f t="shared" si="120"/>
        <v>0.47570388658807194</v>
      </c>
      <c r="AZ53" s="68">
        <f t="shared" si="121"/>
        <v>-20.957304295903789</v>
      </c>
      <c r="BA53" s="69">
        <f t="shared" si="122"/>
        <v>28.855628426790059</v>
      </c>
      <c r="BB53" s="69">
        <f t="shared" si="123"/>
        <v>7.8983241308862677</v>
      </c>
      <c r="BD53" t="str">
        <f t="shared" si="144"/>
        <v>33 Protective service occupations</v>
      </c>
      <c r="BE53" s="18">
        <f t="shared" si="124"/>
        <v>0.80768331705129448</v>
      </c>
      <c r="BF53" s="18">
        <f t="shared" si="124"/>
        <v>0.69515026166917571</v>
      </c>
      <c r="BG53" s="18">
        <f t="shared" si="124"/>
        <v>0.74247481263973159</v>
      </c>
      <c r="BH53" s="18">
        <f t="shared" si="124"/>
        <v>0.55220319931919049</v>
      </c>
      <c r="BI53" s="18">
        <f t="shared" si="124"/>
        <v>0.45571267113504621</v>
      </c>
      <c r="BK53" s="68">
        <f t="shared" si="125"/>
        <v>-34.135835120787725</v>
      </c>
      <c r="BL53" s="69">
        <f t="shared" si="126"/>
        <v>17.59898054693236</v>
      </c>
      <c r="BM53" s="69">
        <f t="shared" si="127"/>
        <v>-16.536854573855358</v>
      </c>
      <c r="BO53" t="str">
        <f t="shared" si="145"/>
        <v>33 Protective service occupations</v>
      </c>
      <c r="BP53" s="18">
        <f t="shared" si="128"/>
        <v>0.88778622467635404</v>
      </c>
      <c r="BQ53" s="18">
        <f t="shared" si="128"/>
        <v>0.84448327128844247</v>
      </c>
      <c r="BR53" s="18">
        <f t="shared" si="128"/>
        <v>0.95343993077745426</v>
      </c>
      <c r="BS53" s="18">
        <f t="shared" si="128"/>
        <v>0.69842799960616719</v>
      </c>
      <c r="BT53" s="18">
        <f t="shared" si="128"/>
        <v>0.56614536611991684</v>
      </c>
      <c r="BV53" s="68">
        <f t="shared" si="129"/>
        <v>-57.276292935798224</v>
      </c>
      <c r="BW53" s="69">
        <f t="shared" si="130"/>
        <v>18.729052130592684</v>
      </c>
      <c r="BX53" s="69">
        <f t="shared" si="131"/>
        <v>-38.547240805205533</v>
      </c>
      <c r="BZ53" t="str">
        <f t="shared" si="146"/>
        <v>33 Protective service occupations</v>
      </c>
      <c r="CA53" s="18">
        <f t="shared" si="132"/>
        <v>0.75538720267070447</v>
      </c>
      <c r="CB53" s="18">
        <f t="shared" si="132"/>
        <v>0.79848418675523891</v>
      </c>
      <c r="CC53" s="18">
        <f t="shared" si="132"/>
        <v>0.87136804828972148</v>
      </c>
      <c r="CD53" s="18">
        <f t="shared" si="132"/>
        <v>0.76439257034327857</v>
      </c>
      <c r="CE53" s="18">
        <f t="shared" si="132"/>
        <v>1.1487611104681783</v>
      </c>
      <c r="CG53" s="68">
        <f t="shared" si="133"/>
        <v>-14.606205151034956</v>
      </c>
      <c r="CH53" s="69">
        <f t="shared" si="134"/>
        <v>25.62142873301466</v>
      </c>
      <c r="CI53" s="69">
        <f t="shared" si="135"/>
        <v>11.015223581979702</v>
      </c>
      <c r="CK53" t="str">
        <f t="shared" si="147"/>
        <v>33 Protective service occupations</v>
      </c>
      <c r="CL53" s="18">
        <f t="shared" si="136"/>
        <v>0.30984327362914071</v>
      </c>
      <c r="CM53" s="18">
        <f t="shared" si="136"/>
        <v>0.29677259607644962</v>
      </c>
      <c r="CN53" s="18">
        <f t="shared" si="136"/>
        <v>0.34598368743715996</v>
      </c>
      <c r="CO53" s="18">
        <f t="shared" si="136"/>
        <v>0.30734874332816198</v>
      </c>
      <c r="CP53" s="18">
        <f t="shared" si="136"/>
        <v>0.48822625730510921</v>
      </c>
      <c r="CR53" s="68">
        <f t="shared" si="137"/>
        <v>-20.274354977093921</v>
      </c>
      <c r="CS53" s="69">
        <f t="shared" si="138"/>
        <v>15.684130460622637</v>
      </c>
      <c r="CT53" s="69">
        <f t="shared" si="139"/>
        <v>-4.5902245164712889</v>
      </c>
    </row>
    <row r="54" spans="1:98" x14ac:dyDescent="0.2">
      <c r="A54" t="str">
        <f t="shared" si="103"/>
        <v>34 Culture, media and sports occupations</v>
      </c>
      <c r="B54" s="18">
        <f t="shared" si="104"/>
        <v>1.3690298889146568</v>
      </c>
      <c r="C54" s="18">
        <f t="shared" si="104"/>
        <v>1.7375719210620546</v>
      </c>
      <c r="D54" s="18">
        <f t="shared" si="104"/>
        <v>1.6654321445278213</v>
      </c>
      <c r="E54" s="18">
        <f t="shared" si="104"/>
        <v>1.564809319025404</v>
      </c>
      <c r="F54" s="18">
        <f t="shared" si="104"/>
        <v>1.6360598654196739</v>
      </c>
      <c r="H54" s="68">
        <f t="shared" si="105"/>
        <v>89.369934509863754</v>
      </c>
      <c r="I54" s="69">
        <f t="shared" si="106"/>
        <v>75.902104781316865</v>
      </c>
      <c r="J54" s="69">
        <f t="shared" si="107"/>
        <v>165.27203929118059</v>
      </c>
      <c r="L54" t="str">
        <f t="shared" si="140"/>
        <v>34 Culture, media and sports occupations</v>
      </c>
      <c r="M54" s="18">
        <f t="shared" si="108"/>
        <v>3.6892593540868948</v>
      </c>
      <c r="N54" s="18">
        <f t="shared" si="108"/>
        <v>3.8463137266339773</v>
      </c>
      <c r="O54" s="18">
        <f t="shared" si="108"/>
        <v>3.8973789615966794</v>
      </c>
      <c r="P54" s="18">
        <f t="shared" si="108"/>
        <v>3.5899434914876038</v>
      </c>
      <c r="Q54" s="18">
        <f t="shared" si="108"/>
        <v>3.6367190072537054</v>
      </c>
      <c r="S54" s="68">
        <f t="shared" si="109"/>
        <v>79.126377455633062</v>
      </c>
      <c r="T54" s="69">
        <f t="shared" si="110"/>
        <v>71.132164040731354</v>
      </c>
      <c r="U54" s="69">
        <f t="shared" si="111"/>
        <v>150.25854149636442</v>
      </c>
      <c r="W54" t="str">
        <f t="shared" si="141"/>
        <v>34 Culture, media and sports occupations</v>
      </c>
      <c r="X54" s="18">
        <f t="shared" si="112"/>
        <v>4.0528121780696349</v>
      </c>
      <c r="Y54" s="18">
        <f t="shared" si="112"/>
        <v>3.9868017037443444</v>
      </c>
      <c r="Z54" s="18">
        <f t="shared" si="112"/>
        <v>3.8447136296846525</v>
      </c>
      <c r="AA54" s="18">
        <f t="shared" si="112"/>
        <v>3.4327089258777477</v>
      </c>
      <c r="AB54" s="18">
        <f t="shared" si="112"/>
        <v>3.2598193936601865</v>
      </c>
      <c r="AD54" s="68">
        <f t="shared" si="113"/>
        <v>7.0211417366473405</v>
      </c>
      <c r="AE54" s="69">
        <f t="shared" si="114"/>
        <v>52.39043763493806</v>
      </c>
      <c r="AF54" s="69">
        <f t="shared" si="115"/>
        <v>59.411579371585397</v>
      </c>
      <c r="AH54" t="str">
        <f t="shared" si="142"/>
        <v>34 Culture, media and sports occupations</v>
      </c>
      <c r="AI54" s="18">
        <f t="shared" si="116"/>
        <v>1.4928517971783752</v>
      </c>
      <c r="AJ54" s="18">
        <f t="shared" si="116"/>
        <v>1.5076501940322324</v>
      </c>
      <c r="AK54" s="18">
        <f t="shared" si="116"/>
        <v>1.7795801270845728</v>
      </c>
      <c r="AL54" s="18">
        <f t="shared" si="116"/>
        <v>1.6509329515903657</v>
      </c>
      <c r="AM54" s="18">
        <f t="shared" si="116"/>
        <v>1.855035562477142</v>
      </c>
      <c r="AO54" s="68">
        <f t="shared" si="117"/>
        <v>19.412375433532496</v>
      </c>
      <c r="AP54" s="69">
        <f t="shared" si="118"/>
        <v>53.189259206652814</v>
      </c>
      <c r="AQ54" s="69">
        <f t="shared" si="119"/>
        <v>72.60163464018531</v>
      </c>
      <c r="AS54" t="str">
        <f t="shared" si="143"/>
        <v>34 Culture, media and sports occupations</v>
      </c>
      <c r="AT54" s="18">
        <f t="shared" si="120"/>
        <v>2.4878424609530212</v>
      </c>
      <c r="AU54" s="18">
        <f t="shared" si="120"/>
        <v>2.4172661970850071</v>
      </c>
      <c r="AV54" s="18">
        <f t="shared" si="120"/>
        <v>2.3324552445710149</v>
      </c>
      <c r="AW54" s="18">
        <f t="shared" si="120"/>
        <v>2.019761261425367</v>
      </c>
      <c r="AX54" s="18">
        <f t="shared" si="120"/>
        <v>1.8256233797683221</v>
      </c>
      <c r="AZ54" s="68">
        <f t="shared" si="121"/>
        <v>-2.6137333380898964</v>
      </c>
      <c r="BA54" s="69">
        <f t="shared" si="122"/>
        <v>47.219786858272329</v>
      </c>
      <c r="BB54" s="69">
        <f t="shared" si="123"/>
        <v>44.606053520182428</v>
      </c>
      <c r="BD54" t="str">
        <f t="shared" si="144"/>
        <v>34 Culture, media and sports occupations</v>
      </c>
      <c r="BE54" s="18">
        <f t="shared" si="124"/>
        <v>1.5944417816330165</v>
      </c>
      <c r="BF54" s="18">
        <f t="shared" si="124"/>
        <v>1.5986515088249129</v>
      </c>
      <c r="BG54" s="18">
        <f t="shared" si="124"/>
        <v>1.5852108857346694</v>
      </c>
      <c r="BH54" s="18">
        <f t="shared" si="124"/>
        <v>1.3487079944171592</v>
      </c>
      <c r="BI54" s="18">
        <f t="shared" si="124"/>
        <v>1.3764587754614814</v>
      </c>
      <c r="BK54" s="68">
        <f t="shared" si="125"/>
        <v>-6.8214444805048418</v>
      </c>
      <c r="BL54" s="69">
        <f t="shared" si="126"/>
        <v>34.974749359767188</v>
      </c>
      <c r="BM54" s="69">
        <f t="shared" si="127"/>
        <v>28.153304879262347</v>
      </c>
      <c r="BO54" t="str">
        <f t="shared" si="145"/>
        <v>34 Culture, media and sports occupations</v>
      </c>
      <c r="BP54" s="18">
        <f t="shared" si="128"/>
        <v>0.87307339024601704</v>
      </c>
      <c r="BQ54" s="18">
        <f t="shared" si="128"/>
        <v>0.86695759135732731</v>
      </c>
      <c r="BR54" s="18">
        <f t="shared" si="128"/>
        <v>0.80416529743069787</v>
      </c>
      <c r="BS54" s="18">
        <f t="shared" si="128"/>
        <v>0.62079128297812591</v>
      </c>
      <c r="BT54" s="18">
        <f t="shared" si="128"/>
        <v>0.41197781932045507</v>
      </c>
      <c r="BV54" s="68">
        <f t="shared" si="129"/>
        <v>-63.139364804838294</v>
      </c>
      <c r="BW54" s="69">
        <f t="shared" si="130"/>
        <v>24.205675715834271</v>
      </c>
      <c r="BX54" s="69">
        <f t="shared" si="131"/>
        <v>-38.933689089004019</v>
      </c>
      <c r="BZ54" t="str">
        <f t="shared" si="146"/>
        <v>34 Culture, media and sports occupations</v>
      </c>
      <c r="CA54" s="18">
        <f t="shared" si="132"/>
        <v>1.0358158931136707</v>
      </c>
      <c r="CB54" s="18">
        <f t="shared" si="132"/>
        <v>1.1229023433915484</v>
      </c>
      <c r="CC54" s="18">
        <f t="shared" si="132"/>
        <v>1.1269122163929854</v>
      </c>
      <c r="CD54" s="18">
        <f t="shared" si="132"/>
        <v>0.90064232022868818</v>
      </c>
      <c r="CE54" s="18">
        <f t="shared" si="132"/>
        <v>0.84950538274748111</v>
      </c>
      <c r="CG54" s="68">
        <f t="shared" si="133"/>
        <v>-51.171400493232078</v>
      </c>
      <c r="CH54" s="69">
        <f t="shared" si="134"/>
        <v>23.269900852040568</v>
      </c>
      <c r="CI54" s="69">
        <f t="shared" si="135"/>
        <v>-27.901499641191517</v>
      </c>
      <c r="CK54" t="str">
        <f t="shared" si="147"/>
        <v>34 Culture, media and sports occupations</v>
      </c>
      <c r="CL54" s="18">
        <f t="shared" si="136"/>
        <v>0.70679435072636865</v>
      </c>
      <c r="CM54" s="18">
        <f t="shared" si="136"/>
        <v>1.0196800464916325</v>
      </c>
      <c r="CN54" s="18">
        <f t="shared" si="136"/>
        <v>1.0126286548297001</v>
      </c>
      <c r="CO54" s="18">
        <f t="shared" si="136"/>
        <v>1.1292962598103193</v>
      </c>
      <c r="CP54" s="18">
        <f t="shared" si="136"/>
        <v>1.1954582456287295</v>
      </c>
      <c r="CR54" s="68">
        <f t="shared" si="137"/>
        <v>-33.30139798226319</v>
      </c>
      <c r="CS54" s="69">
        <f t="shared" si="138"/>
        <v>27.381851879195363</v>
      </c>
      <c r="CT54" s="69">
        <f t="shared" si="139"/>
        <v>-5.9195461030678267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4.9720777725318133</v>
      </c>
      <c r="C55" s="18">
        <f t="shared" si="148"/>
        <v>4.8489293942586498</v>
      </c>
      <c r="D55" s="18">
        <f t="shared" si="148"/>
        <v>4.6761473907813471</v>
      </c>
      <c r="E55" s="18">
        <f t="shared" si="148"/>
        <v>4.8082340622375837</v>
      </c>
      <c r="F55" s="18">
        <f t="shared" si="148"/>
        <v>5.0567241242270793</v>
      </c>
      <c r="H55" s="68">
        <f t="shared" si="105"/>
        <v>108.45861596294351</v>
      </c>
      <c r="I55" s="69">
        <f t="shared" si="106"/>
        <v>71.959344167795834</v>
      </c>
      <c r="J55" s="69">
        <f t="shared" si="107"/>
        <v>180.41796013073935</v>
      </c>
      <c r="L55" t="str">
        <f t="shared" si="140"/>
        <v>35 Business and public service associate professionals</v>
      </c>
      <c r="M55" s="18">
        <f t="shared" ref="M55:Q64" si="149">M18/M$35*100</f>
        <v>7.9115486570108899</v>
      </c>
      <c r="N55" s="18">
        <f t="shared" si="149"/>
        <v>7.7449107324116602</v>
      </c>
      <c r="O55" s="18">
        <f t="shared" si="149"/>
        <v>7.9703487562051452</v>
      </c>
      <c r="P55" s="18">
        <f t="shared" si="149"/>
        <v>7.9558546408534072</v>
      </c>
      <c r="Q55" s="18">
        <f t="shared" si="149"/>
        <v>7.8114943654788407</v>
      </c>
      <c r="S55" s="68">
        <f t="shared" si="109"/>
        <v>88.139173524987797</v>
      </c>
      <c r="T55" s="69">
        <f t="shared" si="110"/>
        <v>70.893458281696155</v>
      </c>
      <c r="U55" s="69">
        <f t="shared" si="111"/>
        <v>159.03263180668395</v>
      </c>
      <c r="W55" t="str">
        <f t="shared" si="141"/>
        <v>35 Business and public service associate professionals</v>
      </c>
      <c r="X55" s="18">
        <f t="shared" ref="X55:AB64" si="150">X18/X$35*100</f>
        <v>8.2656827213808608</v>
      </c>
      <c r="Y55" s="18">
        <f t="shared" si="150"/>
        <v>8.1090148349327098</v>
      </c>
      <c r="Z55" s="18">
        <f t="shared" si="150"/>
        <v>8.102257720567497</v>
      </c>
      <c r="AA55" s="18">
        <f t="shared" si="150"/>
        <v>7.7277267671668177</v>
      </c>
      <c r="AB55" s="18">
        <f t="shared" si="150"/>
        <v>7.1070168943614966</v>
      </c>
      <c r="AD55" s="68">
        <f t="shared" si="113"/>
        <v>10.71879039529121</v>
      </c>
      <c r="AE55" s="69">
        <f t="shared" si="114"/>
        <v>56.469120874736824</v>
      </c>
      <c r="AF55" s="69">
        <f t="shared" si="115"/>
        <v>67.187911270028039</v>
      </c>
      <c r="AH55" t="str">
        <f t="shared" si="142"/>
        <v>35 Business and public service associate professionals</v>
      </c>
      <c r="AI55" s="18">
        <f t="shared" ref="AI55:AM64" si="151">AI18/AI$35*100</f>
        <v>6.7251553062730149</v>
      </c>
      <c r="AJ55" s="18">
        <f t="shared" si="151"/>
        <v>7.4007940833689903</v>
      </c>
      <c r="AK55" s="18">
        <f t="shared" si="151"/>
        <v>7.818399178285433</v>
      </c>
      <c r="AL55" s="18">
        <f t="shared" si="151"/>
        <v>7.956660273689109</v>
      </c>
      <c r="AM55" s="18">
        <f t="shared" si="151"/>
        <v>7.9554095133768072</v>
      </c>
      <c r="AO55" s="68">
        <f t="shared" si="117"/>
        <v>16.562632025193157</v>
      </c>
      <c r="AP55" s="69">
        <f t="shared" si="118"/>
        <v>54.172634896071678</v>
      </c>
      <c r="AQ55" s="69">
        <f t="shared" si="119"/>
        <v>70.735266921264824</v>
      </c>
      <c r="AS55" t="str">
        <f t="shared" si="143"/>
        <v>35 Business and public service associate professionals</v>
      </c>
      <c r="AT55" s="18">
        <f t="shared" ref="AT55:AX64" si="152">AT18/AT$35*100</f>
        <v>6.8103629198582638</v>
      </c>
      <c r="AU55" s="18">
        <f t="shared" si="152"/>
        <v>6.5988069203689799</v>
      </c>
      <c r="AV55" s="18">
        <f t="shared" si="152"/>
        <v>6.7100944975662546</v>
      </c>
      <c r="AW55" s="18">
        <f t="shared" si="152"/>
        <v>6.4030245882175016</v>
      </c>
      <c r="AX55" s="18">
        <f t="shared" si="152"/>
        <v>6.0517222696078639</v>
      </c>
      <c r="AZ55" s="68">
        <f t="shared" si="121"/>
        <v>12.214815597670551</v>
      </c>
      <c r="BA55" s="69">
        <f t="shared" si="122"/>
        <v>52.312050281380138</v>
      </c>
      <c r="BB55" s="69">
        <f t="shared" si="123"/>
        <v>64.526865879050689</v>
      </c>
      <c r="BD55" t="str">
        <f t="shared" si="144"/>
        <v>35 Business and public service associate professionals</v>
      </c>
      <c r="BE55" s="18">
        <f t="shared" ref="BE55:BI64" si="153">BE18/BE$35*100</f>
        <v>5.2130592179488628</v>
      </c>
      <c r="BF55" s="18">
        <f t="shared" si="153"/>
        <v>5.2874638847062032</v>
      </c>
      <c r="BG55" s="18">
        <f t="shared" si="153"/>
        <v>5.6897024906990099</v>
      </c>
      <c r="BH55" s="18">
        <f t="shared" si="153"/>
        <v>5.2279096975346775</v>
      </c>
      <c r="BI55" s="18">
        <f t="shared" si="153"/>
        <v>4.904045117985949</v>
      </c>
      <c r="BK55" s="68">
        <f t="shared" si="125"/>
        <v>-7.5078851791002768</v>
      </c>
      <c r="BL55" s="69">
        <f t="shared" si="126"/>
        <v>37.035932615444707</v>
      </c>
      <c r="BM55" s="69">
        <f t="shared" si="127"/>
        <v>29.528047436344433</v>
      </c>
      <c r="BO55" t="str">
        <f t="shared" si="145"/>
        <v>35 Business and public service associate professionals</v>
      </c>
      <c r="BP55" s="18">
        <f t="shared" ref="BP55:BT64" si="154">BP18/BP$35*100</f>
        <v>4.2282527386596627</v>
      </c>
      <c r="BQ55" s="18">
        <f t="shared" si="154"/>
        <v>4.2993408223172658</v>
      </c>
      <c r="BR55" s="18">
        <f t="shared" si="154"/>
        <v>4.803264811272931</v>
      </c>
      <c r="BS55" s="18">
        <f t="shared" si="154"/>
        <v>4.3372383956517835</v>
      </c>
      <c r="BT55" s="18">
        <f t="shared" si="154"/>
        <v>4.097293763570276</v>
      </c>
      <c r="BV55" s="68">
        <f t="shared" si="129"/>
        <v>-38.624523017499776</v>
      </c>
      <c r="BW55" s="69">
        <f t="shared" si="130"/>
        <v>31.470864650543479</v>
      </c>
      <c r="BX55" s="69">
        <f t="shared" si="131"/>
        <v>-7.1536583669563001</v>
      </c>
      <c r="BZ55" t="str">
        <f t="shared" si="146"/>
        <v>35 Business and public service associate professionals</v>
      </c>
      <c r="CA55" s="18">
        <f t="shared" ref="CA55:CE64" si="155">CA18/CA$35*100</f>
        <v>3.8935788107698195</v>
      </c>
      <c r="CB55" s="18">
        <f t="shared" si="155"/>
        <v>4.2182018955903553</v>
      </c>
      <c r="CC55" s="18">
        <f t="shared" si="155"/>
        <v>4.4113502840185514</v>
      </c>
      <c r="CD55" s="18">
        <f t="shared" si="155"/>
        <v>4.037774417540585</v>
      </c>
      <c r="CE55" s="18">
        <f t="shared" si="155"/>
        <v>4.0827055515282069</v>
      </c>
      <c r="CG55" s="68">
        <f t="shared" si="133"/>
        <v>-40.05199498848426</v>
      </c>
      <c r="CH55" s="69">
        <f t="shared" si="134"/>
        <v>24.431945721390637</v>
      </c>
      <c r="CI55" s="69">
        <f t="shared" si="135"/>
        <v>-15.62004926709362</v>
      </c>
      <c r="CK55" t="str">
        <f t="shared" si="147"/>
        <v>35 Business and public service associate professionals</v>
      </c>
      <c r="CL55" s="18">
        <f t="shared" ref="CL55:CP64" si="156">CL18/CL$35*100</f>
        <v>2.3612359503164471</v>
      </c>
      <c r="CM55" s="18">
        <f t="shared" si="156"/>
        <v>2.8592288841887252</v>
      </c>
      <c r="CN55" s="18">
        <f t="shared" si="156"/>
        <v>2.9391234608487942</v>
      </c>
      <c r="CO55" s="18">
        <f t="shared" si="156"/>
        <v>2.8076543722554455</v>
      </c>
      <c r="CP55" s="18">
        <f t="shared" si="156"/>
        <v>2.6737402265362165</v>
      </c>
      <c r="CR55" s="68">
        <f t="shared" si="137"/>
        <v>-48.603456527222129</v>
      </c>
      <c r="CS55" s="69">
        <f t="shared" si="138"/>
        <v>22.356254047601489</v>
      </c>
      <c r="CT55" s="69">
        <f t="shared" si="139"/>
        <v>-26.247202479620636</v>
      </c>
    </row>
    <row r="56" spans="1:98" x14ac:dyDescent="0.2">
      <c r="A56" t="str">
        <f t="shared" si="103"/>
        <v>41 Administrative occupations</v>
      </c>
      <c r="B56" s="18">
        <f t="shared" si="148"/>
        <v>2.9269823775211865</v>
      </c>
      <c r="C56" s="18">
        <f t="shared" si="148"/>
        <v>2.773732257227036</v>
      </c>
      <c r="D56" s="18">
        <f t="shared" si="148"/>
        <v>2.7420681565200367</v>
      </c>
      <c r="E56" s="18">
        <f t="shared" si="148"/>
        <v>3.043942623746835</v>
      </c>
      <c r="F56" s="18">
        <f t="shared" si="148"/>
        <v>3.5553864844245435</v>
      </c>
      <c r="H56" s="68">
        <f t="shared" si="105"/>
        <v>149.94666850961627</v>
      </c>
      <c r="I56" s="69">
        <f t="shared" si="106"/>
        <v>95.668243536462768</v>
      </c>
      <c r="J56" s="69">
        <f t="shared" si="107"/>
        <v>245.61491204607907</v>
      </c>
      <c r="L56" t="str">
        <f t="shared" si="140"/>
        <v>41 Administrative occupations</v>
      </c>
      <c r="M56" s="18">
        <f t="shared" si="149"/>
        <v>5.0646721171703009</v>
      </c>
      <c r="N56" s="18">
        <f t="shared" si="149"/>
        <v>4.7408886321724246</v>
      </c>
      <c r="O56" s="18">
        <f t="shared" si="149"/>
        <v>5.0225105622184412</v>
      </c>
      <c r="P56" s="18">
        <f t="shared" si="149"/>
        <v>5.4679574321429083</v>
      </c>
      <c r="Q56" s="18">
        <f t="shared" si="149"/>
        <v>6.0001888182204528</v>
      </c>
      <c r="S56" s="68">
        <f t="shared" si="109"/>
        <v>129.33296801812349</v>
      </c>
      <c r="T56" s="69">
        <f t="shared" si="110"/>
        <v>91.418529070830942</v>
      </c>
      <c r="U56" s="69">
        <f t="shared" si="111"/>
        <v>220.75149708895447</v>
      </c>
      <c r="W56" t="str">
        <f t="shared" si="141"/>
        <v>41 Administrative occupations</v>
      </c>
      <c r="X56" s="18">
        <f t="shared" si="150"/>
        <v>8.4359226585572102</v>
      </c>
      <c r="Y56" s="18">
        <f t="shared" si="150"/>
        <v>7.7757645296734301</v>
      </c>
      <c r="Z56" s="18">
        <f t="shared" si="150"/>
        <v>8.4013086201659704</v>
      </c>
      <c r="AA56" s="18">
        <f t="shared" si="150"/>
        <v>9.1374247411456384</v>
      </c>
      <c r="AB56" s="18">
        <f t="shared" si="150"/>
        <v>9.5557060569289192</v>
      </c>
      <c r="AD56" s="68">
        <f t="shared" si="113"/>
        <v>43.567415141192214</v>
      </c>
      <c r="AE56" s="69">
        <f t="shared" si="114"/>
        <v>74.261536228446829</v>
      </c>
      <c r="AF56" s="69">
        <f t="shared" si="115"/>
        <v>117.82895136963904</v>
      </c>
      <c r="AH56" t="str">
        <f t="shared" si="142"/>
        <v>41 Administrative occupations</v>
      </c>
      <c r="AI56" s="18">
        <f t="shared" si="151"/>
        <v>9.96882930439922</v>
      </c>
      <c r="AJ56" s="18">
        <f t="shared" si="151"/>
        <v>10.436522459340637</v>
      </c>
      <c r="AK56" s="18">
        <f t="shared" si="151"/>
        <v>10.949816213850047</v>
      </c>
      <c r="AL56" s="18">
        <f t="shared" si="151"/>
        <v>12.151959445771443</v>
      </c>
      <c r="AM56" s="18">
        <f t="shared" si="151"/>
        <v>12.885656172325241</v>
      </c>
      <c r="AO56" s="68">
        <f t="shared" si="117"/>
        <v>34.807592938308666</v>
      </c>
      <c r="AP56" s="69">
        <f t="shared" si="118"/>
        <v>73.624946373812406</v>
      </c>
      <c r="AQ56" s="69">
        <f t="shared" si="119"/>
        <v>108.43253931212107</v>
      </c>
      <c r="AS56" t="str">
        <f t="shared" si="143"/>
        <v>41 Administrative occupations</v>
      </c>
      <c r="AT56" s="18">
        <f t="shared" si="152"/>
        <v>10.619090884300759</v>
      </c>
      <c r="AU56" s="18">
        <f t="shared" si="152"/>
        <v>10.181679186203842</v>
      </c>
      <c r="AV56" s="18">
        <f t="shared" si="152"/>
        <v>10.777320636998148</v>
      </c>
      <c r="AW56" s="18">
        <f t="shared" si="152"/>
        <v>10.89895014317438</v>
      </c>
      <c r="AX56" s="18">
        <f t="shared" si="152"/>
        <v>10.818290136303</v>
      </c>
      <c r="AZ56" s="68">
        <f t="shared" si="121"/>
        <v>24.895752356761818</v>
      </c>
      <c r="BA56" s="69">
        <f t="shared" si="122"/>
        <v>66.187828644115541</v>
      </c>
      <c r="BB56" s="69">
        <f t="shared" si="123"/>
        <v>91.083581000877373</v>
      </c>
      <c r="BD56" t="str">
        <f t="shared" si="144"/>
        <v>41 Administrative occupations</v>
      </c>
      <c r="BE56" s="18">
        <f t="shared" si="153"/>
        <v>8.4004005007596465</v>
      </c>
      <c r="BF56" s="18">
        <f t="shared" si="153"/>
        <v>8.0677695012964943</v>
      </c>
      <c r="BG56" s="18">
        <f t="shared" si="153"/>
        <v>8.6557186240611532</v>
      </c>
      <c r="BH56" s="18">
        <f t="shared" si="153"/>
        <v>8.4554731439257154</v>
      </c>
      <c r="BI56" s="18">
        <f t="shared" si="153"/>
        <v>7.2271730259268363</v>
      </c>
      <c r="BK56" s="68">
        <f t="shared" si="125"/>
        <v>-10.400593524893843</v>
      </c>
      <c r="BL56" s="69">
        <f t="shared" si="126"/>
        <v>43.84319927609495</v>
      </c>
      <c r="BM56" s="69">
        <f t="shared" si="127"/>
        <v>33.442605751201107</v>
      </c>
      <c r="BO56" t="str">
        <f t="shared" si="145"/>
        <v>41 Administrative occupations</v>
      </c>
      <c r="BP56" s="18">
        <f t="shared" si="154"/>
        <v>9.9917806464429351</v>
      </c>
      <c r="BQ56" s="18">
        <f t="shared" si="154"/>
        <v>9.5796695177917943</v>
      </c>
      <c r="BR56" s="18">
        <f t="shared" si="154"/>
        <v>9.7109038506170346</v>
      </c>
      <c r="BS56" s="18">
        <f t="shared" si="154"/>
        <v>8.9810299944155094</v>
      </c>
      <c r="BT56" s="18">
        <f t="shared" si="154"/>
        <v>6.6106760060421541</v>
      </c>
      <c r="BV56" s="68">
        <f t="shared" si="129"/>
        <v>-51.019803093561109</v>
      </c>
      <c r="BW56" s="69">
        <f t="shared" si="130"/>
        <v>32.976318957280242</v>
      </c>
      <c r="BX56" s="69">
        <f t="shared" si="131"/>
        <v>-18.043484136280867</v>
      </c>
      <c r="BZ56" t="str">
        <f t="shared" si="146"/>
        <v>41 Administrative occupations</v>
      </c>
      <c r="CA56" s="18">
        <f t="shared" si="155"/>
        <v>8.0471168542569576</v>
      </c>
      <c r="CB56" s="18">
        <f t="shared" si="155"/>
        <v>7.3207088734475896</v>
      </c>
      <c r="CC56" s="18">
        <f t="shared" si="155"/>
        <v>8.1926664703005709</v>
      </c>
      <c r="CD56" s="18">
        <f t="shared" si="155"/>
        <v>6.4576671666318752</v>
      </c>
      <c r="CE56" s="18">
        <f t="shared" si="155"/>
        <v>3.2313989130829133</v>
      </c>
      <c r="CG56" s="68">
        <f t="shared" si="133"/>
        <v>-74.451611019028377</v>
      </c>
      <c r="CH56" s="69">
        <f t="shared" si="134"/>
        <v>19.280205693565122</v>
      </c>
      <c r="CI56" s="69">
        <f t="shared" si="135"/>
        <v>-55.171405325463255</v>
      </c>
      <c r="CK56" t="str">
        <f t="shared" si="147"/>
        <v>41 Administrative occupations</v>
      </c>
      <c r="CL56" s="18">
        <f t="shared" si="156"/>
        <v>5.589579912997868</v>
      </c>
      <c r="CM56" s="18">
        <f t="shared" si="156"/>
        <v>5.0809926758011823</v>
      </c>
      <c r="CN56" s="18">
        <f t="shared" si="156"/>
        <v>4.6185642968292688</v>
      </c>
      <c r="CO56" s="18">
        <f t="shared" si="156"/>
        <v>3.8226272154602565</v>
      </c>
      <c r="CP56" s="18">
        <f t="shared" si="156"/>
        <v>2.1558349749487071</v>
      </c>
      <c r="CR56" s="68">
        <f t="shared" si="137"/>
        <v>-73.628122393555202</v>
      </c>
      <c r="CS56" s="69">
        <f t="shared" si="138"/>
        <v>17.10531559993224</v>
      </c>
      <c r="CT56" s="69">
        <f t="shared" si="139"/>
        <v>-56.522806793622969</v>
      </c>
    </row>
    <row r="57" spans="1:98" x14ac:dyDescent="0.2">
      <c r="A57" t="str">
        <f t="shared" si="103"/>
        <v>42 Secretarial and related occupations</v>
      </c>
      <c r="B57" s="18">
        <f t="shared" si="148"/>
        <v>0.35198540957099755</v>
      </c>
      <c r="C57" s="18">
        <f t="shared" si="148"/>
        <v>0.33760911171971741</v>
      </c>
      <c r="D57" s="18">
        <f t="shared" si="148"/>
        <v>0.31313605726228122</v>
      </c>
      <c r="E57" s="18">
        <f t="shared" si="148"/>
        <v>0.38467922630275919</v>
      </c>
      <c r="F57" s="18">
        <f t="shared" si="148"/>
        <v>0.53928039528060834</v>
      </c>
      <c r="H57" s="68">
        <f t="shared" si="105"/>
        <v>231.98643149485352</v>
      </c>
      <c r="I57" s="69">
        <f t="shared" si="106"/>
        <v>137.08736115394873</v>
      </c>
      <c r="J57" s="69">
        <f t="shared" si="107"/>
        <v>369.07379264880223</v>
      </c>
      <c r="L57" t="str">
        <f t="shared" si="140"/>
        <v>42 Secretarial and related occupations</v>
      </c>
      <c r="M57" s="18">
        <f t="shared" si="149"/>
        <v>1.0092185496898087</v>
      </c>
      <c r="N57" s="18">
        <f t="shared" si="149"/>
        <v>0.82239331173047869</v>
      </c>
      <c r="O57" s="18">
        <f t="shared" si="149"/>
        <v>0.86241518078245516</v>
      </c>
      <c r="P57" s="18">
        <f t="shared" si="149"/>
        <v>0.99807661469987552</v>
      </c>
      <c r="Q57" s="18">
        <f t="shared" si="149"/>
        <v>0.94623455151016367</v>
      </c>
      <c r="S57" s="68">
        <f t="shared" si="109"/>
        <v>110.62253846512738</v>
      </c>
      <c r="T57" s="69">
        <f t="shared" si="110"/>
        <v>98.988522418762301</v>
      </c>
      <c r="U57" s="69">
        <f t="shared" si="111"/>
        <v>209.61106088388971</v>
      </c>
      <c r="W57" t="str">
        <f t="shared" si="141"/>
        <v>42 Secretarial and related occupations</v>
      </c>
      <c r="X57" s="18">
        <f t="shared" si="150"/>
        <v>1.6164001213966355</v>
      </c>
      <c r="Y57" s="18">
        <f t="shared" si="150"/>
        <v>1.4076687438521662</v>
      </c>
      <c r="Z57" s="18">
        <f t="shared" si="150"/>
        <v>1.4369909695829841</v>
      </c>
      <c r="AA57" s="18">
        <f t="shared" si="150"/>
        <v>1.7350343633765506</v>
      </c>
      <c r="AB57" s="18">
        <f t="shared" si="150"/>
        <v>2.4645804232918214</v>
      </c>
      <c r="AD57" s="68">
        <f t="shared" si="113"/>
        <v>116.48558996409707</v>
      </c>
      <c r="AE57" s="69">
        <f t="shared" si="114"/>
        <v>97.679106397130553</v>
      </c>
      <c r="AF57" s="69">
        <f t="shared" si="115"/>
        <v>214.16469636122764</v>
      </c>
      <c r="AH57" t="str">
        <f t="shared" si="142"/>
        <v>42 Secretarial and related occupations</v>
      </c>
      <c r="AI57" s="18">
        <f t="shared" si="151"/>
        <v>2.3555881548430517</v>
      </c>
      <c r="AJ57" s="18">
        <f t="shared" si="151"/>
        <v>2.1712290724476904</v>
      </c>
      <c r="AK57" s="18">
        <f t="shared" si="151"/>
        <v>2.3887022055911586</v>
      </c>
      <c r="AL57" s="18">
        <f t="shared" si="151"/>
        <v>2.6805981239603431</v>
      </c>
      <c r="AM57" s="18">
        <f t="shared" si="151"/>
        <v>2.5863539957390302</v>
      </c>
      <c r="AO57" s="68">
        <f t="shared" si="117"/>
        <v>24.03395766712201</v>
      </c>
      <c r="AP57" s="69">
        <f t="shared" si="118"/>
        <v>75.867189914097793</v>
      </c>
      <c r="AQ57" s="69">
        <f t="shared" si="119"/>
        <v>99.901147581219789</v>
      </c>
      <c r="AS57" t="str">
        <f t="shared" si="143"/>
        <v>42 Secretarial and related occupations</v>
      </c>
      <c r="AT57" s="18">
        <f t="shared" si="152"/>
        <v>2.0456314942583509</v>
      </c>
      <c r="AU57" s="18">
        <f t="shared" si="152"/>
        <v>1.7192726544498687</v>
      </c>
      <c r="AV57" s="18">
        <f t="shared" si="152"/>
        <v>1.9812000316210845</v>
      </c>
      <c r="AW57" s="18">
        <f t="shared" si="152"/>
        <v>2.0140433328945555</v>
      </c>
      <c r="AX57" s="18">
        <f t="shared" si="152"/>
        <v>2.7323007693592132</v>
      </c>
      <c r="AZ57" s="68">
        <f t="shared" si="121"/>
        <v>71.593181207590575</v>
      </c>
      <c r="BA57" s="69">
        <f t="shared" si="122"/>
        <v>68.370306897224907</v>
      </c>
      <c r="BB57" s="69">
        <f t="shared" si="123"/>
        <v>139.96348810481547</v>
      </c>
      <c r="BD57" t="str">
        <f t="shared" si="144"/>
        <v>42 Secretarial and related occupations</v>
      </c>
      <c r="BE57" s="18">
        <f t="shared" si="153"/>
        <v>1.9358475244900759</v>
      </c>
      <c r="BF57" s="18">
        <f t="shared" si="153"/>
        <v>1.7611668113628454</v>
      </c>
      <c r="BG57" s="18">
        <f t="shared" si="153"/>
        <v>1.7220937983943352</v>
      </c>
      <c r="BH57" s="18">
        <f t="shared" si="153"/>
        <v>1.6107197006210858</v>
      </c>
      <c r="BI57" s="18">
        <f t="shared" si="153"/>
        <v>0.48041661005299746</v>
      </c>
      <c r="BK57" s="68">
        <f t="shared" si="125"/>
        <v>-70.063500102865532</v>
      </c>
      <c r="BL57" s="69">
        <f t="shared" si="126"/>
        <v>31.598728631758956</v>
      </c>
      <c r="BM57" s="69">
        <f t="shared" si="127"/>
        <v>-38.46477147110658</v>
      </c>
      <c r="BO57" t="str">
        <f t="shared" si="145"/>
        <v>42 Secretarial and related occupations</v>
      </c>
      <c r="BP57" s="18">
        <f t="shared" si="154"/>
        <v>2.7587883961814699</v>
      </c>
      <c r="BQ57" s="18">
        <f t="shared" si="154"/>
        <v>2.4576407862223788</v>
      </c>
      <c r="BR57" s="18">
        <f t="shared" si="154"/>
        <v>2.2060042293050541</v>
      </c>
      <c r="BS57" s="18">
        <f t="shared" si="154"/>
        <v>1.5877911268836198</v>
      </c>
      <c r="BT57" s="18">
        <f t="shared" si="154"/>
        <v>0.40699343739486732</v>
      </c>
      <c r="BV57" s="68">
        <f t="shared" si="129"/>
        <v>-86.72558551872649</v>
      </c>
      <c r="BW57" s="69">
        <f t="shared" si="130"/>
        <v>24.241878944176083</v>
      </c>
      <c r="BX57" s="69">
        <f t="shared" si="131"/>
        <v>-62.483706574550403</v>
      </c>
      <c r="BZ57" t="str">
        <f t="shared" si="146"/>
        <v>42 Secretarial and related occupations</v>
      </c>
      <c r="CA57" s="18">
        <f t="shared" si="155"/>
        <v>3.2253789132919359</v>
      </c>
      <c r="CB57" s="18">
        <f t="shared" si="155"/>
        <v>3.0180810266955063</v>
      </c>
      <c r="CC57" s="18">
        <f t="shared" si="155"/>
        <v>3.1802871096413736</v>
      </c>
      <c r="CD57" s="18">
        <f t="shared" si="155"/>
        <v>1.9113522138173429</v>
      </c>
      <c r="CE57" s="18">
        <f t="shared" si="155"/>
        <v>0.77770084949302554</v>
      </c>
      <c r="CG57" s="68">
        <f t="shared" si="133"/>
        <v>-84.160390725452771</v>
      </c>
      <c r="CH57" s="69">
        <f t="shared" si="134"/>
        <v>17.673579363046375</v>
      </c>
      <c r="CI57" s="69">
        <f t="shared" si="135"/>
        <v>-66.486811362406399</v>
      </c>
      <c r="CK57" t="str">
        <f t="shared" si="147"/>
        <v>42 Secretarial and related occupations</v>
      </c>
      <c r="CL57" s="18">
        <f t="shared" si="156"/>
        <v>2.2485034539401934</v>
      </c>
      <c r="CM57" s="18">
        <f t="shared" si="156"/>
        <v>2.1528819545550593</v>
      </c>
      <c r="CN57" s="18">
        <f t="shared" si="156"/>
        <v>1.8749306862109085</v>
      </c>
      <c r="CO57" s="18">
        <f t="shared" si="156"/>
        <v>2.1717231224967151</v>
      </c>
      <c r="CP57" s="18">
        <f t="shared" si="156"/>
        <v>0.70817235762869302</v>
      </c>
      <c r="CR57" s="68">
        <f t="shared" si="137"/>
        <v>-78.660399445785217</v>
      </c>
      <c r="CS57" s="69">
        <f t="shared" si="138"/>
        <v>26.25447992262238</v>
      </c>
      <c r="CT57" s="69">
        <f t="shared" si="139"/>
        <v>-52.405919523162851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0.21547322368603564</v>
      </c>
      <c r="C58" s="18">
        <f t="shared" si="148"/>
        <v>0.30020412537778352</v>
      </c>
      <c r="D58" s="18">
        <f t="shared" si="148"/>
        <v>0.27075022097526646</v>
      </c>
      <c r="E58" s="18">
        <f t="shared" si="148"/>
        <v>0.26962803864752471</v>
      </c>
      <c r="F58" s="18">
        <f t="shared" si="148"/>
        <v>0.31462246931688354</v>
      </c>
      <c r="H58" s="68">
        <f t="shared" si="105"/>
        <v>124.00602331410457</v>
      </c>
      <c r="I58" s="69">
        <f t="shared" si="106"/>
        <v>118.95519545025381</v>
      </c>
      <c r="J58" s="69">
        <f t="shared" si="107"/>
        <v>242.96121876435842</v>
      </c>
      <c r="L58" t="str">
        <f t="shared" si="140"/>
        <v>51 Skilled agricultural and related trades</v>
      </c>
      <c r="M58" s="18">
        <f t="shared" si="149"/>
        <v>0.22562262890547463</v>
      </c>
      <c r="N58" s="18">
        <f t="shared" si="149"/>
        <v>0.18788143247962708</v>
      </c>
      <c r="O58" s="18">
        <f t="shared" si="149"/>
        <v>0.20354369179491263</v>
      </c>
      <c r="P58" s="18">
        <f t="shared" si="149"/>
        <v>0.20392375094832874</v>
      </c>
      <c r="Q58" s="18">
        <f t="shared" si="149"/>
        <v>0.22224394885598819</v>
      </c>
      <c r="S58" s="68">
        <f t="shared" si="109"/>
        <v>109.60166629890837</v>
      </c>
      <c r="T58" s="69">
        <f t="shared" si="110"/>
        <v>78.673667631992302</v>
      </c>
      <c r="U58" s="69">
        <f t="shared" si="111"/>
        <v>188.27533393090067</v>
      </c>
      <c r="W58" t="str">
        <f t="shared" si="141"/>
        <v>51 Skilled agricultural and related trades</v>
      </c>
      <c r="X58" s="18">
        <f t="shared" si="150"/>
        <v>0.87340478153044709</v>
      </c>
      <c r="Y58" s="18">
        <f t="shared" si="150"/>
        <v>0.80085331400450399</v>
      </c>
      <c r="Z58" s="18">
        <f t="shared" si="150"/>
        <v>0.94315417306321192</v>
      </c>
      <c r="AA58" s="18">
        <f t="shared" si="150"/>
        <v>1.012418208201963</v>
      </c>
      <c r="AB58" s="18">
        <f t="shared" si="150"/>
        <v>1.2527995474292171</v>
      </c>
      <c r="AD58" s="68">
        <f t="shared" si="113"/>
        <v>67.663657223532525</v>
      </c>
      <c r="AE58" s="69">
        <f t="shared" si="114"/>
        <v>90.041556799720482</v>
      </c>
      <c r="AF58" s="69">
        <f t="shared" si="115"/>
        <v>157.70521402325301</v>
      </c>
      <c r="AH58" t="str">
        <f t="shared" si="142"/>
        <v>51 Skilled agricultural and related trades</v>
      </c>
      <c r="AI58" s="18">
        <f t="shared" si="151"/>
        <v>1.306315740566943</v>
      </c>
      <c r="AJ58" s="18">
        <f t="shared" si="151"/>
        <v>1.5113729679146632</v>
      </c>
      <c r="AK58" s="18">
        <f t="shared" si="151"/>
        <v>1.4932171292893817</v>
      </c>
      <c r="AL58" s="18">
        <f t="shared" si="151"/>
        <v>1.6984984487270638</v>
      </c>
      <c r="AM58" s="18">
        <f t="shared" si="151"/>
        <v>2.0565652910663279</v>
      </c>
      <c r="AO58" s="68">
        <f t="shared" si="117"/>
        <v>57.77354501452664</v>
      </c>
      <c r="AP58" s="69">
        <f t="shared" si="118"/>
        <v>91.339663248822049</v>
      </c>
      <c r="AQ58" s="69">
        <f t="shared" si="119"/>
        <v>149.1132082633487</v>
      </c>
      <c r="AS58" t="str">
        <f t="shared" si="143"/>
        <v>51 Skilled agricultural and related trades</v>
      </c>
      <c r="AT58" s="18">
        <f t="shared" si="152"/>
        <v>2.2852143840909411</v>
      </c>
      <c r="AU58" s="18">
        <f t="shared" si="152"/>
        <v>2.3022868925269138</v>
      </c>
      <c r="AV58" s="18">
        <f t="shared" si="152"/>
        <v>2.325360164071026</v>
      </c>
      <c r="AW58" s="18">
        <f t="shared" si="152"/>
        <v>2.4397948218171561</v>
      </c>
      <c r="AX58" s="18">
        <f t="shared" si="152"/>
        <v>2.8288794706861076</v>
      </c>
      <c r="AZ58" s="68">
        <f t="shared" si="121"/>
        <v>51.364511405291125</v>
      </c>
      <c r="BA58" s="69">
        <f t="shared" si="122"/>
        <v>79.214696996646467</v>
      </c>
      <c r="BB58" s="69">
        <f t="shared" si="123"/>
        <v>130.57920840193756</v>
      </c>
      <c r="BD58" t="str">
        <f t="shared" si="144"/>
        <v>51 Skilled agricultural and related trades</v>
      </c>
      <c r="BE58" s="18">
        <f t="shared" si="153"/>
        <v>1.1084710895528289</v>
      </c>
      <c r="BF58" s="18">
        <f t="shared" si="153"/>
        <v>0.99874917871356517</v>
      </c>
      <c r="BG58" s="18">
        <f t="shared" si="153"/>
        <v>1.0921418986457381</v>
      </c>
      <c r="BH58" s="18">
        <f t="shared" si="153"/>
        <v>1.0078585890838614</v>
      </c>
      <c r="BI58" s="18">
        <f t="shared" si="153"/>
        <v>1.0284345052871517</v>
      </c>
      <c r="BK58" s="68">
        <f t="shared" si="125"/>
        <v>1.0502474716655348</v>
      </c>
      <c r="BL58" s="69">
        <f t="shared" si="126"/>
        <v>45.173933572703348</v>
      </c>
      <c r="BM58" s="69">
        <f t="shared" si="127"/>
        <v>46.224181044368883</v>
      </c>
      <c r="BO58" t="str">
        <f t="shared" si="145"/>
        <v>51 Skilled agricultural and related trades</v>
      </c>
      <c r="BP58" s="18">
        <f t="shared" si="154"/>
        <v>1.6038183806404809</v>
      </c>
      <c r="BQ58" s="18">
        <f t="shared" si="154"/>
        <v>1.4886733740987232</v>
      </c>
      <c r="BR58" s="18">
        <f t="shared" si="154"/>
        <v>1.6726001884203843</v>
      </c>
      <c r="BS58" s="18">
        <f t="shared" si="154"/>
        <v>1.6571919067529723</v>
      </c>
      <c r="BT58" s="18">
        <f t="shared" si="154"/>
        <v>2.0348612068272582</v>
      </c>
      <c r="BV58" s="68">
        <f t="shared" si="129"/>
        <v>-12.465962806539849</v>
      </c>
      <c r="BW58" s="69">
        <f t="shared" si="130"/>
        <v>48.438660540407639</v>
      </c>
      <c r="BX58" s="69">
        <f t="shared" si="131"/>
        <v>35.97269773386779</v>
      </c>
      <c r="BZ58" t="str">
        <f t="shared" si="146"/>
        <v>51 Skilled agricultural and related trades</v>
      </c>
      <c r="CA58" s="18">
        <f t="shared" si="155"/>
        <v>2.2804805306679414</v>
      </c>
      <c r="CB58" s="18">
        <f t="shared" si="155"/>
        <v>2.205553503129436</v>
      </c>
      <c r="CC58" s="18">
        <f t="shared" si="155"/>
        <v>2.3141701287148559</v>
      </c>
      <c r="CD58" s="18">
        <f t="shared" si="155"/>
        <v>2.356656236812813</v>
      </c>
      <c r="CE58" s="18">
        <f t="shared" si="155"/>
        <v>3.5478522809543245</v>
      </c>
      <c r="CG58" s="68">
        <f t="shared" si="133"/>
        <v>-0.69560594460500724</v>
      </c>
      <c r="CH58" s="69">
        <f t="shared" si="134"/>
        <v>38.239907839547627</v>
      </c>
      <c r="CI58" s="69">
        <f t="shared" si="135"/>
        <v>37.544301894942613</v>
      </c>
      <c r="CK58" t="str">
        <f t="shared" si="147"/>
        <v>51 Skilled agricultural and related trades</v>
      </c>
      <c r="CL58" s="18">
        <f t="shared" si="156"/>
        <v>3.7787355182506754</v>
      </c>
      <c r="CM58" s="18">
        <f t="shared" si="156"/>
        <v>4.3937459921371822</v>
      </c>
      <c r="CN58" s="18">
        <f t="shared" si="156"/>
        <v>5.9239748059527289</v>
      </c>
      <c r="CO58" s="18">
        <f t="shared" si="156"/>
        <v>5.9561192414164381</v>
      </c>
      <c r="CP58" s="18">
        <f t="shared" si="156"/>
        <v>3.2112380795116016</v>
      </c>
      <c r="CR58" s="68">
        <f t="shared" si="137"/>
        <v>-69.373890258577632</v>
      </c>
      <c r="CS58" s="69">
        <f t="shared" si="138"/>
        <v>22.436801505524063</v>
      </c>
      <c r="CT58" s="69">
        <f t="shared" si="139"/>
        <v>-46.937088753053565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0.2357422823250932</v>
      </c>
      <c r="C59" s="18">
        <f t="shared" si="148"/>
        <v>0.24718928496234543</v>
      </c>
      <c r="D59" s="18">
        <f t="shared" si="148"/>
        <v>0.24614479436234549</v>
      </c>
      <c r="E59" s="18">
        <f t="shared" si="148"/>
        <v>0.27339824484373731</v>
      </c>
      <c r="F59" s="18">
        <f t="shared" si="148"/>
        <v>0.2861445425099482</v>
      </c>
      <c r="H59" s="68">
        <f t="shared" si="105"/>
        <v>124.09573572801851</v>
      </c>
      <c r="I59" s="69">
        <f t="shared" si="106"/>
        <v>66.625679657851904</v>
      </c>
      <c r="J59" s="69">
        <f t="shared" si="107"/>
        <v>190.72141538587039</v>
      </c>
      <c r="L59" t="str">
        <f t="shared" si="140"/>
        <v>52 Skilled metal, electrical and electronic trades</v>
      </c>
      <c r="M59" s="18">
        <f t="shared" si="149"/>
        <v>0.81130003906781634</v>
      </c>
      <c r="N59" s="18">
        <f t="shared" si="149"/>
        <v>0.77190319220532089</v>
      </c>
      <c r="O59" s="18">
        <f t="shared" si="149"/>
        <v>0.59895094553948158</v>
      </c>
      <c r="P59" s="18">
        <f t="shared" si="149"/>
        <v>0.78237747959543358</v>
      </c>
      <c r="Q59" s="18">
        <f t="shared" si="149"/>
        <v>0.97910166507162077</v>
      </c>
      <c r="S59" s="68">
        <f t="shared" si="109"/>
        <v>213.80435570121591</v>
      </c>
      <c r="T59" s="69">
        <f t="shared" si="110"/>
        <v>102.57626298894694</v>
      </c>
      <c r="U59" s="69">
        <f t="shared" si="111"/>
        <v>316.38061869016286</v>
      </c>
      <c r="W59" t="str">
        <f t="shared" si="141"/>
        <v>52 Skilled metal, electrical and electronic trades</v>
      </c>
      <c r="X59" s="18">
        <f t="shared" si="150"/>
        <v>1.115975413088738</v>
      </c>
      <c r="Y59" s="18">
        <f t="shared" si="150"/>
        <v>1.0881131304136074</v>
      </c>
      <c r="Z59" s="18">
        <f t="shared" si="150"/>
        <v>0.86180621887413034</v>
      </c>
      <c r="AA59" s="18">
        <f t="shared" si="150"/>
        <v>0.99195490680542198</v>
      </c>
      <c r="AB59" s="18">
        <f t="shared" si="150"/>
        <v>1.1348752246619089</v>
      </c>
      <c r="AD59" s="68">
        <f t="shared" si="113"/>
        <v>66.218182548481735</v>
      </c>
      <c r="AE59" s="69">
        <f t="shared" si="114"/>
        <v>71.34363224299851</v>
      </c>
      <c r="AF59" s="69">
        <f t="shared" si="115"/>
        <v>137.56181479148023</v>
      </c>
      <c r="AH59" t="str">
        <f t="shared" si="142"/>
        <v>52 Skilled metal, electrical and electronic trades</v>
      </c>
      <c r="AI59" s="18">
        <f t="shared" si="151"/>
        <v>1.3487746615894409</v>
      </c>
      <c r="AJ59" s="18">
        <f t="shared" si="151"/>
        <v>1.4277894446096566</v>
      </c>
      <c r="AK59" s="18">
        <f t="shared" si="151"/>
        <v>1.2101379330438951</v>
      </c>
      <c r="AL59" s="18">
        <f t="shared" si="151"/>
        <v>1.474715167038166</v>
      </c>
      <c r="AM59" s="18">
        <f t="shared" si="151"/>
        <v>1.6912463266096973</v>
      </c>
      <c r="AO59" s="68">
        <f t="shared" si="117"/>
        <v>60.098269227264467</v>
      </c>
      <c r="AP59" s="69">
        <f t="shared" si="118"/>
        <v>64.138324252250911</v>
      </c>
      <c r="AQ59" s="69">
        <f t="shared" si="119"/>
        <v>124.23659347951536</v>
      </c>
      <c r="AS59" t="str">
        <f t="shared" si="143"/>
        <v>52 Skilled metal, electrical and electronic trades</v>
      </c>
      <c r="AT59" s="18">
        <f t="shared" si="152"/>
        <v>5.7226354613858019</v>
      </c>
      <c r="AU59" s="18">
        <f t="shared" si="152"/>
        <v>5.4508215353381173</v>
      </c>
      <c r="AV59" s="18">
        <f t="shared" si="152"/>
        <v>4.5690080068831103</v>
      </c>
      <c r="AW59" s="18">
        <f t="shared" si="152"/>
        <v>4.8328891411353689</v>
      </c>
      <c r="AX59" s="18">
        <f t="shared" si="152"/>
        <v>5.1883076104480086</v>
      </c>
      <c r="AZ59" s="68">
        <f t="shared" si="121"/>
        <v>41.287469104653631</v>
      </c>
      <c r="BA59" s="69">
        <f t="shared" si="122"/>
        <v>57.540600395177691</v>
      </c>
      <c r="BB59" s="69">
        <f t="shared" si="123"/>
        <v>98.828069499831315</v>
      </c>
      <c r="BD59" t="str">
        <f t="shared" si="144"/>
        <v>52 Skilled metal, electrical and electronic trades</v>
      </c>
      <c r="BE59" s="18">
        <f t="shared" si="153"/>
        <v>8.3892310980931271</v>
      </c>
      <c r="BF59" s="18">
        <f t="shared" si="153"/>
        <v>7.7040941789215234</v>
      </c>
      <c r="BG59" s="18">
        <f t="shared" si="153"/>
        <v>7.1277701698818712</v>
      </c>
      <c r="BH59" s="18">
        <f t="shared" si="153"/>
        <v>6.9698284423064942</v>
      </c>
      <c r="BI59" s="18">
        <f t="shared" si="153"/>
        <v>6.8340651840726183</v>
      </c>
      <c r="BK59" s="68">
        <f t="shared" si="125"/>
        <v>2.8881219036547332</v>
      </c>
      <c r="BL59" s="69">
        <f t="shared" si="126"/>
        <v>34.255079497927241</v>
      </c>
      <c r="BM59" s="69">
        <f t="shared" si="127"/>
        <v>37.143201401581969</v>
      </c>
      <c r="BO59" t="str">
        <f t="shared" si="145"/>
        <v>52 Skilled metal, electrical and electronic trades</v>
      </c>
      <c r="BP59" s="18">
        <f t="shared" si="154"/>
        <v>4.707078360733453</v>
      </c>
      <c r="BQ59" s="18">
        <f t="shared" si="154"/>
        <v>4.2801456709421188</v>
      </c>
      <c r="BR59" s="18">
        <f t="shared" si="154"/>
        <v>4.3631711509744617</v>
      </c>
      <c r="BS59" s="18">
        <f t="shared" si="154"/>
        <v>4.1607375513062577</v>
      </c>
      <c r="BT59" s="18">
        <f t="shared" si="154"/>
        <v>4.0412338528111782</v>
      </c>
      <c r="BV59" s="68">
        <f t="shared" si="129"/>
        <v>-33.358303943167321</v>
      </c>
      <c r="BW59" s="69">
        <f t="shared" si="130"/>
        <v>32.229524504329355</v>
      </c>
      <c r="BX59" s="69">
        <f t="shared" si="131"/>
        <v>-1.1287794388379693</v>
      </c>
      <c r="BZ59" t="str">
        <f t="shared" si="146"/>
        <v>52 Skilled metal, electrical and electronic trades</v>
      </c>
      <c r="CA59" s="18">
        <f t="shared" si="155"/>
        <v>4.0133294788334224</v>
      </c>
      <c r="CB59" s="18">
        <f t="shared" si="155"/>
        <v>3.9466654228587341</v>
      </c>
      <c r="CC59" s="18">
        <f t="shared" si="155"/>
        <v>3.3930692781232565</v>
      </c>
      <c r="CD59" s="18">
        <f t="shared" si="155"/>
        <v>3.3489678058460646</v>
      </c>
      <c r="CE59" s="18">
        <f t="shared" si="155"/>
        <v>2.6103804830859088</v>
      </c>
      <c r="CG59" s="68">
        <f t="shared" si="133"/>
        <v>-50.167886533670135</v>
      </c>
      <c r="CH59" s="69">
        <f t="shared" si="134"/>
        <v>25.903950703198962</v>
      </c>
      <c r="CI59" s="69">
        <f t="shared" si="135"/>
        <v>-24.263935830471166</v>
      </c>
      <c r="CK59" t="str">
        <f t="shared" si="147"/>
        <v>52 Skilled metal, electrical and electronic trades</v>
      </c>
      <c r="CL59" s="18">
        <f t="shared" si="156"/>
        <v>3.4184923255604587</v>
      </c>
      <c r="CM59" s="18">
        <f t="shared" si="156"/>
        <v>3.9712632618124153</v>
      </c>
      <c r="CN59" s="18">
        <f t="shared" si="156"/>
        <v>3.9790632315803327</v>
      </c>
      <c r="CO59" s="18">
        <f t="shared" si="156"/>
        <v>3.6744304457115913</v>
      </c>
      <c r="CP59" s="18">
        <f t="shared" si="156"/>
        <v>2.3630260844975299</v>
      </c>
      <c r="CR59" s="68">
        <f t="shared" si="137"/>
        <v>-66.447861399382646</v>
      </c>
      <c r="CS59" s="69">
        <f t="shared" si="138"/>
        <v>19.038443097737854</v>
      </c>
      <c r="CT59" s="69">
        <f t="shared" si="139"/>
        <v>-47.409418301644799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0.16465022800392137</v>
      </c>
      <c r="C60" s="18">
        <f t="shared" si="148"/>
        <v>9.7892972815210796E-2</v>
      </c>
      <c r="D60" s="18">
        <f t="shared" si="148"/>
        <v>6.8623351987067732E-2</v>
      </c>
      <c r="E60" s="18">
        <f t="shared" si="148"/>
        <v>0.10528312913958883</v>
      </c>
      <c r="F60" s="18">
        <f t="shared" si="148"/>
        <v>9.0168791217227304E-2</v>
      </c>
      <c r="H60" s="68">
        <f t="shared" si="105"/>
        <v>153.29294909538223</v>
      </c>
      <c r="I60" s="69">
        <f t="shared" si="106"/>
        <v>88.104224028554455</v>
      </c>
      <c r="J60" s="69">
        <f t="shared" si="107"/>
        <v>241.39717312393668</v>
      </c>
      <c r="L60" t="str">
        <f t="shared" si="140"/>
        <v>53 Skilled construction and building trades</v>
      </c>
      <c r="M60" s="18">
        <f t="shared" si="149"/>
        <v>0.39736877269044202</v>
      </c>
      <c r="N60" s="18">
        <f t="shared" si="149"/>
        <v>0.36831229474931737</v>
      </c>
      <c r="O60" s="18">
        <f t="shared" si="149"/>
        <v>0.26261319166952818</v>
      </c>
      <c r="P60" s="18">
        <f t="shared" si="149"/>
        <v>0.33552196936997358</v>
      </c>
      <c r="Q60" s="18">
        <f t="shared" si="149"/>
        <v>0.33659946227093135</v>
      </c>
      <c r="S60" s="68">
        <f t="shared" si="109"/>
        <v>146.04770191147148</v>
      </c>
      <c r="T60" s="69">
        <f t="shared" si="110"/>
        <v>86.769248410841826</v>
      </c>
      <c r="U60" s="69">
        <f t="shared" si="111"/>
        <v>232.81695032231329</v>
      </c>
      <c r="W60" t="str">
        <f t="shared" si="141"/>
        <v>53 Skilled construction and building trades</v>
      </c>
      <c r="X60" s="18">
        <f t="shared" si="150"/>
        <v>0.78519861374672906</v>
      </c>
      <c r="Y60" s="18">
        <f t="shared" si="150"/>
        <v>0.70802419506245451</v>
      </c>
      <c r="Z60" s="18">
        <f t="shared" si="150"/>
        <v>0.55190190075341417</v>
      </c>
      <c r="AA60" s="18">
        <f t="shared" si="150"/>
        <v>0.65383660946463085</v>
      </c>
      <c r="AB60" s="18">
        <f t="shared" si="150"/>
        <v>0.69649787224843707</v>
      </c>
      <c r="AD60" s="68">
        <f t="shared" si="113"/>
        <v>59.293458738261108</v>
      </c>
      <c r="AE60" s="69">
        <f t="shared" si="114"/>
        <v>72.211006966466655</v>
      </c>
      <c r="AF60" s="69">
        <f t="shared" si="115"/>
        <v>131.50446570472775</v>
      </c>
      <c r="AH60" t="str">
        <f t="shared" si="142"/>
        <v>53 Skilled construction and building trades</v>
      </c>
      <c r="AI60" s="18">
        <f t="shared" si="151"/>
        <v>1.3754995671723982</v>
      </c>
      <c r="AJ60" s="18">
        <f t="shared" si="151"/>
        <v>1.7127709807953626</v>
      </c>
      <c r="AK60" s="18">
        <f t="shared" si="151"/>
        <v>1.2703797395403411</v>
      </c>
      <c r="AL60" s="18">
        <f t="shared" si="151"/>
        <v>1.6951698196066443</v>
      </c>
      <c r="AM60" s="18">
        <f t="shared" si="151"/>
        <v>1.9506821266434955</v>
      </c>
      <c r="AO60" s="68">
        <f t="shared" si="117"/>
        <v>75.900709430880283</v>
      </c>
      <c r="AP60" s="69">
        <f t="shared" si="118"/>
        <v>84.250825886424934</v>
      </c>
      <c r="AQ60" s="69">
        <f t="shared" si="119"/>
        <v>160.15153531730522</v>
      </c>
      <c r="AS60" t="str">
        <f t="shared" si="143"/>
        <v>53 Skilled construction and building trades</v>
      </c>
      <c r="AT60" s="18">
        <f t="shared" si="152"/>
        <v>2.4723966685659287</v>
      </c>
      <c r="AU60" s="18">
        <f t="shared" si="152"/>
        <v>2.5306640400112923</v>
      </c>
      <c r="AV60" s="18">
        <f t="shared" si="152"/>
        <v>1.9643903544977401</v>
      </c>
      <c r="AW60" s="18">
        <f t="shared" si="152"/>
        <v>2.3724805062053922</v>
      </c>
      <c r="AX60" s="18">
        <f t="shared" si="152"/>
        <v>2.4520576615310699</v>
      </c>
      <c r="AZ60" s="68">
        <f t="shared" si="121"/>
        <v>55.311184988814645</v>
      </c>
      <c r="BA60" s="69">
        <f t="shared" si="122"/>
        <v>77.129504546920359</v>
      </c>
      <c r="BB60" s="69">
        <f t="shared" si="123"/>
        <v>132.440689535735</v>
      </c>
      <c r="BD60" t="str">
        <f t="shared" si="144"/>
        <v>53 Skilled construction and building trades</v>
      </c>
      <c r="BE60" s="18">
        <f t="shared" si="153"/>
        <v>6.8304465556569145</v>
      </c>
      <c r="BF60" s="18">
        <f t="shared" si="153"/>
        <v>6.5735042051586712</v>
      </c>
      <c r="BG60" s="18">
        <f t="shared" si="153"/>
        <v>5.2995744803412137</v>
      </c>
      <c r="BH60" s="18">
        <f t="shared" si="153"/>
        <v>5.5513402401084777</v>
      </c>
      <c r="BI60" s="18">
        <f t="shared" si="153"/>
        <v>5.326893989317945</v>
      </c>
      <c r="BK60" s="68">
        <f t="shared" si="125"/>
        <v>7.8630917308991828</v>
      </c>
      <c r="BL60" s="69">
        <f t="shared" si="126"/>
        <v>39.524266607950963</v>
      </c>
      <c r="BM60" s="69">
        <f t="shared" si="127"/>
        <v>47.387358338850149</v>
      </c>
      <c r="BO60" t="str">
        <f t="shared" si="145"/>
        <v>53 Skilled construction and building trades</v>
      </c>
      <c r="BP60" s="18">
        <f t="shared" si="154"/>
        <v>5.5311640152914539</v>
      </c>
      <c r="BQ60" s="18">
        <f t="shared" si="154"/>
        <v>5.9062964475061506</v>
      </c>
      <c r="BR60" s="18">
        <f t="shared" si="154"/>
        <v>5.4265643346258914</v>
      </c>
      <c r="BS60" s="18">
        <f t="shared" si="154"/>
        <v>6.1815248896333674</v>
      </c>
      <c r="BT60" s="18">
        <f t="shared" si="154"/>
        <v>7.736572563195959</v>
      </c>
      <c r="BV60" s="68">
        <f t="shared" si="129"/>
        <v>2.5788805611089636</v>
      </c>
      <c r="BW60" s="69">
        <f t="shared" si="130"/>
        <v>49.545125061341608</v>
      </c>
      <c r="BX60" s="69">
        <f t="shared" si="131"/>
        <v>52.124005622450575</v>
      </c>
      <c r="BZ60" t="str">
        <f t="shared" si="146"/>
        <v>53 Skilled construction and building trades</v>
      </c>
      <c r="CA60" s="18">
        <f t="shared" si="155"/>
        <v>4.7502636363985369</v>
      </c>
      <c r="CB60" s="18">
        <f t="shared" si="155"/>
        <v>5.2778352947502061</v>
      </c>
      <c r="CC60" s="18">
        <f t="shared" si="155"/>
        <v>4.1052827060566184</v>
      </c>
      <c r="CD60" s="18">
        <f t="shared" si="155"/>
        <v>4.8731376430521989</v>
      </c>
      <c r="CE60" s="18">
        <f t="shared" si="155"/>
        <v>7.3287767524695404</v>
      </c>
      <c r="CG60" s="68">
        <f t="shared" si="133"/>
        <v>15.634291231078107</v>
      </c>
      <c r="CH60" s="69">
        <f t="shared" si="134"/>
        <v>39.971494269310057</v>
      </c>
      <c r="CI60" s="69">
        <f t="shared" si="135"/>
        <v>55.605785500388158</v>
      </c>
      <c r="CK60" t="str">
        <f t="shared" si="147"/>
        <v>53 Skilled construction and building trades</v>
      </c>
      <c r="CL60" s="18">
        <f t="shared" si="156"/>
        <v>5.9366834798543957</v>
      </c>
      <c r="CM60" s="18">
        <f t="shared" si="156"/>
        <v>7.4046917799341232</v>
      </c>
      <c r="CN60" s="18">
        <f t="shared" si="156"/>
        <v>6.9467643858090273</v>
      </c>
      <c r="CO60" s="18">
        <f t="shared" si="156"/>
        <v>5.7219517203830321</v>
      </c>
      <c r="CP60" s="18">
        <f t="shared" si="156"/>
        <v>2.3386421033777851</v>
      </c>
      <c r="CR60" s="68">
        <f t="shared" si="137"/>
        <v>-80.979859217460799</v>
      </c>
      <c r="CS60" s="69">
        <f t="shared" si="138"/>
        <v>15.326086089149236</v>
      </c>
      <c r="CT60" s="69">
        <f t="shared" si="139"/>
        <v>-65.653773128311556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0.59647566075511538</v>
      </c>
      <c r="C61" s="18">
        <f t="shared" si="148"/>
        <v>0.54879111290879212</v>
      </c>
      <c r="D61" s="18">
        <f t="shared" si="148"/>
        <v>0.47005591808849945</v>
      </c>
      <c r="E61" s="18">
        <f t="shared" si="148"/>
        <v>0.5796592477974718</v>
      </c>
      <c r="F61" s="18">
        <f t="shared" si="148"/>
        <v>0.66795098911741624</v>
      </c>
      <c r="H61" s="68">
        <f t="shared" si="105"/>
        <v>173.92637677284648</v>
      </c>
      <c r="I61" s="69">
        <f t="shared" si="106"/>
        <v>94.969870261001248</v>
      </c>
      <c r="J61" s="69">
        <f t="shared" si="107"/>
        <v>268.89624703384777</v>
      </c>
      <c r="L61" t="str">
        <f t="shared" si="140"/>
        <v>54 Textiles, printing and other skilled trades</v>
      </c>
      <c r="M61" s="18">
        <f t="shared" si="149"/>
        <v>0.64216045440210068</v>
      </c>
      <c r="N61" s="18">
        <f t="shared" si="149"/>
        <v>0.68347711120165966</v>
      </c>
      <c r="O61" s="18">
        <f t="shared" si="149"/>
        <v>0.66927969030051948</v>
      </c>
      <c r="P61" s="18">
        <f t="shared" si="149"/>
        <v>0.76387205823882465</v>
      </c>
      <c r="Q61" s="18">
        <f t="shared" si="149"/>
        <v>0.87654745072039475</v>
      </c>
      <c r="S61" s="68">
        <f t="shared" si="109"/>
        <v>151.41444006114043</v>
      </c>
      <c r="T61" s="69">
        <f t="shared" si="110"/>
        <v>97.452559132385502</v>
      </c>
      <c r="U61" s="69">
        <f t="shared" si="111"/>
        <v>248.86699919352591</v>
      </c>
      <c r="W61" t="str">
        <f t="shared" si="141"/>
        <v>54 Textiles, printing and other skilled trades</v>
      </c>
      <c r="X61" s="18">
        <f t="shared" si="150"/>
        <v>0.90781324309281308</v>
      </c>
      <c r="Y61" s="18">
        <f t="shared" si="150"/>
        <v>0.84121388560211108</v>
      </c>
      <c r="Z61" s="18">
        <f t="shared" si="150"/>
        <v>0.80513722415475553</v>
      </c>
      <c r="AA61" s="18">
        <f t="shared" si="150"/>
        <v>0.96987328013615481</v>
      </c>
      <c r="AB61" s="18">
        <f t="shared" si="150"/>
        <v>1.0500666544160404</v>
      </c>
      <c r="AD61" s="68">
        <f t="shared" si="113"/>
        <v>64.621668598283705</v>
      </c>
      <c r="AE61" s="69">
        <f t="shared" si="114"/>
        <v>80.280150820815237</v>
      </c>
      <c r="AF61" s="69">
        <f t="shared" si="115"/>
        <v>144.90181941909896</v>
      </c>
      <c r="AH61" t="str">
        <f t="shared" si="142"/>
        <v>54 Textiles, printing and other skilled trades</v>
      </c>
      <c r="AI61" s="18">
        <f t="shared" si="151"/>
        <v>1.3120821095457815</v>
      </c>
      <c r="AJ61" s="18">
        <f t="shared" si="151"/>
        <v>1.2279619503120314</v>
      </c>
      <c r="AK61" s="18">
        <f t="shared" si="151"/>
        <v>1.3940183105125667</v>
      </c>
      <c r="AL61" s="18">
        <f t="shared" si="151"/>
        <v>1.6008993385510615</v>
      </c>
      <c r="AM61" s="18">
        <f t="shared" si="151"/>
        <v>1.8931183293582639</v>
      </c>
      <c r="AO61" s="68">
        <f t="shared" si="117"/>
        <v>55.569310644035731</v>
      </c>
      <c r="AP61" s="69">
        <f t="shared" si="118"/>
        <v>80.606131851334382</v>
      </c>
      <c r="AQ61" s="69">
        <f t="shared" si="119"/>
        <v>136.17544249537011</v>
      </c>
      <c r="AS61" t="str">
        <f t="shared" si="143"/>
        <v>54 Textiles, printing and other skilled trades</v>
      </c>
      <c r="AT61" s="18">
        <f t="shared" si="152"/>
        <v>1.5220565072457097</v>
      </c>
      <c r="AU61" s="18">
        <f t="shared" si="152"/>
        <v>1.3617925155331121</v>
      </c>
      <c r="AV61" s="18">
        <f t="shared" si="152"/>
        <v>1.3956728660923667</v>
      </c>
      <c r="AW61" s="18">
        <f t="shared" si="152"/>
        <v>1.5779388624969637</v>
      </c>
      <c r="AX61" s="18">
        <f t="shared" si="152"/>
        <v>1.4027280767911965</v>
      </c>
      <c r="AZ61" s="68">
        <f t="shared" si="121"/>
        <v>25.051729413508188</v>
      </c>
      <c r="BA61" s="69">
        <f t="shared" si="122"/>
        <v>72.817647923585966</v>
      </c>
      <c r="BB61" s="69">
        <f t="shared" si="123"/>
        <v>97.86937733709415</v>
      </c>
      <c r="BD61" t="str">
        <f t="shared" si="144"/>
        <v>54 Textiles, printing and other skilled trades</v>
      </c>
      <c r="BE61" s="18">
        <f t="shared" si="153"/>
        <v>2.5206157681796988</v>
      </c>
      <c r="BF61" s="18">
        <f t="shared" si="153"/>
        <v>2.2623553321770786</v>
      </c>
      <c r="BG61" s="18">
        <f t="shared" si="153"/>
        <v>2.0742831481128503</v>
      </c>
      <c r="BH61" s="18">
        <f t="shared" si="153"/>
        <v>2.3326744187112212</v>
      </c>
      <c r="BI61" s="18">
        <f t="shared" si="153"/>
        <v>2.3032517000978059</v>
      </c>
      <c r="BK61" s="68">
        <f t="shared" si="125"/>
        <v>19.155247205761363</v>
      </c>
      <c r="BL61" s="69">
        <f t="shared" si="126"/>
        <v>45.867475071953606</v>
      </c>
      <c r="BM61" s="69">
        <f t="shared" si="127"/>
        <v>65.022722277714962</v>
      </c>
      <c r="BO61" t="str">
        <f t="shared" si="145"/>
        <v>54 Textiles, printing and other skilled trades</v>
      </c>
      <c r="BP61" s="18">
        <f t="shared" si="154"/>
        <v>2.874128725798867</v>
      </c>
      <c r="BQ61" s="18">
        <f t="shared" si="154"/>
        <v>2.471620883796366</v>
      </c>
      <c r="BR61" s="18">
        <f t="shared" si="154"/>
        <v>2.6392302494897564</v>
      </c>
      <c r="BS61" s="18">
        <f t="shared" si="154"/>
        <v>2.7316238970229811</v>
      </c>
      <c r="BT61" s="18">
        <f t="shared" si="154"/>
        <v>2.9519038982528594</v>
      </c>
      <c r="BV61" s="68">
        <f t="shared" si="129"/>
        <v>-19.525322941254732</v>
      </c>
      <c r="BW61" s="69">
        <f t="shared" si="130"/>
        <v>36.558737765824411</v>
      </c>
      <c r="BX61" s="69">
        <f t="shared" si="131"/>
        <v>17.033414824569679</v>
      </c>
      <c r="BZ61" t="str">
        <f t="shared" si="146"/>
        <v>54 Textiles, printing and other skilled trades</v>
      </c>
      <c r="CA61" s="18">
        <f t="shared" si="155"/>
        <v>3.5438651721501921</v>
      </c>
      <c r="CB61" s="18">
        <f t="shared" si="155"/>
        <v>3.309138611297064</v>
      </c>
      <c r="CC61" s="18">
        <f t="shared" si="155"/>
        <v>3.3917360421779676</v>
      </c>
      <c r="CD61" s="18">
        <f t="shared" si="155"/>
        <v>3.9238027770541195</v>
      </c>
      <c r="CE61" s="18">
        <f t="shared" si="155"/>
        <v>3.9751041221279202</v>
      </c>
      <c r="CG61" s="68">
        <f t="shared" si="133"/>
        <v>-24.085509362642359</v>
      </c>
      <c r="CH61" s="69">
        <f t="shared" si="134"/>
        <v>33.49715361370523</v>
      </c>
      <c r="CI61" s="69">
        <f t="shared" si="135"/>
        <v>9.4116442510628762</v>
      </c>
      <c r="CK61" t="str">
        <f t="shared" si="147"/>
        <v>54 Textiles, printing and other skilled trades</v>
      </c>
      <c r="CL61" s="18">
        <f t="shared" si="156"/>
        <v>4.113912575408337</v>
      </c>
      <c r="CM61" s="18">
        <f t="shared" si="156"/>
        <v>3.9243960508222409</v>
      </c>
      <c r="CN61" s="18">
        <f t="shared" si="156"/>
        <v>3.9898237691401244</v>
      </c>
      <c r="CO61" s="18">
        <f t="shared" si="156"/>
        <v>3.0236821408717343</v>
      </c>
      <c r="CP61" s="18">
        <f t="shared" si="156"/>
        <v>2.1175970482969966</v>
      </c>
      <c r="CR61" s="68">
        <f t="shared" si="137"/>
        <v>-70.013751084451016</v>
      </c>
      <c r="CS61" s="69">
        <f t="shared" si="138"/>
        <v>17.318432308216806</v>
      </c>
      <c r="CT61" s="69">
        <f t="shared" si="139"/>
        <v>-52.69531877623421</v>
      </c>
    </row>
    <row r="62" spans="1:98" x14ac:dyDescent="0.2">
      <c r="A62" t="str">
        <f t="shared" si="103"/>
        <v>61 Caring personal service occupations</v>
      </c>
      <c r="B62" s="18">
        <f t="shared" si="148"/>
        <v>0.34983567736766713</v>
      </c>
      <c r="C62" s="18">
        <f t="shared" si="148"/>
        <v>0.31644430265205964</v>
      </c>
      <c r="D62" s="18">
        <f t="shared" si="148"/>
        <v>0.30493651375491743</v>
      </c>
      <c r="E62" s="18">
        <f t="shared" si="148"/>
        <v>0.32497611196093545</v>
      </c>
      <c r="F62" s="18">
        <f t="shared" si="148"/>
        <v>0.36976016127725903</v>
      </c>
      <c r="H62" s="68">
        <f t="shared" si="105"/>
        <v>133.74884167887987</v>
      </c>
      <c r="I62" s="69">
        <f t="shared" si="106"/>
        <v>93.780121110552827</v>
      </c>
      <c r="J62" s="69">
        <f t="shared" si="107"/>
        <v>227.52896278943271</v>
      </c>
      <c r="L62" t="str">
        <f t="shared" si="140"/>
        <v>61 Caring personal service occupations</v>
      </c>
      <c r="M62" s="18">
        <f t="shared" si="149"/>
        <v>2.8467991368766805</v>
      </c>
      <c r="N62" s="18">
        <f t="shared" si="149"/>
        <v>2.6242634568742758</v>
      </c>
      <c r="O62" s="18">
        <f t="shared" si="149"/>
        <v>2.5959153692734631</v>
      </c>
      <c r="P62" s="18">
        <f t="shared" si="149"/>
        <v>2.8453094819035774</v>
      </c>
      <c r="Q62" s="18">
        <f t="shared" si="149"/>
        <v>3.2034933700169446</v>
      </c>
      <c r="S62" s="68">
        <f t="shared" si="109"/>
        <v>136.89491192021933</v>
      </c>
      <c r="T62" s="69">
        <f t="shared" si="110"/>
        <v>101.92684484015204</v>
      </c>
      <c r="U62" s="69">
        <f t="shared" si="111"/>
        <v>238.82175676037139</v>
      </c>
      <c r="W62" t="str">
        <f t="shared" si="141"/>
        <v>61 Caring personal service occupations</v>
      </c>
      <c r="X62" s="18">
        <f t="shared" si="150"/>
        <v>4.7189776535910699</v>
      </c>
      <c r="Y62" s="18">
        <f t="shared" si="150"/>
        <v>4.4614282166853894</v>
      </c>
      <c r="Z62" s="18">
        <f t="shared" si="150"/>
        <v>4.5439579716563854</v>
      </c>
      <c r="AA62" s="18">
        <f t="shared" si="150"/>
        <v>4.8040868146667979</v>
      </c>
      <c r="AB62" s="18">
        <f t="shared" si="150"/>
        <v>5.1237038103808654</v>
      </c>
      <c r="AD62" s="68">
        <f t="shared" si="113"/>
        <v>42.327803925592121</v>
      </c>
      <c r="AE62" s="69">
        <f t="shared" si="114"/>
        <v>84.763779202173765</v>
      </c>
      <c r="AF62" s="69">
        <f t="shared" si="115"/>
        <v>127.09158312776592</v>
      </c>
      <c r="AH62" t="str">
        <f t="shared" si="142"/>
        <v>61 Caring personal service occupations</v>
      </c>
      <c r="AI62" s="18">
        <f t="shared" si="151"/>
        <v>13.895326152434833</v>
      </c>
      <c r="AJ62" s="18">
        <f t="shared" si="151"/>
        <v>13.029520916725049</v>
      </c>
      <c r="AK62" s="18">
        <f t="shared" si="151"/>
        <v>13.268420958252245</v>
      </c>
      <c r="AL62" s="18">
        <f t="shared" si="151"/>
        <v>12.926033944925155</v>
      </c>
      <c r="AM62" s="18">
        <f t="shared" si="151"/>
        <v>12.233209452140636</v>
      </c>
      <c r="AO62" s="68">
        <f t="shared" si="117"/>
        <v>5.6174834064942623</v>
      </c>
      <c r="AP62" s="69">
        <f t="shared" si="118"/>
        <v>62.859342396194698</v>
      </c>
      <c r="AQ62" s="69">
        <f t="shared" si="119"/>
        <v>68.47682580268895</v>
      </c>
      <c r="AS62" t="str">
        <f t="shared" si="143"/>
        <v>61 Caring personal service occupations</v>
      </c>
      <c r="AT62" s="18">
        <f t="shared" si="152"/>
        <v>8.377875886302089</v>
      </c>
      <c r="AU62" s="18">
        <f t="shared" si="152"/>
        <v>7.9356222503181941</v>
      </c>
      <c r="AV62" s="18">
        <f t="shared" si="152"/>
        <v>8.3751063084559672</v>
      </c>
      <c r="AW62" s="18">
        <f t="shared" si="152"/>
        <v>8.0337885871997337</v>
      </c>
      <c r="AX62" s="18">
        <f t="shared" si="152"/>
        <v>7.869431861889514</v>
      </c>
      <c r="AZ62" s="68">
        <f t="shared" si="121"/>
        <v>16.910333281889383</v>
      </c>
      <c r="BA62" s="69">
        <f t="shared" si="122"/>
        <v>68.786705863475717</v>
      </c>
      <c r="BB62" s="69">
        <f t="shared" si="123"/>
        <v>85.697039145365096</v>
      </c>
      <c r="BD62" t="str">
        <f t="shared" si="144"/>
        <v>61 Caring personal service occupations</v>
      </c>
      <c r="BE62" s="18">
        <f t="shared" si="153"/>
        <v>12.097491455158561</v>
      </c>
      <c r="BF62" s="18">
        <f t="shared" si="153"/>
        <v>13.401695485274267</v>
      </c>
      <c r="BG62" s="18">
        <f t="shared" si="153"/>
        <v>13.175294354248335</v>
      </c>
      <c r="BH62" s="18">
        <f t="shared" si="153"/>
        <v>13.961225490245329</v>
      </c>
      <c r="BI62" s="18">
        <f t="shared" si="153"/>
        <v>15.71103647842887</v>
      </c>
      <c r="BK62" s="68">
        <f t="shared" si="125"/>
        <v>27.962972796613023</v>
      </c>
      <c r="BL62" s="69">
        <f t="shared" si="126"/>
        <v>61.542464747249817</v>
      </c>
      <c r="BM62" s="69">
        <f t="shared" si="127"/>
        <v>89.50543754386284</v>
      </c>
      <c r="BO62" t="str">
        <f t="shared" si="145"/>
        <v>61 Caring personal service occupations</v>
      </c>
      <c r="BP62" s="18">
        <f t="shared" si="154"/>
        <v>10.616036780046787</v>
      </c>
      <c r="BQ62" s="18">
        <f t="shared" si="154"/>
        <v>10.872255069606831</v>
      </c>
      <c r="BR62" s="18">
        <f t="shared" si="154"/>
        <v>9.6271698672453088</v>
      </c>
      <c r="BS62" s="18">
        <f t="shared" si="154"/>
        <v>9.5861339361332405</v>
      </c>
      <c r="BT62" s="18">
        <f t="shared" si="154"/>
        <v>9.0005918484220953</v>
      </c>
      <c r="BV62" s="68">
        <f t="shared" si="129"/>
        <v>-32.73227477357495</v>
      </c>
      <c r="BW62" s="69">
        <f t="shared" si="130"/>
        <v>42.809154645002437</v>
      </c>
      <c r="BX62" s="69">
        <f t="shared" si="131"/>
        <v>10.07687987142749</v>
      </c>
      <c r="BZ62" t="str">
        <f t="shared" si="146"/>
        <v>61 Caring personal service occupations</v>
      </c>
      <c r="CA62" s="18">
        <f t="shared" si="155"/>
        <v>4.3551183559748825</v>
      </c>
      <c r="CB62" s="18">
        <f t="shared" si="155"/>
        <v>2.4734738196843136</v>
      </c>
      <c r="CC62" s="18">
        <f t="shared" si="155"/>
        <v>2.4131983150983736</v>
      </c>
      <c r="CD62" s="18">
        <f t="shared" si="155"/>
        <v>2.0026945009807782</v>
      </c>
      <c r="CE62" s="18">
        <f t="shared" si="155"/>
        <v>2.6717543484354431</v>
      </c>
      <c r="CG62" s="68">
        <f t="shared" si="133"/>
        <v>-28.286365823563091</v>
      </c>
      <c r="CH62" s="69">
        <f t="shared" si="134"/>
        <v>23.010086670736232</v>
      </c>
      <c r="CI62" s="69">
        <f t="shared" si="135"/>
        <v>-5.2762791528268584</v>
      </c>
      <c r="CK62" t="str">
        <f t="shared" si="147"/>
        <v>61 Caring personal service occupations</v>
      </c>
      <c r="CL62" s="18">
        <f t="shared" si="156"/>
        <v>1.8582188035937284</v>
      </c>
      <c r="CM62" s="18">
        <f t="shared" si="156"/>
        <v>1.6146046903685218</v>
      </c>
      <c r="CN62" s="18">
        <f t="shared" si="156"/>
        <v>1.5994101148412172</v>
      </c>
      <c r="CO62" s="18">
        <f t="shared" si="156"/>
        <v>2.2303148585956758</v>
      </c>
      <c r="CP62" s="18">
        <f t="shared" si="156"/>
        <v>3.3258700016608502</v>
      </c>
      <c r="CR62" s="68">
        <f t="shared" si="137"/>
        <v>17.483794194488919</v>
      </c>
      <c r="CS62" s="69">
        <f t="shared" si="138"/>
        <v>37.050119347294761</v>
      </c>
      <c r="CT62" s="69">
        <f t="shared" si="139"/>
        <v>54.533913541783683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0.19399352599474079</v>
      </c>
      <c r="C63" s="18">
        <f t="shared" si="148"/>
        <v>0.30295335285962166</v>
      </c>
      <c r="D63" s="18">
        <f t="shared" si="148"/>
        <v>0.31421767161558151</v>
      </c>
      <c r="E63" s="18">
        <f t="shared" si="148"/>
        <v>0.34291651920337901</v>
      </c>
      <c r="F63" s="18">
        <f t="shared" si="148"/>
        <v>0.3748926293012414</v>
      </c>
      <c r="H63" s="68">
        <f t="shared" si="105"/>
        <v>129.99324273042575</v>
      </c>
      <c r="I63" s="69">
        <f t="shared" si="106"/>
        <v>99.431496713229379</v>
      </c>
      <c r="J63" s="69">
        <f t="shared" si="107"/>
        <v>229.42473944365514</v>
      </c>
      <c r="L63" t="str">
        <f t="shared" si="140"/>
        <v>62 Leisure, travel and related personal service occupations</v>
      </c>
      <c r="M63" s="18">
        <f t="shared" si="149"/>
        <v>0.57417376617364257</v>
      </c>
      <c r="N63" s="18">
        <f t="shared" si="149"/>
        <v>0.54274062601951212</v>
      </c>
      <c r="O63" s="18">
        <f t="shared" si="149"/>
        <v>0.47589512420949259</v>
      </c>
      <c r="P63" s="18">
        <f t="shared" si="149"/>
        <v>0.48985039753101317</v>
      </c>
      <c r="Q63" s="18">
        <f t="shared" si="149"/>
        <v>0.56961922161555245</v>
      </c>
      <c r="S63" s="68">
        <f t="shared" si="109"/>
        <v>129.77131719619854</v>
      </c>
      <c r="T63" s="69">
        <f t="shared" si="110"/>
        <v>90.050873359391232</v>
      </c>
      <c r="U63" s="69">
        <f t="shared" si="111"/>
        <v>219.82219055558977</v>
      </c>
      <c r="W63" t="str">
        <f t="shared" si="141"/>
        <v>62 Leisure, travel and related personal service occupations</v>
      </c>
      <c r="X63" s="18">
        <f t="shared" si="150"/>
        <v>1.0345605376488689</v>
      </c>
      <c r="Y63" s="18">
        <f t="shared" si="150"/>
        <v>1.1571998327436805</v>
      </c>
      <c r="Z63" s="18">
        <f t="shared" si="150"/>
        <v>1.0606534513592349</v>
      </c>
      <c r="AA63" s="18">
        <f t="shared" si="150"/>
        <v>1.1955681106737144</v>
      </c>
      <c r="AB63" s="18">
        <f t="shared" si="150"/>
        <v>1.4536024830216332</v>
      </c>
      <c r="AD63" s="68">
        <f t="shared" si="113"/>
        <v>72.986489184998391</v>
      </c>
      <c r="AE63" s="69">
        <f t="shared" si="114"/>
        <v>89.459508025997266</v>
      </c>
      <c r="AF63" s="69">
        <f t="shared" si="115"/>
        <v>162.4459972109957</v>
      </c>
      <c r="AH63" t="str">
        <f t="shared" si="142"/>
        <v>62 Leisure, travel and related personal service occupations</v>
      </c>
      <c r="AI63" s="18">
        <f t="shared" si="151"/>
        <v>2.1814345575464067</v>
      </c>
      <c r="AJ63" s="18">
        <f t="shared" si="151"/>
        <v>2.6557712022985012</v>
      </c>
      <c r="AK63" s="18">
        <f t="shared" si="151"/>
        <v>2.5017417809501499</v>
      </c>
      <c r="AL63" s="18">
        <f t="shared" si="151"/>
        <v>2.8474342740982967</v>
      </c>
      <c r="AM63" s="18">
        <f t="shared" si="151"/>
        <v>3.5544510605050559</v>
      </c>
      <c r="AO63" s="68">
        <f t="shared" si="117"/>
        <v>62.758883699199849</v>
      </c>
      <c r="AP63" s="69">
        <f t="shared" si="118"/>
        <v>85.790354138934461</v>
      </c>
      <c r="AQ63" s="69">
        <f t="shared" si="119"/>
        <v>148.54923783813433</v>
      </c>
      <c r="AS63" t="str">
        <f t="shared" si="143"/>
        <v>62 Leisure, travel and related personal service occupations</v>
      </c>
      <c r="AT63" s="18">
        <f t="shared" si="152"/>
        <v>2.5281459519072897</v>
      </c>
      <c r="AU63" s="18">
        <f t="shared" si="152"/>
        <v>3.1305375250814951</v>
      </c>
      <c r="AV63" s="18">
        <f t="shared" si="152"/>
        <v>2.9323696205003817</v>
      </c>
      <c r="AW63" s="18">
        <f t="shared" si="152"/>
        <v>3.1947080833115025</v>
      </c>
      <c r="AX63" s="18">
        <f t="shared" si="152"/>
        <v>3.9807985982012148</v>
      </c>
      <c r="AZ63" s="68">
        <f t="shared" si="121"/>
        <v>68.908436475371076</v>
      </c>
      <c r="BA63" s="69">
        <f t="shared" si="122"/>
        <v>88.111023209022733</v>
      </c>
      <c r="BB63" s="69">
        <f t="shared" si="123"/>
        <v>157.01945968439381</v>
      </c>
      <c r="BD63" t="str">
        <f t="shared" si="144"/>
        <v>62 Leisure, travel and related personal service occupations</v>
      </c>
      <c r="BE63" s="18">
        <f t="shared" si="153"/>
        <v>2.5364408052334197</v>
      </c>
      <c r="BF63" s="18">
        <f t="shared" si="153"/>
        <v>2.6754090185277404</v>
      </c>
      <c r="BG63" s="18">
        <f t="shared" si="153"/>
        <v>2.3115525703164992</v>
      </c>
      <c r="BH63" s="18">
        <f t="shared" si="153"/>
        <v>2.196250840299045</v>
      </c>
      <c r="BI63" s="18">
        <f t="shared" si="153"/>
        <v>2.0628670570011391</v>
      </c>
      <c r="BK63" s="68">
        <f t="shared" si="125"/>
        <v>-4.2348978344852277</v>
      </c>
      <c r="BL63" s="69">
        <f t="shared" si="126"/>
        <v>42.25818531736364</v>
      </c>
      <c r="BM63" s="69">
        <f t="shared" si="127"/>
        <v>38.023287482878416</v>
      </c>
      <c r="BO63" t="str">
        <f t="shared" si="145"/>
        <v>62 Leisure, travel and related personal service occupations</v>
      </c>
      <c r="BP63" s="18">
        <f t="shared" si="154"/>
        <v>2.9344306016096522</v>
      </c>
      <c r="BQ63" s="18">
        <f t="shared" si="154"/>
        <v>3.1847418696405527</v>
      </c>
      <c r="BR63" s="18">
        <f t="shared" si="154"/>
        <v>2.7798873388435053</v>
      </c>
      <c r="BS63" s="18">
        <f t="shared" si="154"/>
        <v>2.6826532333059965</v>
      </c>
      <c r="BT63" s="18">
        <f t="shared" si="154"/>
        <v>2.6836316331624968</v>
      </c>
      <c r="BV63" s="68">
        <f t="shared" si="129"/>
        <v>-30.540761907955627</v>
      </c>
      <c r="BW63" s="69">
        <f t="shared" si="130"/>
        <v>41.201486764121661</v>
      </c>
      <c r="BX63" s="69">
        <f t="shared" si="131"/>
        <v>10.660724856166032</v>
      </c>
      <c r="BZ63" t="str">
        <f t="shared" si="146"/>
        <v>62 Leisure, travel and related personal service occupations</v>
      </c>
      <c r="CA63" s="18">
        <f t="shared" si="155"/>
        <v>2.7545894888233518</v>
      </c>
      <c r="CB63" s="18">
        <f t="shared" si="155"/>
        <v>3.2141165940486416</v>
      </c>
      <c r="CC63" s="18">
        <f t="shared" si="155"/>
        <v>3.2243382918707582</v>
      </c>
      <c r="CD63" s="18">
        <f t="shared" si="155"/>
        <v>3.5400841483330252</v>
      </c>
      <c r="CE63" s="18">
        <f t="shared" si="155"/>
        <v>4.8504766656031473</v>
      </c>
      <c r="CG63" s="68">
        <f t="shared" si="133"/>
        <v>-2.5589312574219161</v>
      </c>
      <c r="CH63" s="69">
        <f t="shared" si="134"/>
        <v>38.854991110511108</v>
      </c>
      <c r="CI63" s="69">
        <f t="shared" si="135"/>
        <v>36.296059853089197</v>
      </c>
      <c r="CK63" t="str">
        <f t="shared" si="147"/>
        <v>62 Leisure, travel and related personal service occupations</v>
      </c>
      <c r="CL63" s="18">
        <f t="shared" si="156"/>
        <v>3.0368075269456072</v>
      </c>
      <c r="CM63" s="18">
        <f t="shared" si="156"/>
        <v>2.8319602106332198</v>
      </c>
      <c r="CN63" s="18">
        <f t="shared" si="156"/>
        <v>2.6099647765475731</v>
      </c>
      <c r="CO63" s="18">
        <f t="shared" si="156"/>
        <v>2.1430384252825876</v>
      </c>
      <c r="CP63" s="18">
        <f t="shared" si="156"/>
        <v>1.9231383927438346</v>
      </c>
      <c r="CR63" s="68">
        <f t="shared" si="137"/>
        <v>-58.369807040470732</v>
      </c>
      <c r="CS63" s="69">
        <f t="shared" si="138"/>
        <v>20.699917246665393</v>
      </c>
      <c r="CT63" s="69">
        <f t="shared" si="139"/>
        <v>-37.669889793805339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1.2262148699844681E-2</v>
      </c>
      <c r="C64" s="18">
        <f t="shared" si="148"/>
        <v>8.8846831860873738E-3</v>
      </c>
      <c r="D64" s="18">
        <f t="shared" si="148"/>
        <v>1.0259669201672244E-2</v>
      </c>
      <c r="E64" s="18">
        <f t="shared" si="148"/>
        <v>9.0623831716446796E-3</v>
      </c>
      <c r="F64" s="18">
        <f t="shared" si="148"/>
        <v>1.032004508228835E-2</v>
      </c>
      <c r="H64" s="68">
        <f t="shared" si="105"/>
        <v>93.904111103610958</v>
      </c>
      <c r="I64" s="69">
        <f t="shared" si="106"/>
        <v>70.001474147631583</v>
      </c>
      <c r="J64" s="69">
        <f t="shared" si="107"/>
        <v>163.90558525124251</v>
      </c>
      <c r="L64" t="str">
        <f t="shared" si="140"/>
        <v>63 Community and civil enforcement occupations</v>
      </c>
      <c r="M64" s="18">
        <f t="shared" si="149"/>
        <v>3.2351388902799406E-2</v>
      </c>
      <c r="N64" s="18">
        <f t="shared" si="149"/>
        <v>2.3426755353825213E-2</v>
      </c>
      <c r="O64" s="18">
        <f t="shared" si="149"/>
        <v>3.0233727519048039E-2</v>
      </c>
      <c r="P64" s="18">
        <f t="shared" si="149"/>
        <v>2.0185305126860082E-2</v>
      </c>
      <c r="Q64" s="18">
        <f t="shared" si="149"/>
        <v>2.2729770186773503E-2</v>
      </c>
      <c r="S64" s="68">
        <f t="shared" si="109"/>
        <v>44.319755091266408</v>
      </c>
      <c r="T64" s="69">
        <f t="shared" si="110"/>
        <v>53.965393407856176</v>
      </c>
      <c r="U64" s="69">
        <f t="shared" si="111"/>
        <v>98.28514849912257</v>
      </c>
      <c r="W64" t="str">
        <f t="shared" si="141"/>
        <v>63 Community and civil enforcement occupations</v>
      </c>
      <c r="X64" s="18">
        <f t="shared" si="150"/>
        <v>6.9880100211210008E-2</v>
      </c>
      <c r="Y64" s="18">
        <f t="shared" si="150"/>
        <v>6.2630757536255605E-2</v>
      </c>
      <c r="Z64" s="18">
        <f t="shared" si="150"/>
        <v>6.6093797282322217E-2</v>
      </c>
      <c r="AA64" s="18">
        <f t="shared" si="150"/>
        <v>5.7933733658548946E-2</v>
      </c>
      <c r="AB64" s="18">
        <f t="shared" si="150"/>
        <v>5.8085671469305628E-2</v>
      </c>
      <c r="AD64" s="68">
        <f t="shared" si="113"/>
        <v>10.929830155285551</v>
      </c>
      <c r="AE64" s="69">
        <f t="shared" si="114"/>
        <v>67.210987983806035</v>
      </c>
      <c r="AF64" s="69">
        <f t="shared" si="115"/>
        <v>78.140818139091593</v>
      </c>
      <c r="AH64" t="str">
        <f t="shared" si="142"/>
        <v>63 Community and civil enforcement occupations</v>
      </c>
      <c r="AI64" s="18">
        <f t="shared" si="151"/>
        <v>6.5364259247029918E-2</v>
      </c>
      <c r="AJ64" s="18">
        <f t="shared" si="151"/>
        <v>6.0910564530542138E-2</v>
      </c>
      <c r="AK64" s="18">
        <f t="shared" si="151"/>
        <v>7.6182148863982335E-2</v>
      </c>
      <c r="AL64" s="18">
        <f t="shared" si="151"/>
        <v>5.325317840629365E-2</v>
      </c>
      <c r="AM64" s="18">
        <f t="shared" si="151"/>
        <v>5.4208261059919202E-2</v>
      </c>
      <c r="AO64" s="68">
        <f t="shared" si="117"/>
        <v>-18.486995268841493</v>
      </c>
      <c r="AP64" s="69">
        <f t="shared" si="118"/>
        <v>47.526426725757467</v>
      </c>
      <c r="AQ64" s="69">
        <f t="shared" si="119"/>
        <v>29.03943145691597</v>
      </c>
      <c r="AS64" t="str">
        <f t="shared" si="143"/>
        <v>63 Community and civil enforcement occupations</v>
      </c>
      <c r="AT64" s="18">
        <f t="shared" si="152"/>
        <v>7.3364161670349828E-2</v>
      </c>
      <c r="AU64" s="18">
        <f t="shared" si="152"/>
        <v>5.7732504086717297E-2</v>
      </c>
      <c r="AV64" s="18">
        <f t="shared" si="152"/>
        <v>7.1755678528969247E-2</v>
      </c>
      <c r="AW64" s="18">
        <f t="shared" si="152"/>
        <v>4.2772085175328128E-2</v>
      </c>
      <c r="AX64" s="18">
        <f t="shared" si="152"/>
        <v>3.7497808812216156E-2</v>
      </c>
      <c r="AZ64" s="68">
        <f t="shared" si="121"/>
        <v>-34.979626105828501</v>
      </c>
      <c r="BA64" s="69">
        <f t="shared" si="122"/>
        <v>42.155052130044339</v>
      </c>
      <c r="BB64" s="69">
        <f t="shared" si="123"/>
        <v>7.1754260242158434</v>
      </c>
      <c r="BD64" t="str">
        <f t="shared" si="144"/>
        <v>63 Community and civil enforcement occupations</v>
      </c>
      <c r="BE64" s="18">
        <f t="shared" si="153"/>
        <v>7.9675311148532074E-2</v>
      </c>
      <c r="BF64" s="18">
        <f t="shared" si="153"/>
        <v>4.9157347756845673E-2</v>
      </c>
      <c r="BG64" s="18">
        <f t="shared" si="153"/>
        <v>7.2410698110055058E-2</v>
      </c>
      <c r="BH64" s="18">
        <f t="shared" si="153"/>
        <v>3.8993385809847639E-2</v>
      </c>
      <c r="BI64" s="18">
        <f t="shared" si="153"/>
        <v>3.9250781725108992E-2</v>
      </c>
      <c r="BK64" s="68">
        <f t="shared" si="125"/>
        <v>-41.831831887404192</v>
      </c>
      <c r="BL64" s="69">
        <f t="shared" si="126"/>
        <v>21.505364137127771</v>
      </c>
      <c r="BM64" s="69">
        <f t="shared" si="127"/>
        <v>-20.326467750276418</v>
      </c>
      <c r="BO64" t="str">
        <f t="shared" si="145"/>
        <v>63 Community and civil enforcement occupations</v>
      </c>
      <c r="BP64" s="18">
        <f t="shared" si="154"/>
        <v>0.10738977521193289</v>
      </c>
      <c r="BQ64" s="18">
        <f t="shared" si="154"/>
        <v>8.3568309208540775E-2</v>
      </c>
      <c r="BR64" s="18">
        <f t="shared" si="154"/>
        <v>0.11867918549376602</v>
      </c>
      <c r="BS64" s="18">
        <f t="shared" si="154"/>
        <v>7.5381174133398343E-2</v>
      </c>
      <c r="BT64" s="18">
        <f t="shared" si="154"/>
        <v>8.2678535438229006E-2</v>
      </c>
      <c r="BV64" s="68">
        <f t="shared" si="129"/>
        <v>-49.875214616635503</v>
      </c>
      <c r="BW64" s="69">
        <f t="shared" si="130"/>
        <v>26.355734914793533</v>
      </c>
      <c r="BX64" s="69">
        <f t="shared" si="131"/>
        <v>-23.51947970184197</v>
      </c>
      <c r="BZ64" t="str">
        <f t="shared" si="146"/>
        <v>63 Community and civil enforcement occupations</v>
      </c>
      <c r="CA64" s="18">
        <f t="shared" si="155"/>
        <v>0.14255222546847307</v>
      </c>
      <c r="CB64" s="18">
        <f t="shared" si="155"/>
        <v>0.12369920252948727</v>
      </c>
      <c r="CC64" s="18">
        <f t="shared" si="155"/>
        <v>0.16080704524243844</v>
      </c>
      <c r="CD64" s="18">
        <f t="shared" si="155"/>
        <v>0.12448293660292992</v>
      </c>
      <c r="CE64" s="18">
        <f t="shared" si="155"/>
        <v>0.17406050240336116</v>
      </c>
      <c r="CG64" s="68">
        <f t="shared" si="133"/>
        <v>-29.887834560138636</v>
      </c>
      <c r="CH64" s="69">
        <f t="shared" si="134"/>
        <v>25.975341329924461</v>
      </c>
      <c r="CI64" s="69">
        <f t="shared" si="135"/>
        <v>-3.9124932302141735</v>
      </c>
      <c r="CK64" t="str">
        <f t="shared" si="147"/>
        <v>63 Community and civil enforcement occupations</v>
      </c>
      <c r="CL64" s="18">
        <f t="shared" si="156"/>
        <v>0.11965094465131093</v>
      </c>
      <c r="CM64" s="18">
        <f t="shared" si="156"/>
        <v>9.201411085630265E-2</v>
      </c>
      <c r="CN64" s="18">
        <f t="shared" si="156"/>
        <v>0.16359380563041376</v>
      </c>
      <c r="CO64" s="18">
        <f t="shared" si="156"/>
        <v>6.2480166253125462E-2</v>
      </c>
      <c r="CP64" s="18">
        <f t="shared" si="156"/>
        <v>6.0714214839220994E-2</v>
      </c>
      <c r="CR64" s="68">
        <f t="shared" si="137"/>
        <v>-79.032045777596252</v>
      </c>
      <c r="CS64" s="69">
        <f t="shared" si="138"/>
        <v>8.9456040865158375</v>
      </c>
      <c r="CT64" s="69">
        <f t="shared" si="139"/>
        <v>-70.08644169108041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1.1971787793141619</v>
      </c>
      <c r="C65" s="18">
        <f t="shared" si="157"/>
        <v>1.0716108606414616</v>
      </c>
      <c r="D65" s="18">
        <f t="shared" si="157"/>
        <v>0.93106148014850731</v>
      </c>
      <c r="E65" s="18">
        <f t="shared" si="157"/>
        <v>0.97490758111494313</v>
      </c>
      <c r="F65" s="18">
        <f t="shared" si="157"/>
        <v>0.97457713880939134</v>
      </c>
      <c r="H65" s="68">
        <f t="shared" si="105"/>
        <v>101.77931390393992</v>
      </c>
      <c r="I65" s="69">
        <f t="shared" si="106"/>
        <v>68.595233747530571</v>
      </c>
      <c r="J65" s="69">
        <f t="shared" si="107"/>
        <v>170.37454765147049</v>
      </c>
      <c r="L65" t="str">
        <f t="shared" si="140"/>
        <v>71 Sales occupations</v>
      </c>
      <c r="M65" s="18">
        <f t="shared" ref="M65:Q70" si="158">M28/M$35*100</f>
        <v>2.4467716215053215</v>
      </c>
      <c r="N65" s="18">
        <f t="shared" si="158"/>
        <v>2.1002281270240277</v>
      </c>
      <c r="O65" s="18">
        <f t="shared" si="158"/>
        <v>2.045371063009735</v>
      </c>
      <c r="P65" s="18">
        <f t="shared" si="158"/>
        <v>2.2615757806145971</v>
      </c>
      <c r="Q65" s="18">
        <f t="shared" si="158"/>
        <v>2.7096881097121797</v>
      </c>
      <c r="S65" s="68">
        <f t="shared" si="109"/>
        <v>154.31362672599889</v>
      </c>
      <c r="T65" s="69">
        <f t="shared" si="110"/>
        <v>83.058215990482637</v>
      </c>
      <c r="U65" s="69">
        <f t="shared" si="111"/>
        <v>237.3718427164815</v>
      </c>
      <c r="W65" t="str">
        <f t="shared" si="141"/>
        <v>71 Sales occupations</v>
      </c>
      <c r="X65" s="18">
        <f t="shared" ref="X65:AB70" si="159">X28/X$35*100</f>
        <v>4.6702958636246121</v>
      </c>
      <c r="Y65" s="18">
        <f t="shared" si="159"/>
        <v>4.2186996375058676</v>
      </c>
      <c r="Z65" s="18">
        <f t="shared" si="159"/>
        <v>4.3713432856076757</v>
      </c>
      <c r="AA65" s="18">
        <f t="shared" si="159"/>
        <v>4.6186485036300642</v>
      </c>
      <c r="AB65" s="18">
        <f t="shared" si="159"/>
        <v>5.2020798214276134</v>
      </c>
      <c r="AD65" s="68">
        <f t="shared" si="113"/>
        <v>50.211138008413933</v>
      </c>
      <c r="AE65" s="69">
        <f t="shared" si="114"/>
        <v>73.542906042247893</v>
      </c>
      <c r="AF65" s="69">
        <f t="shared" si="115"/>
        <v>123.75404405066182</v>
      </c>
      <c r="AH65" t="str">
        <f t="shared" si="142"/>
        <v>71 Sales occupations</v>
      </c>
      <c r="AI65" s="18">
        <f t="shared" ref="AI65:AM70" si="160">AI28/AI$35*100</f>
        <v>5.1171684957792856</v>
      </c>
      <c r="AJ65" s="18">
        <f t="shared" si="160"/>
        <v>5.097489070374051</v>
      </c>
      <c r="AK65" s="18">
        <f t="shared" si="160"/>
        <v>5.4596263799909863</v>
      </c>
      <c r="AL65" s="18">
        <f t="shared" si="160"/>
        <v>5.8919235340609966</v>
      </c>
      <c r="AM65" s="18">
        <f t="shared" si="160"/>
        <v>6.858855298800183</v>
      </c>
      <c r="AO65" s="68">
        <f t="shared" si="117"/>
        <v>43.914105372856838</v>
      </c>
      <c r="AP65" s="69">
        <f t="shared" si="118"/>
        <v>72.462084094260319</v>
      </c>
      <c r="AQ65" s="69">
        <f t="shared" si="119"/>
        <v>116.37618946711716</v>
      </c>
      <c r="AS65" t="str">
        <f t="shared" si="143"/>
        <v>71 Sales occupations</v>
      </c>
      <c r="AT65" s="18">
        <f t="shared" ref="AT65:AX70" si="161">AT28/AT$35*100</f>
        <v>4.7795304381009327</v>
      </c>
      <c r="AU65" s="18">
        <f t="shared" si="161"/>
        <v>4.1764924688304497</v>
      </c>
      <c r="AV65" s="18">
        <f t="shared" si="161"/>
        <v>4.2678220964763307</v>
      </c>
      <c r="AW65" s="18">
        <f t="shared" si="161"/>
        <v>4.2721755788159417</v>
      </c>
      <c r="AX65" s="18">
        <f t="shared" si="161"/>
        <v>4.5467239776037935</v>
      </c>
      <c r="AZ65" s="68">
        <f t="shared" si="121"/>
        <v>32.553783959006886</v>
      </c>
      <c r="BA65" s="69">
        <f t="shared" si="122"/>
        <v>60.042128255336834</v>
      </c>
      <c r="BB65" s="69">
        <f t="shared" si="123"/>
        <v>92.595912214343727</v>
      </c>
      <c r="BD65" t="str">
        <f t="shared" si="144"/>
        <v>71 Sales occupations</v>
      </c>
      <c r="BE65" s="18">
        <f t="shared" ref="BE65:BI70" si="162">BE28/BE$35*100</f>
        <v>9.1485364574524404</v>
      </c>
      <c r="BF65" s="18">
        <f t="shared" si="162"/>
        <v>8.3993507825568337</v>
      </c>
      <c r="BG65" s="18">
        <f t="shared" si="162"/>
        <v>8.8196892812283512</v>
      </c>
      <c r="BH65" s="18">
        <f t="shared" si="162"/>
        <v>8.8922976274274692</v>
      </c>
      <c r="BI65" s="18">
        <f t="shared" si="162"/>
        <v>9.2000312480590178</v>
      </c>
      <c r="BK65" s="68">
        <f t="shared" si="125"/>
        <v>11.937557932430638</v>
      </c>
      <c r="BL65" s="69">
        <f t="shared" si="126"/>
        <v>46.139005691408833</v>
      </c>
      <c r="BM65" s="69">
        <f t="shared" si="127"/>
        <v>58.076563623839469</v>
      </c>
      <c r="BO65" t="str">
        <f t="shared" si="145"/>
        <v>71 Sales occupations</v>
      </c>
      <c r="BP65" s="18">
        <f t="shared" ref="BP65:BT70" si="163">BP28/BP$35*100</f>
        <v>10.222024569771648</v>
      </c>
      <c r="BQ65" s="18">
        <f t="shared" si="163"/>
        <v>9.2126482642075302</v>
      </c>
      <c r="BR65" s="18">
        <f t="shared" si="163"/>
        <v>9.1901013485079233</v>
      </c>
      <c r="BS65" s="18">
        <f t="shared" si="163"/>
        <v>9.3496685418977119</v>
      </c>
      <c r="BT65" s="18">
        <f t="shared" si="163"/>
        <v>9.4811156446422338</v>
      </c>
      <c r="BV65" s="68">
        <f t="shared" si="129"/>
        <v>-25.771027105011196</v>
      </c>
      <c r="BW65" s="69">
        <f t="shared" si="130"/>
        <v>42.326160276840277</v>
      </c>
      <c r="BX65" s="69">
        <f t="shared" si="131"/>
        <v>16.555133171829084</v>
      </c>
      <c r="BZ65" t="str">
        <f t="shared" si="146"/>
        <v>71 Sales occupations</v>
      </c>
      <c r="CA65" s="18">
        <f t="shared" ref="CA65:CE70" si="164">CA28/CA$35*100</f>
        <v>10.209103119816579</v>
      </c>
      <c r="CB65" s="18">
        <f t="shared" si="164"/>
        <v>9.7268129790259383</v>
      </c>
      <c r="CC65" s="18">
        <f t="shared" si="164"/>
        <v>10.405158583884539</v>
      </c>
      <c r="CD65" s="18">
        <f t="shared" si="164"/>
        <v>10.007024643976077</v>
      </c>
      <c r="CE65" s="18">
        <f t="shared" si="164"/>
        <v>5.1340549113548102</v>
      </c>
      <c r="CG65" s="68">
        <f t="shared" si="133"/>
        <v>-68.039760456502336</v>
      </c>
      <c r="CH65" s="69">
        <f t="shared" si="134"/>
        <v>23.716847037036239</v>
      </c>
      <c r="CI65" s="69">
        <f t="shared" si="135"/>
        <v>-44.322913419466097</v>
      </c>
      <c r="CK65" t="str">
        <f t="shared" si="147"/>
        <v>71 Sales occupations</v>
      </c>
      <c r="CL65" s="18">
        <f t="shared" ref="CL65:CP70" si="165">CL28/CL$35*100</f>
        <v>12.907581345785282</v>
      </c>
      <c r="CM65" s="18">
        <f t="shared" si="165"/>
        <v>10.821851337353822</v>
      </c>
      <c r="CN65" s="18">
        <f t="shared" si="165"/>
        <v>10.525721977257454</v>
      </c>
      <c r="CO65" s="18">
        <f t="shared" si="165"/>
        <v>8.540843076542453</v>
      </c>
      <c r="CP65" s="18">
        <f t="shared" si="165"/>
        <v>7.9201462570342249</v>
      </c>
      <c r="CR65" s="68">
        <f t="shared" si="137"/>
        <v>-57.487774657965531</v>
      </c>
      <c r="CS65" s="69">
        <f t="shared" si="138"/>
        <v>17.619809798162922</v>
      </c>
      <c r="CT65" s="69">
        <f t="shared" si="139"/>
        <v>-39.867964859802612</v>
      </c>
    </row>
    <row r="66" spans="1:98" x14ac:dyDescent="0.2">
      <c r="A66" t="str">
        <f t="shared" si="103"/>
        <v>72 Customer service occupations</v>
      </c>
      <c r="B66" s="18">
        <f t="shared" si="157"/>
        <v>0.39542346201080303</v>
      </c>
      <c r="C66" s="18">
        <f t="shared" si="157"/>
        <v>0.37946423641031146</v>
      </c>
      <c r="D66" s="18">
        <f t="shared" si="157"/>
        <v>0.41262688221571164</v>
      </c>
      <c r="E66" s="18">
        <f t="shared" si="157"/>
        <v>0.50892351760922627</v>
      </c>
      <c r="F66" s="18">
        <f t="shared" si="157"/>
        <v>0.57323701518463988</v>
      </c>
      <c r="H66" s="68">
        <f t="shared" si="105"/>
        <v>167.80303115611369</v>
      </c>
      <c r="I66" s="69">
        <f t="shared" si="106"/>
        <v>88.386807816735214</v>
      </c>
      <c r="J66" s="69">
        <f t="shared" si="107"/>
        <v>256.18983897284892</v>
      </c>
      <c r="L66" t="str">
        <f t="shared" si="140"/>
        <v>72 Customer service occupations</v>
      </c>
      <c r="M66" s="18">
        <f t="shared" si="158"/>
        <v>0.62023688765235674</v>
      </c>
      <c r="N66" s="18">
        <f t="shared" si="158"/>
        <v>0.61017945616124347</v>
      </c>
      <c r="O66" s="18">
        <f t="shared" si="158"/>
        <v>0.63568733865405902</v>
      </c>
      <c r="P66" s="18">
        <f t="shared" si="158"/>
        <v>0.72301617727421619</v>
      </c>
      <c r="Q66" s="18">
        <f t="shared" si="158"/>
        <v>0.79315146048340823</v>
      </c>
      <c r="S66" s="68">
        <f t="shared" si="109"/>
        <v>139.51625909769041</v>
      </c>
      <c r="T66" s="69">
        <f t="shared" si="110"/>
        <v>82.882501693267969</v>
      </c>
      <c r="U66" s="69">
        <f t="shared" si="111"/>
        <v>222.39876079095836</v>
      </c>
      <c r="W66" t="str">
        <f t="shared" si="141"/>
        <v>72 Customer service occupations</v>
      </c>
      <c r="X66" s="18">
        <f t="shared" si="159"/>
        <v>1.3146689997074286</v>
      </c>
      <c r="Y66" s="18">
        <f t="shared" si="159"/>
        <v>1.3359322817392933</v>
      </c>
      <c r="Z66" s="18">
        <f t="shared" si="159"/>
        <v>1.4329884188138262</v>
      </c>
      <c r="AA66" s="18">
        <f t="shared" si="159"/>
        <v>1.6141194239372207</v>
      </c>
      <c r="AB66" s="18">
        <f t="shared" si="159"/>
        <v>1.8539251550393117</v>
      </c>
      <c r="AD66" s="68">
        <f t="shared" si="113"/>
        <v>63.301267142021523</v>
      </c>
      <c r="AE66" s="69">
        <f t="shared" si="114"/>
        <v>72.752325515682898</v>
      </c>
      <c r="AF66" s="69">
        <f t="shared" si="115"/>
        <v>136.0535926577044</v>
      </c>
      <c r="AH66" t="str">
        <f t="shared" si="142"/>
        <v>72 Customer service occupations</v>
      </c>
      <c r="AI66" s="18">
        <f t="shared" si="160"/>
        <v>1.2151161176794973</v>
      </c>
      <c r="AJ66" s="18">
        <f t="shared" si="160"/>
        <v>1.4165543697685021</v>
      </c>
      <c r="AK66" s="18">
        <f t="shared" si="160"/>
        <v>1.5165194139771105</v>
      </c>
      <c r="AL66" s="18">
        <f t="shared" si="160"/>
        <v>1.8133901604057066</v>
      </c>
      <c r="AM66" s="18">
        <f t="shared" si="160"/>
        <v>2.0266394793867977</v>
      </c>
      <c r="AO66" s="68">
        <f t="shared" si="117"/>
        <v>53.088712064582019</v>
      </c>
      <c r="AP66" s="69">
        <f t="shared" si="118"/>
        <v>74.345345380449857</v>
      </c>
      <c r="AQ66" s="69">
        <f t="shared" si="119"/>
        <v>127.4340574450319</v>
      </c>
      <c r="AS66" t="str">
        <f t="shared" si="143"/>
        <v>72 Customer service occupations</v>
      </c>
      <c r="AT66" s="18">
        <f t="shared" si="161"/>
        <v>1.7015258025443822</v>
      </c>
      <c r="AU66" s="18">
        <f t="shared" si="161"/>
        <v>1.6786936917116881</v>
      </c>
      <c r="AV66" s="18">
        <f t="shared" si="161"/>
        <v>1.7255659843748099</v>
      </c>
      <c r="AW66" s="18">
        <f t="shared" si="161"/>
        <v>1.9011247488306116</v>
      </c>
      <c r="AX66" s="18">
        <f t="shared" si="161"/>
        <v>1.9125339934220289</v>
      </c>
      <c r="AZ66" s="68">
        <f t="shared" si="121"/>
        <v>37.904182988220661</v>
      </c>
      <c r="BA66" s="69">
        <f t="shared" si="122"/>
        <v>62.422447814405359</v>
      </c>
      <c r="BB66" s="69">
        <f t="shared" si="123"/>
        <v>100.32663080262603</v>
      </c>
      <c r="BD66" t="str">
        <f t="shared" si="144"/>
        <v>72 Customer service occupations</v>
      </c>
      <c r="BE66" s="18">
        <f t="shared" si="162"/>
        <v>1.6944782845749184</v>
      </c>
      <c r="BF66" s="18">
        <f t="shared" si="162"/>
        <v>1.7540161783821828</v>
      </c>
      <c r="BG66" s="18">
        <f t="shared" si="162"/>
        <v>1.9258450554773581</v>
      </c>
      <c r="BH66" s="18">
        <f t="shared" si="162"/>
        <v>2.0395997089631654</v>
      </c>
      <c r="BI66" s="18">
        <f t="shared" si="162"/>
        <v>2.201350931114622</v>
      </c>
      <c r="BK66" s="68">
        <f t="shared" si="125"/>
        <v>22.661352620347273</v>
      </c>
      <c r="BL66" s="69">
        <f t="shared" si="126"/>
        <v>47.30511039138586</v>
      </c>
      <c r="BM66" s="69">
        <f t="shared" si="127"/>
        <v>69.966463011733126</v>
      </c>
      <c r="BO66" t="str">
        <f t="shared" si="145"/>
        <v>72 Customer service occupations</v>
      </c>
      <c r="BP66" s="18">
        <f t="shared" si="163"/>
        <v>1.8638685181090575</v>
      </c>
      <c r="BQ66" s="18">
        <f t="shared" si="163"/>
        <v>2.1385563391396407</v>
      </c>
      <c r="BR66" s="18">
        <f t="shared" si="163"/>
        <v>2.1155489572969701</v>
      </c>
      <c r="BS66" s="18">
        <f t="shared" si="163"/>
        <v>2.2996622369094077</v>
      </c>
      <c r="BT66" s="18">
        <f t="shared" si="163"/>
        <v>2.4848817355633619</v>
      </c>
      <c r="BV66" s="68">
        <f t="shared" si="129"/>
        <v>-15.488277774999567</v>
      </c>
      <c r="BW66" s="69">
        <f t="shared" si="130"/>
        <v>44.358488077269911</v>
      </c>
      <c r="BX66" s="69">
        <f t="shared" si="131"/>
        <v>28.870210302270351</v>
      </c>
      <c r="BZ66" t="str">
        <f t="shared" si="146"/>
        <v>72 Customer service occupations</v>
      </c>
      <c r="CA66" s="18">
        <f t="shared" si="164"/>
        <v>1.4191844704782672</v>
      </c>
      <c r="CB66" s="18">
        <f t="shared" si="164"/>
        <v>1.4083489936729643</v>
      </c>
      <c r="CC66" s="18">
        <f t="shared" si="164"/>
        <v>1.5255347568237263</v>
      </c>
      <c r="CD66" s="18">
        <f t="shared" si="164"/>
        <v>1.5270467446105238</v>
      </c>
      <c r="CE66" s="18">
        <f t="shared" si="164"/>
        <v>1.7797735088592934</v>
      </c>
      <c r="CG66" s="68">
        <f t="shared" si="133"/>
        <v>-24.43149136206846</v>
      </c>
      <c r="CH66" s="69">
        <f t="shared" si="134"/>
        <v>25.594005622989958</v>
      </c>
      <c r="CI66" s="69">
        <f t="shared" si="135"/>
        <v>1.1625142609214933</v>
      </c>
      <c r="CK66" t="str">
        <f t="shared" si="147"/>
        <v>72 Customer service occupations</v>
      </c>
      <c r="CL66" s="18">
        <f t="shared" si="165"/>
        <v>1.2807817809532405</v>
      </c>
      <c r="CM66" s="18">
        <f t="shared" si="165"/>
        <v>1.5732913484818603</v>
      </c>
      <c r="CN66" s="18">
        <f t="shared" si="165"/>
        <v>1.5632739531365392</v>
      </c>
      <c r="CO66" s="18">
        <f t="shared" si="165"/>
        <v>2.4613399127469906</v>
      </c>
      <c r="CP66" s="18">
        <f t="shared" si="165"/>
        <v>3.6628034711702346</v>
      </c>
      <c r="CR66" s="68">
        <f t="shared" si="137"/>
        <v>32.37654970469184</v>
      </c>
      <c r="CS66" s="69">
        <f t="shared" si="138"/>
        <v>41.916411053670785</v>
      </c>
      <c r="CT66" s="69">
        <f t="shared" si="139"/>
        <v>74.292960758362625</v>
      </c>
    </row>
    <row r="67" spans="1:98" x14ac:dyDescent="0.2">
      <c r="A67" t="str">
        <f t="shared" si="103"/>
        <v>81 Process, plant and machine operatives</v>
      </c>
      <c r="B67" s="18">
        <f t="shared" si="157"/>
        <v>0.31700298503330099</v>
      </c>
      <c r="C67" s="18">
        <f t="shared" si="157"/>
        <v>0.3328775133117447</v>
      </c>
      <c r="D67" s="18">
        <f t="shared" si="157"/>
        <v>0.25954455753362632</v>
      </c>
      <c r="E67" s="18">
        <f t="shared" si="157"/>
        <v>0.3407770362928485</v>
      </c>
      <c r="F67" s="18">
        <f t="shared" si="157"/>
        <v>0.51658579152207751</v>
      </c>
      <c r="H67" s="68">
        <f t="shared" si="105"/>
        <v>283.680132298167</v>
      </c>
      <c r="I67" s="69">
        <f t="shared" si="106"/>
        <v>120.86668567155733</v>
      </c>
      <c r="J67" s="69">
        <f t="shared" si="107"/>
        <v>404.54681796972432</v>
      </c>
      <c r="L67" t="str">
        <f t="shared" si="140"/>
        <v>81 Process, plant and machine operatives</v>
      </c>
      <c r="M67" s="18">
        <f t="shared" si="158"/>
        <v>0.35623594352126875</v>
      </c>
      <c r="N67" s="18">
        <f t="shared" si="158"/>
        <v>0.32505990319144057</v>
      </c>
      <c r="O67" s="18">
        <f t="shared" si="158"/>
        <v>0.27160832621106368</v>
      </c>
      <c r="P67" s="18">
        <f t="shared" si="158"/>
        <v>0.38242858995347201</v>
      </c>
      <c r="Q67" s="18">
        <f t="shared" si="158"/>
        <v>0.48360067013547636</v>
      </c>
      <c r="S67" s="68">
        <f t="shared" si="109"/>
        <v>241.79542708223093</v>
      </c>
      <c r="T67" s="69">
        <f t="shared" si="110"/>
        <v>104.72027091661771</v>
      </c>
      <c r="U67" s="69">
        <f t="shared" si="111"/>
        <v>346.51569799884868</v>
      </c>
      <c r="W67" t="str">
        <f t="shared" si="141"/>
        <v>81 Process, plant and machine operatives</v>
      </c>
      <c r="X67" s="18">
        <f t="shared" si="159"/>
        <v>0.5269750481143779</v>
      </c>
      <c r="Y67" s="18">
        <f t="shared" si="159"/>
        <v>0.45925940480216543</v>
      </c>
      <c r="Z67" s="18">
        <f t="shared" si="159"/>
        <v>0.40333230382822005</v>
      </c>
      <c r="AA67" s="18">
        <f t="shared" si="159"/>
        <v>0.58312125187616537</v>
      </c>
      <c r="AB67" s="18">
        <f t="shared" si="159"/>
        <v>0.86810916931759452</v>
      </c>
      <c r="AD67" s="68">
        <f t="shared" si="113"/>
        <v>171.67606257162973</v>
      </c>
      <c r="AE67" s="69">
        <f t="shared" si="114"/>
        <v>101.4388021043282</v>
      </c>
      <c r="AF67" s="69">
        <f t="shared" si="115"/>
        <v>273.11486467595796</v>
      </c>
      <c r="AH67" t="str">
        <f t="shared" si="142"/>
        <v>81 Process, plant and machine operatives</v>
      </c>
      <c r="AI67" s="18">
        <f t="shared" si="160"/>
        <v>0.69383447795590592</v>
      </c>
      <c r="AJ67" s="18">
        <f t="shared" si="160"/>
        <v>0.71459489291762435</v>
      </c>
      <c r="AK67" s="18">
        <f t="shared" si="160"/>
        <v>0.63176496854514563</v>
      </c>
      <c r="AL67" s="18">
        <f t="shared" si="160"/>
        <v>0.94434603011880913</v>
      </c>
      <c r="AM67" s="18">
        <f t="shared" si="160"/>
        <v>1.4604181767619402</v>
      </c>
      <c r="AO67" s="68">
        <f t="shared" si="117"/>
        <v>164.81119082534491</v>
      </c>
      <c r="AP67" s="69">
        <f t="shared" si="118"/>
        <v>91.572668190304697</v>
      </c>
      <c r="AQ67" s="69">
        <f t="shared" si="119"/>
        <v>256.38385901564959</v>
      </c>
      <c r="AS67" t="str">
        <f t="shared" si="143"/>
        <v>81 Process, plant and machine operatives</v>
      </c>
      <c r="AT67" s="18">
        <f t="shared" si="161"/>
        <v>1.7980021697366753</v>
      </c>
      <c r="AU67" s="18">
        <f t="shared" si="161"/>
        <v>1.6373239241372204</v>
      </c>
      <c r="AV67" s="18">
        <f t="shared" si="161"/>
        <v>1.4088886516112642</v>
      </c>
      <c r="AW67" s="18">
        <f t="shared" si="161"/>
        <v>1.7638279462758248</v>
      </c>
      <c r="AX67" s="18">
        <f t="shared" si="161"/>
        <v>2.1596025408197708</v>
      </c>
      <c r="AZ67" s="68">
        <f t="shared" si="121"/>
        <v>90.720337428115698</v>
      </c>
      <c r="BA67" s="69">
        <f t="shared" si="122"/>
        <v>73.7039656040495</v>
      </c>
      <c r="BB67" s="69">
        <f t="shared" si="123"/>
        <v>164.4243030321652</v>
      </c>
      <c r="BD67" t="str">
        <f t="shared" si="144"/>
        <v>81 Process, plant and machine operatives</v>
      </c>
      <c r="BE67" s="18">
        <f t="shared" si="162"/>
        <v>3.0110440570891734</v>
      </c>
      <c r="BF67" s="18">
        <f t="shared" si="162"/>
        <v>2.7665762165281929</v>
      </c>
      <c r="BG67" s="18">
        <f t="shared" si="162"/>
        <v>2.4978112213503136</v>
      </c>
      <c r="BH67" s="18">
        <f t="shared" si="162"/>
        <v>2.8460335800806886</v>
      </c>
      <c r="BI67" s="18">
        <f t="shared" si="162"/>
        <v>3.0875943584052283</v>
      </c>
      <c r="BK67" s="68">
        <f t="shared" si="125"/>
        <v>32.647917769287702</v>
      </c>
      <c r="BL67" s="69">
        <f t="shared" si="126"/>
        <v>42.5330345264504</v>
      </c>
      <c r="BM67" s="69">
        <f t="shared" si="127"/>
        <v>75.180952295738095</v>
      </c>
      <c r="BO67" t="str">
        <f t="shared" si="145"/>
        <v>81 Process, plant and machine operatives</v>
      </c>
      <c r="BP67" s="18">
        <f t="shared" si="163"/>
        <v>3.6747059183488249</v>
      </c>
      <c r="BQ67" s="18">
        <f t="shared" si="163"/>
        <v>3.3840399112882888</v>
      </c>
      <c r="BR67" s="18">
        <f t="shared" si="163"/>
        <v>3.2730424631613069</v>
      </c>
      <c r="BS67" s="18">
        <f t="shared" si="163"/>
        <v>3.7118453714869193</v>
      </c>
      <c r="BT67" s="18">
        <f t="shared" si="163"/>
        <v>4.153799126470016</v>
      </c>
      <c r="BV67" s="68">
        <f t="shared" si="129"/>
        <v>-8.6879360877666318</v>
      </c>
      <c r="BW67" s="69">
        <f t="shared" si="130"/>
        <v>40.395534362493883</v>
      </c>
      <c r="BX67" s="69">
        <f t="shared" si="131"/>
        <v>31.70759827472725</v>
      </c>
      <c r="BZ67" t="str">
        <f t="shared" si="146"/>
        <v>81 Process, plant and machine operatives</v>
      </c>
      <c r="CA67" s="18">
        <f t="shared" si="164"/>
        <v>4.9115508952719145</v>
      </c>
      <c r="CB67" s="18">
        <f t="shared" si="164"/>
        <v>4.5797727920303588</v>
      </c>
      <c r="CC67" s="18">
        <f t="shared" si="164"/>
        <v>4.0342722031093405</v>
      </c>
      <c r="CD67" s="18">
        <f t="shared" si="164"/>
        <v>4.2333089722919732</v>
      </c>
      <c r="CE67" s="18">
        <f t="shared" si="164"/>
        <v>2.3841104580190358</v>
      </c>
      <c r="CG67" s="68">
        <f t="shared" si="133"/>
        <v>-61.721104785590818</v>
      </c>
      <c r="CH67" s="69">
        <f t="shared" si="134"/>
        <v>24.236338006179714</v>
      </c>
      <c r="CI67" s="69">
        <f t="shared" si="135"/>
        <v>-37.484766779411103</v>
      </c>
      <c r="CK67" t="str">
        <f t="shared" si="147"/>
        <v>81 Process, plant and machine operatives</v>
      </c>
      <c r="CL67" s="18">
        <f t="shared" si="165"/>
        <v>6.0582223711459964</v>
      </c>
      <c r="CM67" s="18">
        <f t="shared" si="165"/>
        <v>5.3226274822636768</v>
      </c>
      <c r="CN67" s="18">
        <f t="shared" si="165"/>
        <v>4.9916587789360216</v>
      </c>
      <c r="CO67" s="18">
        <f t="shared" si="165"/>
        <v>3.0276132350807616</v>
      </c>
      <c r="CP67" s="18">
        <f t="shared" si="165"/>
        <v>2.0838299574754005</v>
      </c>
      <c r="CR67" s="68">
        <f t="shared" si="137"/>
        <v>-76.414237597342847</v>
      </c>
      <c r="CS67" s="69">
        <f t="shared" si="138"/>
        <v>11.9308324896613</v>
      </c>
      <c r="CT67" s="69">
        <f t="shared" si="139"/>
        <v>-64.483405107681563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0.45540144300029761</v>
      </c>
      <c r="C68" s="18">
        <f t="shared" si="157"/>
        <v>0.42716247921827949</v>
      </c>
      <c r="D68" s="18">
        <f t="shared" si="157"/>
        <v>0.36101307012118489</v>
      </c>
      <c r="E68" s="18">
        <f t="shared" si="157"/>
        <v>0.44020392633804017</v>
      </c>
      <c r="F68" s="18">
        <f t="shared" si="157"/>
        <v>0.47105854249554957</v>
      </c>
      <c r="H68" s="68">
        <f t="shared" si="105"/>
        <v>151.53054934590793</v>
      </c>
      <c r="I68" s="69">
        <f t="shared" si="106"/>
        <v>109.86709344282953</v>
      </c>
      <c r="J68" s="69">
        <f t="shared" si="107"/>
        <v>261.39764278873741</v>
      </c>
      <c r="L68" t="str">
        <f t="shared" si="140"/>
        <v>82 Transport and mobile machine drivers and operatives</v>
      </c>
      <c r="M68" s="18">
        <f t="shared" si="158"/>
        <v>0.5003916516055491</v>
      </c>
      <c r="N68" s="18">
        <f t="shared" si="158"/>
        <v>0.52113242945058291</v>
      </c>
      <c r="O68" s="18">
        <f t="shared" si="158"/>
        <v>0.45120588067415029</v>
      </c>
      <c r="P68" s="18">
        <f t="shared" si="158"/>
        <v>0.51183424330580374</v>
      </c>
      <c r="Q68" s="18">
        <f t="shared" si="158"/>
        <v>0.56481102526338167</v>
      </c>
      <c r="S68" s="68">
        <f t="shared" si="109"/>
        <v>140.29838253582568</v>
      </c>
      <c r="T68" s="69">
        <f t="shared" si="110"/>
        <v>103.8921922822563</v>
      </c>
      <c r="U68" s="69">
        <f t="shared" si="111"/>
        <v>244.19057481808198</v>
      </c>
      <c r="W68" t="str">
        <f t="shared" si="141"/>
        <v>82 Transport and mobile machine drivers and operatives</v>
      </c>
      <c r="X68" s="18">
        <f t="shared" si="159"/>
        <v>0.69357646282061547</v>
      </c>
      <c r="Y68" s="18">
        <f t="shared" si="159"/>
        <v>0.74389389913611559</v>
      </c>
      <c r="Z68" s="18">
        <f t="shared" si="159"/>
        <v>0.66953150688368712</v>
      </c>
      <c r="AA68" s="18">
        <f t="shared" si="159"/>
        <v>0.76755014506632824</v>
      </c>
      <c r="AB68" s="18">
        <f t="shared" si="159"/>
        <v>0.95549453999218148</v>
      </c>
      <c r="AD68" s="68">
        <f t="shared" si="113"/>
        <v>80.134637018704908</v>
      </c>
      <c r="AE68" s="69">
        <f t="shared" si="114"/>
        <v>95.895399983512903</v>
      </c>
      <c r="AF68" s="69">
        <f t="shared" si="115"/>
        <v>176.03003700221782</v>
      </c>
      <c r="AH68" t="str">
        <f t="shared" si="142"/>
        <v>82 Transport and mobile machine drivers and operatives</v>
      </c>
      <c r="AI68" s="18">
        <f t="shared" si="160"/>
        <v>0.9083163180508077</v>
      </c>
      <c r="AJ68" s="18">
        <f t="shared" si="160"/>
        <v>1.1602946664453988</v>
      </c>
      <c r="AK68" s="18">
        <f t="shared" si="160"/>
        <v>1.0877028039800927</v>
      </c>
      <c r="AL68" s="18">
        <f t="shared" si="160"/>
        <v>1.3462155485023146</v>
      </c>
      <c r="AM68" s="18">
        <f t="shared" si="160"/>
        <v>1.620170061254415</v>
      </c>
      <c r="AO68" s="68">
        <f t="shared" si="117"/>
        <v>70.633775315259967</v>
      </c>
      <c r="AP68" s="69">
        <f t="shared" si="118"/>
        <v>95.114763230191073</v>
      </c>
      <c r="AQ68" s="69">
        <f t="shared" si="119"/>
        <v>165.74853854545103</v>
      </c>
      <c r="AS68" t="str">
        <f t="shared" si="143"/>
        <v>82 Transport and mobile machine drivers and operatives</v>
      </c>
      <c r="AT68" s="18">
        <f t="shared" si="161"/>
        <v>1.7964774973089273</v>
      </c>
      <c r="AU68" s="18">
        <f t="shared" si="161"/>
        <v>1.8435084364171173</v>
      </c>
      <c r="AV68" s="18">
        <f t="shared" si="161"/>
        <v>1.5683649029327507</v>
      </c>
      <c r="AW68" s="18">
        <f t="shared" si="161"/>
        <v>1.8047636258665383</v>
      </c>
      <c r="AX68" s="18">
        <f t="shared" si="161"/>
        <v>1.9225207588001849</v>
      </c>
      <c r="AZ68" s="68">
        <f t="shared" si="121"/>
        <v>52.518937257585094</v>
      </c>
      <c r="BA68" s="69">
        <f t="shared" si="122"/>
        <v>90.122529118790666</v>
      </c>
      <c r="BB68" s="69">
        <f t="shared" si="123"/>
        <v>142.64146637637575</v>
      </c>
      <c r="BD68" t="str">
        <f t="shared" si="144"/>
        <v>82 Transport and mobile machine drivers and operatives</v>
      </c>
      <c r="BE68" s="18">
        <f t="shared" si="162"/>
        <v>2.8244284390403762</v>
      </c>
      <c r="BF68" s="18">
        <f t="shared" si="162"/>
        <v>2.6640158223094583</v>
      </c>
      <c r="BG68" s="18">
        <f t="shared" si="162"/>
        <v>2.4015194419662773</v>
      </c>
      <c r="BH68" s="18">
        <f t="shared" si="162"/>
        <v>2.631523397424441</v>
      </c>
      <c r="BI68" s="18">
        <f t="shared" si="162"/>
        <v>2.8740331229495828</v>
      </c>
      <c r="BK68" s="68">
        <f t="shared" si="125"/>
        <v>28.423787124180937</v>
      </c>
      <c r="BL68" s="69">
        <f t="shared" si="126"/>
        <v>57.999587243775167</v>
      </c>
      <c r="BM68" s="69">
        <f t="shared" si="127"/>
        <v>86.4233743679561</v>
      </c>
      <c r="BO68" t="str">
        <f t="shared" si="145"/>
        <v>82 Transport and mobile machine drivers and operatives</v>
      </c>
      <c r="BP68" s="18">
        <f t="shared" si="163"/>
        <v>3.9225301913229385</v>
      </c>
      <c r="BQ68" s="18">
        <f t="shared" si="163"/>
        <v>3.8641575445317282</v>
      </c>
      <c r="BR68" s="18">
        <f t="shared" si="163"/>
        <v>3.86822225039294</v>
      </c>
      <c r="BS68" s="18">
        <f t="shared" si="163"/>
        <v>4.1361969778108367</v>
      </c>
      <c r="BT68" s="18">
        <f t="shared" si="163"/>
        <v>4.9535516473873731</v>
      </c>
      <c r="BV68" s="68">
        <f t="shared" si="129"/>
        <v>-7.8618294273253646</v>
      </c>
      <c r="BW68" s="69">
        <f t="shared" si="130"/>
        <v>55.384272733061238</v>
      </c>
      <c r="BX68" s="69">
        <f t="shared" si="131"/>
        <v>47.52244330573587</v>
      </c>
      <c r="BZ68" t="str">
        <f t="shared" si="146"/>
        <v>82 Transport and mobile machine drivers and operatives</v>
      </c>
      <c r="CA68" s="18">
        <f t="shared" si="164"/>
        <v>5.6877611848087133</v>
      </c>
      <c r="CB68" s="18">
        <f t="shared" si="164"/>
        <v>5.5901857475195955</v>
      </c>
      <c r="CC68" s="18">
        <f t="shared" si="164"/>
        <v>4.6599710650462232</v>
      </c>
      <c r="CD68" s="18">
        <f t="shared" si="164"/>
        <v>4.7105011330059954</v>
      </c>
      <c r="CE68" s="18">
        <f t="shared" si="164"/>
        <v>5.3343517160630221</v>
      </c>
      <c r="CG68" s="68">
        <f t="shared" si="133"/>
        <v>-25.852477056048308</v>
      </c>
      <c r="CH68" s="69">
        <f t="shared" si="134"/>
        <v>36.529296485096907</v>
      </c>
      <c r="CI68" s="69">
        <f t="shared" si="135"/>
        <v>10.676819429048599</v>
      </c>
      <c r="CK68" t="str">
        <f t="shared" si="147"/>
        <v>82 Transport and mobile machine drivers and operatives</v>
      </c>
      <c r="CL68" s="18">
        <f t="shared" si="165"/>
        <v>5.8494783077913564</v>
      </c>
      <c r="CM68" s="18">
        <f t="shared" si="165"/>
        <v>7.3204710062732232</v>
      </c>
      <c r="CN68" s="18">
        <f t="shared" si="165"/>
        <v>8.223949826642551</v>
      </c>
      <c r="CO68" s="18">
        <f t="shared" si="165"/>
        <v>8.3112457800267983</v>
      </c>
      <c r="CP68" s="18">
        <f t="shared" si="165"/>
        <v>7.4615366250461292</v>
      </c>
      <c r="CR68" s="68">
        <f t="shared" si="137"/>
        <v>-48.739793064045628</v>
      </c>
      <c r="CS68" s="69">
        <f t="shared" si="138"/>
        <v>29.6110991351126</v>
      </c>
      <c r="CT68" s="69">
        <f t="shared" si="139"/>
        <v>-19.128693928933028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6.7105633366554398E-3</v>
      </c>
      <c r="C69" s="18">
        <f t="shared" si="157"/>
        <v>4.7117642113617322E-3</v>
      </c>
      <c r="D69" s="18">
        <f t="shared" si="157"/>
        <v>3.7607012581147058E-3</v>
      </c>
      <c r="E69" s="18">
        <f t="shared" si="157"/>
        <v>1.4613114319550445E-2</v>
      </c>
      <c r="F69" s="18">
        <f t="shared" si="157"/>
        <v>2.2257959932435324E-2</v>
      </c>
      <c r="H69" s="68">
        <f t="shared" si="105"/>
        <v>1040.9202846655282</v>
      </c>
      <c r="I69" s="69">
        <f t="shared" si="106"/>
        <v>462.25168600499165</v>
      </c>
      <c r="J69" s="69">
        <f t="shared" si="107"/>
        <v>1503.1719706705201</v>
      </c>
      <c r="L69" t="str">
        <f t="shared" si="140"/>
        <v>91 Elementary trades and related occupations</v>
      </c>
      <c r="M69" s="18">
        <f t="shared" si="158"/>
        <v>0.30099378798811038</v>
      </c>
      <c r="N69" s="18">
        <f t="shared" si="158"/>
        <v>0.27754834855397675</v>
      </c>
      <c r="O69" s="18">
        <f t="shared" si="158"/>
        <v>0.21110554521190386</v>
      </c>
      <c r="P69" s="18">
        <f t="shared" si="158"/>
        <v>0.38779760761261417</v>
      </c>
      <c r="Q69" s="18">
        <f t="shared" si="158"/>
        <v>0.51579712361683105</v>
      </c>
      <c r="S69" s="68">
        <f t="shared" si="109"/>
        <v>369.03117280266076</v>
      </c>
      <c r="T69" s="69">
        <f t="shared" si="110"/>
        <v>154.80881801475786</v>
      </c>
      <c r="U69" s="69">
        <f t="shared" si="111"/>
        <v>523.83999081741854</v>
      </c>
      <c r="W69" t="str">
        <f t="shared" si="141"/>
        <v>91 Elementary trades and related occupations</v>
      </c>
      <c r="X69" s="18">
        <f t="shared" si="159"/>
        <v>0.45043585179909823</v>
      </c>
      <c r="Y69" s="18">
        <f t="shared" si="159"/>
        <v>0.38186041184988678</v>
      </c>
      <c r="Z69" s="18">
        <f t="shared" si="159"/>
        <v>0.34675448710166618</v>
      </c>
      <c r="AA69" s="18">
        <f t="shared" si="159"/>
        <v>0.92510281371340208</v>
      </c>
      <c r="AB69" s="18">
        <f t="shared" si="159"/>
        <v>1.1611589543611962</v>
      </c>
      <c r="AD69" s="68">
        <f t="shared" si="113"/>
        <v>322.67798064488551</v>
      </c>
      <c r="AE69" s="69">
        <f t="shared" si="114"/>
        <v>211.32967507788319</v>
      </c>
      <c r="AF69" s="69">
        <f t="shared" si="115"/>
        <v>534.00765572276862</v>
      </c>
      <c r="AH69" t="str">
        <f t="shared" si="142"/>
        <v>91 Elementary trades and related occupations</v>
      </c>
      <c r="AI69" s="18">
        <f t="shared" si="160"/>
        <v>0.92003010297168808</v>
      </c>
      <c r="AJ69" s="18">
        <f t="shared" si="160"/>
        <v>0.92034095940516125</v>
      </c>
      <c r="AK69" s="18">
        <f t="shared" si="160"/>
        <v>0.78557292523113464</v>
      </c>
      <c r="AL69" s="18">
        <f t="shared" si="160"/>
        <v>2.0366685614827484</v>
      </c>
      <c r="AM69" s="18">
        <f t="shared" si="160"/>
        <v>2.8691558740231708</v>
      </c>
      <c r="AO69" s="68">
        <f t="shared" si="117"/>
        <v>318.39094917947858</v>
      </c>
      <c r="AP69" s="69">
        <f t="shared" si="118"/>
        <v>200.05324107123479</v>
      </c>
      <c r="AQ69" s="69">
        <f t="shared" si="119"/>
        <v>518.4441902507134</v>
      </c>
      <c r="AS69" t="str">
        <f t="shared" si="143"/>
        <v>91 Elementary trades and related occupations</v>
      </c>
      <c r="AT69" s="18">
        <f t="shared" si="161"/>
        <v>1.1506849363492448</v>
      </c>
      <c r="AU69" s="18">
        <f t="shared" si="161"/>
        <v>1.0191272291901003</v>
      </c>
      <c r="AV69" s="18">
        <f t="shared" si="161"/>
        <v>0.95736078178422679</v>
      </c>
      <c r="AW69" s="18">
        <f t="shared" si="161"/>
        <v>2.2313585676552488</v>
      </c>
      <c r="AX69" s="18">
        <f t="shared" si="161"/>
        <v>2.6648270070700324</v>
      </c>
      <c r="AZ69" s="68">
        <f t="shared" si="121"/>
        <v>246.33249062062194</v>
      </c>
      <c r="BA69" s="69">
        <f t="shared" si="122"/>
        <v>155.61233705677807</v>
      </c>
      <c r="BB69" s="69">
        <f t="shared" si="123"/>
        <v>401.94482767739999</v>
      </c>
      <c r="BD69" t="str">
        <f t="shared" si="144"/>
        <v>91 Elementary trades and related occupations</v>
      </c>
      <c r="BE69" s="18">
        <f t="shared" si="162"/>
        <v>1.4751236664156877</v>
      </c>
      <c r="BF69" s="18">
        <f t="shared" si="162"/>
        <v>1.2308027699248769</v>
      </c>
      <c r="BG69" s="18">
        <f t="shared" si="162"/>
        <v>1.1554030530765997</v>
      </c>
      <c r="BH69" s="18">
        <f t="shared" si="162"/>
        <v>2.5743964637320635</v>
      </c>
      <c r="BI69" s="18">
        <f t="shared" si="162"/>
        <v>3.3919271044035977</v>
      </c>
      <c r="BK69" s="68">
        <f t="shared" si="125"/>
        <v>215.03065065148709</v>
      </c>
      <c r="BL69" s="69">
        <f t="shared" si="126"/>
        <v>112.85685902880236</v>
      </c>
      <c r="BM69" s="69">
        <f t="shared" si="127"/>
        <v>327.88750968028944</v>
      </c>
      <c r="BO69" t="str">
        <f t="shared" si="145"/>
        <v>91 Elementary trades and related occupations</v>
      </c>
      <c r="BP69" s="18">
        <f t="shared" si="163"/>
        <v>2.2305327523677967</v>
      </c>
      <c r="BQ69" s="18">
        <f t="shared" si="163"/>
        <v>1.7478101094535559</v>
      </c>
      <c r="BR69" s="18">
        <f t="shared" si="163"/>
        <v>1.7116347436813779</v>
      </c>
      <c r="BS69" s="18">
        <f t="shared" si="163"/>
        <v>3.4659788423963658</v>
      </c>
      <c r="BT69" s="18">
        <f t="shared" si="163"/>
        <v>4.3568449357583878</v>
      </c>
      <c r="BV69" s="68">
        <f t="shared" si="129"/>
        <v>83.145106039881867</v>
      </c>
      <c r="BW69" s="69">
        <f t="shared" si="130"/>
        <v>80.445015734884635</v>
      </c>
      <c r="BX69" s="69">
        <f t="shared" si="131"/>
        <v>163.59012177476649</v>
      </c>
      <c r="BZ69" t="str">
        <f t="shared" si="146"/>
        <v>91 Elementary trades and related occupations</v>
      </c>
      <c r="CA69" s="18">
        <f t="shared" si="164"/>
        <v>4.1107083094094623</v>
      </c>
      <c r="CB69" s="18">
        <f t="shared" si="164"/>
        <v>3.568392947196815</v>
      </c>
      <c r="CC69" s="18">
        <f t="shared" si="164"/>
        <v>3.0767003534993407</v>
      </c>
      <c r="CD69" s="18">
        <f t="shared" si="164"/>
        <v>5.9311279368092391</v>
      </c>
      <c r="CE69" s="18">
        <f t="shared" si="164"/>
        <v>7.9265207216330662</v>
      </c>
      <c r="CG69" s="68">
        <f t="shared" si="133"/>
        <v>66.876667298418695</v>
      </c>
      <c r="CH69" s="69">
        <f t="shared" si="134"/>
        <v>63.410032799758085</v>
      </c>
      <c r="CI69" s="69">
        <f t="shared" si="135"/>
        <v>130.28670009817677</v>
      </c>
      <c r="CK69" t="str">
        <f t="shared" si="147"/>
        <v>91 Elementary trades and related occupations</v>
      </c>
      <c r="CL69" s="18">
        <f t="shared" si="165"/>
        <v>5.8796476078942694</v>
      </c>
      <c r="CM69" s="18">
        <f t="shared" si="165"/>
        <v>5.8175530924302628</v>
      </c>
      <c r="CN69" s="18">
        <f t="shared" si="165"/>
        <v>5.5667363900052873</v>
      </c>
      <c r="CO69" s="18">
        <f t="shared" si="165"/>
        <v>10.507596975258375</v>
      </c>
      <c r="CP69" s="18">
        <f t="shared" si="165"/>
        <v>14.495299088354397</v>
      </c>
      <c r="CR69" s="68">
        <f t="shared" si="137"/>
        <v>47.115711630003275</v>
      </c>
      <c r="CS69" s="69">
        <f t="shared" si="138"/>
        <v>47.644639726163732</v>
      </c>
      <c r="CT69" s="69">
        <f t="shared" si="139"/>
        <v>94.760351356167007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0.46798189273099133</v>
      </c>
      <c r="C70" s="18">
        <f t="shared" si="157"/>
        <v>0.40408707966100965</v>
      </c>
      <c r="D70" s="18">
        <f t="shared" si="157"/>
        <v>0.36023847633162959</v>
      </c>
      <c r="E70" s="18">
        <f t="shared" si="157"/>
        <v>0.37418096931175454</v>
      </c>
      <c r="F70" s="18">
        <f t="shared" si="157"/>
        <v>0.36153374831449392</v>
      </c>
      <c r="H70" s="68">
        <f t="shared" si="105"/>
        <v>93.462826050397368</v>
      </c>
      <c r="I70" s="69">
        <f t="shared" si="106"/>
        <v>80.540836893101471</v>
      </c>
      <c r="J70" s="69">
        <f t="shared" si="107"/>
        <v>174.00366294349882</v>
      </c>
      <c r="L70" t="str">
        <f t="shared" ref="L70" si="166">A70</f>
        <v>92 Elementary administration and service occupations</v>
      </c>
      <c r="M70" s="18">
        <f t="shared" si="158"/>
        <v>1.9921293201793182</v>
      </c>
      <c r="N70" s="18">
        <f t="shared" si="158"/>
        <v>1.9677741655863179</v>
      </c>
      <c r="O70" s="18">
        <f t="shared" si="158"/>
        <v>1.9229585001364735</v>
      </c>
      <c r="P70" s="18">
        <f t="shared" si="158"/>
        <v>2.1704607260797877</v>
      </c>
      <c r="Q70" s="18">
        <f t="shared" si="158"/>
        <v>2.4049429240928988</v>
      </c>
      <c r="S70" s="68">
        <f t="shared" si="109"/>
        <v>140.08072574974165</v>
      </c>
      <c r="T70" s="69">
        <f t="shared" si="110"/>
        <v>95.007688042540593</v>
      </c>
      <c r="U70" s="69">
        <f t="shared" si="111"/>
        <v>235.08841379228221</v>
      </c>
      <c r="W70" t="str">
        <f t="shared" ref="W70" si="167">A70</f>
        <v>92 Elementary administration and service occupations</v>
      </c>
      <c r="X70" s="18">
        <f t="shared" si="159"/>
        <v>3.4695742375806393</v>
      </c>
      <c r="Y70" s="18">
        <f t="shared" si="159"/>
        <v>3.5443840545787237</v>
      </c>
      <c r="Z70" s="18">
        <f t="shared" si="159"/>
        <v>3.6059635900874678</v>
      </c>
      <c r="AA70" s="18">
        <f t="shared" si="159"/>
        <v>3.6277211231650166</v>
      </c>
      <c r="AB70" s="18">
        <f t="shared" si="159"/>
        <v>3.8800296974083026</v>
      </c>
      <c r="AD70" s="68">
        <f t="shared" si="113"/>
        <v>35.816880236545245</v>
      </c>
      <c r="AE70" s="69">
        <f t="shared" si="114"/>
        <v>78.080232592414717</v>
      </c>
      <c r="AF70" s="69">
        <f t="shared" si="115"/>
        <v>113.89711282895996</v>
      </c>
      <c r="AH70" t="str">
        <f t="shared" ref="AH70" si="168">L70</f>
        <v>92 Elementary administration and service occupations</v>
      </c>
      <c r="AI70" s="18">
        <f t="shared" si="160"/>
        <v>5.1344309887772521</v>
      </c>
      <c r="AJ70" s="18">
        <f t="shared" si="160"/>
        <v>5.8377736343243667</v>
      </c>
      <c r="AK70" s="18">
        <f t="shared" si="160"/>
        <v>5.9675262170470251</v>
      </c>
      <c r="AL70" s="18">
        <f t="shared" si="160"/>
        <v>6.5702291954534395</v>
      </c>
      <c r="AM70" s="18">
        <f t="shared" si="160"/>
        <v>7.423168015174987</v>
      </c>
      <c r="AO70" s="68">
        <f t="shared" si="117"/>
        <v>42.498272665165295</v>
      </c>
      <c r="AP70" s="69">
        <f t="shared" si="118"/>
        <v>75.248105079647658</v>
      </c>
      <c r="AQ70" s="69">
        <f t="shared" si="119"/>
        <v>117.74637774481296</v>
      </c>
      <c r="AS70" t="str">
        <f t="shared" ref="AS70" si="169">W70</f>
        <v>92 Elementary administration and service occupations</v>
      </c>
      <c r="AT70" s="18">
        <f t="shared" si="161"/>
        <v>5.239414459008187</v>
      </c>
      <c r="AU70" s="18">
        <f t="shared" si="161"/>
        <v>5.3288188848708371</v>
      </c>
      <c r="AV70" s="18">
        <f t="shared" si="161"/>
        <v>5.7357057642720957</v>
      </c>
      <c r="AW70" s="18">
        <f t="shared" si="161"/>
        <v>5.820050056033792</v>
      </c>
      <c r="AX70" s="18">
        <f t="shared" si="161"/>
        <v>6.36674448846553</v>
      </c>
      <c r="AZ70" s="68">
        <f t="shared" si="121"/>
        <v>38.111678787768561</v>
      </c>
      <c r="BA70" s="69">
        <f t="shared" si="122"/>
        <v>71.878764509175241</v>
      </c>
      <c r="BB70" s="69">
        <f t="shared" si="123"/>
        <v>109.99044329694381</v>
      </c>
      <c r="BD70" t="str">
        <f t="shared" ref="BD70" si="170">AH70</f>
        <v>92 Elementary administration and service occupations</v>
      </c>
      <c r="BE70" s="18">
        <f t="shared" si="162"/>
        <v>8.6437345861245429</v>
      </c>
      <c r="BF70" s="18">
        <f t="shared" si="162"/>
        <v>8.0799789229467365</v>
      </c>
      <c r="BG70" s="18">
        <f t="shared" si="162"/>
        <v>7.7664553900829905</v>
      </c>
      <c r="BH70" s="18">
        <f t="shared" si="162"/>
        <v>6.5426198565226565</v>
      </c>
      <c r="BI70" s="18">
        <f t="shared" si="162"/>
        <v>5.7197941469020224</v>
      </c>
      <c r="BK70" s="68">
        <f t="shared" si="125"/>
        <v>-20.969021762028483</v>
      </c>
      <c r="BL70" s="69">
        <f t="shared" si="126"/>
        <v>39.350926855414528</v>
      </c>
      <c r="BM70" s="69">
        <f t="shared" si="127"/>
        <v>18.381905093386049</v>
      </c>
      <c r="BO70" t="str">
        <f t="shared" ref="BO70" si="171">AS70</f>
        <v>92 Elementary administration and service occupations</v>
      </c>
      <c r="BP70" s="18">
        <f t="shared" si="163"/>
        <v>13.529027549567319</v>
      </c>
      <c r="BQ70" s="18">
        <f t="shared" si="163"/>
        <v>13.728010434485352</v>
      </c>
      <c r="BR70" s="18">
        <f t="shared" si="163"/>
        <v>13.070048689415062</v>
      </c>
      <c r="BS70" s="18">
        <f t="shared" si="163"/>
        <v>12.530601820819681</v>
      </c>
      <c r="BT70" s="18">
        <f t="shared" si="163"/>
        <v>12.593573309214149</v>
      </c>
      <c r="BV70" s="68">
        <f t="shared" si="129"/>
        <v>-30.67241413611174</v>
      </c>
      <c r="BW70" s="69">
        <f t="shared" si="130"/>
        <v>40.960026570825342</v>
      </c>
      <c r="BX70" s="69">
        <f t="shared" si="131"/>
        <v>10.287612434713603</v>
      </c>
      <c r="BZ70" t="str">
        <f t="shared" ref="BZ70" si="172">BD70</f>
        <v>92 Elementary administration and service occupations</v>
      </c>
      <c r="CA70" s="18">
        <f t="shared" si="164"/>
        <v>18.067593336664732</v>
      </c>
      <c r="CB70" s="18">
        <f t="shared" si="164"/>
        <v>18.116102347047843</v>
      </c>
      <c r="CC70" s="18">
        <f t="shared" si="164"/>
        <v>17.652639919190403</v>
      </c>
      <c r="CD70" s="18">
        <f t="shared" si="164"/>
        <v>17.34316955751401</v>
      </c>
      <c r="CE70" s="18">
        <f t="shared" si="164"/>
        <v>17.217454488072814</v>
      </c>
      <c r="CG70" s="68">
        <f t="shared" si="133"/>
        <v>-36.823217939221209</v>
      </c>
      <c r="CH70" s="69">
        <f t="shared" si="134"/>
        <v>28.831617693925928</v>
      </c>
      <c r="CI70" s="69">
        <f t="shared" si="135"/>
        <v>-7.9916002452952801</v>
      </c>
      <c r="CK70" t="str">
        <f t="shared" ref="CK70" si="173">BO70</f>
        <v>92 Elementary administration and service occupations</v>
      </c>
      <c r="CL70" s="18">
        <f t="shared" si="165"/>
        <v>24.490871785074113</v>
      </c>
      <c r="CM70" s="18">
        <f t="shared" si="165"/>
        <v>20.220567786779807</v>
      </c>
      <c r="CN70" s="18">
        <f t="shared" si="165"/>
        <v>18.287437369143859</v>
      </c>
      <c r="CO70" s="18">
        <f t="shared" si="165"/>
        <v>15.83815272873025</v>
      </c>
      <c r="CP70" s="18">
        <f t="shared" si="165"/>
        <v>19.08626288549565</v>
      </c>
      <c r="CR70" s="68">
        <f t="shared" si="137"/>
        <v>-41.034147513727042</v>
      </c>
      <c r="CS70" s="69">
        <f t="shared" si="138"/>
        <v>19.610449295776899</v>
      </c>
      <c r="CT70" s="69">
        <f t="shared" si="139"/>
        <v>-21.42369821795014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92.76970409573309</v>
      </c>
      <c r="I72" s="67">
        <f>IF(D35&gt;0,I35/D35*100,0)</f>
        <v>69.89713172168446</v>
      </c>
      <c r="J72" s="67">
        <f t="shared" ref="J72" si="175">IF(D35&gt;0,(J35/D35)*100,0)</f>
        <v>162.66683581741754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91.965167935755076</v>
      </c>
      <c r="T72" s="67">
        <f t="shared" ref="T72" si="177">IF(O35&gt;0,T35/O35*100,0)</f>
        <v>73.969654001167328</v>
      </c>
      <c r="U72" s="67">
        <f t="shared" ref="U72" si="178">IF(O35&gt;0,(U35/O35)*100,0)</f>
        <v>165.93482193692239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26.223447562626991</v>
      </c>
      <c r="AE72" s="67">
        <f t="shared" ref="AE72" si="180">IF(Z35&gt;0,AE35/Z35*100,0)</f>
        <v>65.269194154834338</v>
      </c>
      <c r="AF72" s="67">
        <f t="shared" ref="AF72" si="181">IF(Z35&gt;0,(AF35/Z35)*100,0)</f>
        <v>91.492641717461325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14.555157080496656</v>
      </c>
      <c r="AP72" s="67">
        <f t="shared" ref="AP72" si="183">IF(AK35&gt;0,AP35/AK35*100,0)</f>
        <v>59.56468934599075</v>
      </c>
      <c r="AQ72" s="67">
        <f t="shared" ref="AQ72" si="184">IF(AK35&gt;0,(AQ35/AK35)*100,0)</f>
        <v>74.119846426487413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24.422764816689416</v>
      </c>
      <c r="BA72" s="67">
        <f t="shared" ref="BA72" si="186">IF(AV35&gt;0,BA35/AV35*100,0)</f>
        <v>61.562024056023979</v>
      </c>
      <c r="BB72" s="67">
        <f t="shared" ref="BB72" si="187">IF(AV35&gt;0,(BB35/AV35)*100,0)</f>
        <v>85.984788872713409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7.3099050692705738</v>
      </c>
      <c r="BL72" s="67">
        <f t="shared" ref="BL72" si="189">IF(BG35&gt;0,BL35/BG35*100,0)</f>
        <v>45.042087506198023</v>
      </c>
      <c r="BM72" s="67">
        <f t="shared" ref="BM72" si="190">IF(BG35&gt;0,(BM35/BG35)*100,0)</f>
        <v>52.3519925754686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-28.049418500017026</v>
      </c>
      <c r="BW72" s="67">
        <f t="shared" ref="BW72" si="192">IF(BR35&gt;0,BW35/BR35*100,0)</f>
        <v>40.288485318455272</v>
      </c>
      <c r="BX72" s="67">
        <f t="shared" ref="BX72" si="193">IF(BR35&gt;0,(BX35/BR35)*100,0)</f>
        <v>12.23906681843825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-35.226372415001137</v>
      </c>
      <c r="CH72" s="67">
        <f t="shared" ref="CH72" si="195">IF(CC35&gt;0,CH35/CC35*100,0)</f>
        <v>29.667495625372776</v>
      </c>
      <c r="CI72" s="67">
        <f t="shared" ref="CI72" si="196">IF(CC35&gt;0,(CI35/CC35)*100,0)</f>
        <v>-5.5588767896283588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-43.502070534700742</v>
      </c>
      <c r="CS72" s="67">
        <f t="shared" ref="CS72" si="198">IF(CN35&gt;0,CS35/CN35*100,0)</f>
        <v>23.994191810957069</v>
      </c>
      <c r="CT72" s="67">
        <f t="shared" ref="CT72" si="199">IF(CN35&gt;0,(CT35/CN35)*100,0)</f>
        <v>-19.507878723743673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Dorset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Dorset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Dorset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Dorset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Dorset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Dorset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Dorset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Dorset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Dorset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8.9776066017186018</v>
      </c>
      <c r="C82" s="18">
        <f t="shared" si="210"/>
        <v>2.7777408151145933</v>
      </c>
      <c r="D82" s="18">
        <f t="shared" si="210"/>
        <v>4.1641095208244661</v>
      </c>
      <c r="E82" s="18">
        <f t="shared" si="210"/>
        <v>4.3864776377525949</v>
      </c>
      <c r="F82" s="18">
        <f t="shared" ref="F82:F107" si="211">IF(AND(F$6-C$6 &lt;&gt; 0,C8&lt;&gt;0,F8&lt;&gt;0),(EXP(LN(F8/C8)/(F$6-C$6))-1)*100,0)</f>
        <v>4.2157244103951497</v>
      </c>
      <c r="H82" s="18">
        <f t="shared" ref="H82:H107" si="212">IF($F$6-$D$6 &lt;&gt; 0,(EXP(LN(1+(H45/100))/($F$6-$D$6))-1)*100,0)</f>
        <v>4.3123022367126174</v>
      </c>
      <c r="I82" s="18">
        <f t="shared" ref="I82:I107" si="213">IF(D8&gt;0,((1+(I8/D8))^(1/($F$6-$D$6))-1)*100,0)</f>
        <v>3.6732942400121704</v>
      </c>
      <c r="J82" s="18">
        <f t="shared" ref="J82:J107" si="214">IF($F$6-$D$6 &lt;&gt; 0,(EXP(LN(1+(J45/100))/($F$6-$D$6))-1)*100,0)</f>
        <v>6.5820262529608042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9.316627245181186</v>
      </c>
      <c r="N82" s="18">
        <f t="shared" si="215"/>
        <v>1.3977558069939056</v>
      </c>
      <c r="O82" s="18">
        <f t="shared" si="215"/>
        <v>2.9532292172235408</v>
      </c>
      <c r="P82" s="18">
        <f t="shared" si="215"/>
        <v>4.0616803169658322</v>
      </c>
      <c r="Q82" s="18">
        <f t="shared" ref="Q82:Q107" si="216">IF(AND(Q$6-N$6 &lt;&gt; 0,N8&lt;&gt;0,Q8&lt;&gt;0),(EXP(LN(Q8/N8)/(Q$6-N$6))-1)*100,0)</f>
        <v>3.5460495498151889</v>
      </c>
      <c r="S82" s="18">
        <f t="shared" ref="S82:S107" si="217">IF($F$6-$D$6 &lt;&gt; 0,(EXP(LN(1+(S45/100))/($F$6-$D$6))-1)*100,0)</f>
        <v>3.6908769010867815</v>
      </c>
      <c r="T82" s="18">
        <f t="shared" ref="T82:T107" si="218">IF(O8&gt;0,((1+(T8/O8))^(1/($F$6-$D$6))-1)*100,0)</f>
        <v>3.5907305045827176</v>
      </c>
      <c r="U82" s="18">
        <f t="shared" ref="U82:U107" si="219">IF($F$6-$D$6 &lt;&gt; 0,(EXP(LN(1+(U45/100))/($F$6-$D$6))-1)*100,0)</f>
        <v>6.0682590999153296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4.2971142829962838</v>
      </c>
      <c r="Y82" s="18">
        <f t="shared" si="220"/>
        <v>3.1599774568907613</v>
      </c>
      <c r="Z82" s="18">
        <f t="shared" si="220"/>
        <v>-0.72442418541811548</v>
      </c>
      <c r="AA82" s="18">
        <f t="shared" si="220"/>
        <v>0.9560199463136243</v>
      </c>
      <c r="AB82" s="18">
        <f t="shared" ref="AB82:AB107" si="221">IF(AND(AB$6-Y$6 &lt;&gt; 0,Y8&lt;&gt;0,AB8&lt;&gt;0),(EXP(LN(AB8/Y8)/(AB$6-Y$6))-1)*100,0)</f>
        <v>0.56349187636288711</v>
      </c>
      <c r="AD82" s="18">
        <f t="shared" ref="AD82:AD107" si="222">IF($F$6-$D$6 &lt;&gt; 0,(EXP(LN(1+(AD45/100))/($F$6-$D$6))-1)*100,0)</f>
        <v>0.39273489340245771</v>
      </c>
      <c r="AE82" s="18">
        <f t="shared" ref="AE82:AE107" si="223">IF(Z8&gt;0,((1+(AE8/Z8))^(1/($F$6-$D$6))-1)*100,0)</f>
        <v>3.1718064171682769</v>
      </c>
      <c r="AF82" s="18">
        <f t="shared" ref="AF82:AF107" si="224">IF($F$6-$D$6 &lt;&gt; 0,(EXP(LN(1+(AF45/100))/($F$6-$D$6))-1)*100,0)</f>
        <v>3.428052448227592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2.462733316001553</v>
      </c>
      <c r="AJ82" s="18">
        <f t="shared" si="225"/>
        <v>9.2776935964280725</v>
      </c>
      <c r="AK82" s="18">
        <f t="shared" si="225"/>
        <v>-1.5839146694568984</v>
      </c>
      <c r="AL82" s="18">
        <f t="shared" si="225"/>
        <v>0.61535394025331591</v>
      </c>
      <c r="AM82" s="18">
        <f t="shared" ref="AM82:AM107" si="226">IF(AND(AM$6-AJ$6 &lt;&gt; 0,AJ8&lt;&gt;0,AM8&lt;&gt;0),(EXP(LN(AM8/AJ8)/(AM$6-AJ$6))-1)*100,0)</f>
        <v>0.43996067679681339</v>
      </c>
      <c r="AO82" s="18">
        <f t="shared" ref="AO82:AO107" si="227">IF($F$6-$D$6 &lt;&gt; 0,(EXP(LN(1+(AO45/100))/($F$6-$D$6))-1)*100,0)</f>
        <v>-0.12314275362509397</v>
      </c>
      <c r="AP82" s="18">
        <f t="shared" ref="AP82:AP107" si="228">IF(AK8&gt;0,((1+(AP8/AK8))^(1/($F$6-$D$6))-1)*100,0)</f>
        <v>2.8199521714106446</v>
      </c>
      <c r="AQ82" s="18">
        <f t="shared" ref="AQ82:AQ107" si="229">IF($F$6-$D$6 &lt;&gt; 0,(EXP(LN(1+(AQ45/100))/($F$6-$D$6))-1)*100,0)</f>
        <v>2.7367674864204661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2.4642931706482463</v>
      </c>
      <c r="AU82" s="18">
        <f t="shared" si="230"/>
        <v>9.2089817060573296</v>
      </c>
      <c r="AV82" s="18">
        <f t="shared" si="230"/>
        <v>-1.9035678416434609</v>
      </c>
      <c r="AW82" s="18">
        <f t="shared" si="230"/>
        <v>0.68954871238122717</v>
      </c>
      <c r="AX82" s="18">
        <f t="shared" ref="AX82:AX107" si="231">IF(AND(AX$6-AU$6 &lt;&gt; 0,AU8&lt;&gt;0,AX8&lt;&gt;0),(EXP(LN(AX8/AU8)/(AX$6-AU$6))-1)*100,0)</f>
        <v>0.38019212997535412</v>
      </c>
      <c r="AZ82" s="18">
        <f t="shared" ref="AZ82:AZ107" si="232">IF($F$6-$D$6 &lt;&gt; 0,(EXP(LN(1+(AZ45/100))/($F$6-$D$6))-1)*100,0)</f>
        <v>-0.18235172206924055</v>
      </c>
      <c r="BA82" s="18">
        <f t="shared" ref="BA82:BA107" si="233">IF(AV8&gt;0,((1+(BA8/AV8))^(1/($F$6-$D$6))-1)*100,0)</f>
        <v>2.82953041392906</v>
      </c>
      <c r="BB82" s="18">
        <f t="shared" ref="BB82:BB107" si="234">IF($F$6-$D$6 &lt;&gt; 0,(EXP(LN(1+(BB45/100))/($F$6-$D$6))-1)*100,0)</f>
        <v>2.7066867070150824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5.1675929249955788</v>
      </c>
      <c r="BF82" s="18">
        <f t="shared" si="235"/>
        <v>0.98472394696698107</v>
      </c>
      <c r="BG82" s="18">
        <f t="shared" si="235"/>
        <v>-3.3856101932102534</v>
      </c>
      <c r="BH82" s="18">
        <f t="shared" si="235"/>
        <v>0.34682136601538183</v>
      </c>
      <c r="BI82" s="18">
        <f t="shared" ref="BI82:BI107" si="236">IF(AND(BI$6-BF$6 &lt;&gt; 0,BF8&lt;&gt;0,BI8&lt;&gt;0),(EXP(LN(BI8/BF8)/(BI$6-BF$6))-1)*100,0)</f>
        <v>-0.79551428545767688</v>
      </c>
      <c r="BK82" s="18">
        <f t="shared" ref="BK82:BK107" si="237">IF($F$6-$D$6 &lt;&gt; 0,(EXP(LN(1+(BK45/100))/($F$6-$D$6))-1)*100,0)</f>
        <v>-0.91307480597805357</v>
      </c>
      <c r="BL82" s="18">
        <f t="shared" ref="BL82:BL107" si="238">IF(BG8&gt;0,((1+(BL8/BG8))^(1/($F$6-$D$6))-1)*100,0)</f>
        <v>2.0749626229621176</v>
      </c>
      <c r="BM82" s="18">
        <f t="shared" ref="BM82:BM107" si="239">IF($F$6-$D$6 &lt;&gt; 0,(EXP(LN(1+(BM45/100))/($F$6-$D$6))-1)*100,0)</f>
        <v>1.4019459598306749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1.671395667522857</v>
      </c>
      <c r="BQ82" s="18">
        <f t="shared" si="240"/>
        <v>5.6750379794688666</v>
      </c>
      <c r="BR82" s="18">
        <f t="shared" si="240"/>
        <v>-6.1442501358285657</v>
      </c>
      <c r="BS82" s="18">
        <f t="shared" si="240"/>
        <v>-2.9592188937797692</v>
      </c>
      <c r="BT82" s="18">
        <f t="shared" ref="BT82:BT107" si="241">IF(AND(BT$6-BQ$6 &lt;&gt; 0,BQ8&lt;&gt;0,BT8&lt;&gt;0),(EXP(LN(BT8/BQ8)/(BT$6-BQ$6))-1)*100,0)</f>
        <v>-3.4530120622195182</v>
      </c>
      <c r="BV82" s="18">
        <f t="shared" ref="BV82:BV107" si="242">IF($F$6-$D$6 &lt;&gt; 0,(EXP(LN(1+(BV45/100))/($F$6-$D$6))-1)*100,0)</f>
        <v>-4.0327278236510384</v>
      </c>
      <c r="BW82" s="18">
        <f t="shared" ref="BW82:BW107" si="243">IF(BR8&gt;0,((1+(BW8/BR8))^(1/($F$6-$D$6))-1)*100,0)</f>
        <v>1.9080939279340958</v>
      </c>
      <c r="BX82" s="18">
        <f t="shared" ref="BX82:BX107" si="244">IF($F$6-$D$6 &lt;&gt; 0,(EXP(LN(1+(BX45/100))/($F$6-$D$6))-1)*100,0)</f>
        <v>-0.94606713402214382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9.0025707846326455</v>
      </c>
      <c r="CB82" s="18">
        <f t="shared" si="245"/>
        <v>-0.99582285965144068</v>
      </c>
      <c r="CC82" s="18">
        <f t="shared" si="245"/>
        <v>-4.1018647213725279</v>
      </c>
      <c r="CD82" s="18">
        <f t="shared" si="245"/>
        <v>-1.3895547440429867</v>
      </c>
      <c r="CE82" s="18">
        <f t="shared" ref="CE82:CE107" si="246">IF(AND(CE$6-CB$6 &lt;&gt; 0,CB8&lt;&gt;0,CE8&lt;&gt;0),(EXP(LN(CE8/CB8)/(CE$6-CB$6))-1)*100,0)</f>
        <v>-2.2209427714954488</v>
      </c>
      <c r="CG82" s="18">
        <f t="shared" ref="CG82:CG107" si="247">IF($F$6-$D$6 &lt;&gt; 0,(EXP(LN(1+(CG45/100))/($F$6-$D$6))-1)*100,0)</f>
        <v>-2.3020763168429048</v>
      </c>
      <c r="CH82" s="18">
        <f t="shared" ref="CH82:CH107" si="248">IF(CC8&gt;0,((1+(CH8/CC8))^(1/($F$6-$D$6))-1)*100,0)</f>
        <v>1.8107381344979911</v>
      </c>
      <c r="CI82" s="18">
        <f t="shared" ref="CI82:CI107" si="249">IF($F$6-$D$6 &lt;&gt; 0,(EXP(LN(1+(CI45/100))/($F$6-$D$6))-1)*100,0)</f>
        <v>9.2988932408522018E-2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7.660902217989296</v>
      </c>
      <c r="CM82" s="18">
        <f t="shared" si="250"/>
        <v>28.107588699844822</v>
      </c>
      <c r="CN82" s="18">
        <f t="shared" si="250"/>
        <v>-4.0205311533805466</v>
      </c>
      <c r="CO82" s="18">
        <f t="shared" si="250"/>
        <v>-1.8948080432613978</v>
      </c>
      <c r="CP82" s="18">
        <f t="shared" ref="CP82:CP107" si="251">IF(AND(CP$6-CM$6 &lt;&gt; 0,CM8&lt;&gt;0,CP8&lt;&gt;0),(EXP(LN(CP8/CM8)/(CP$6-CM$6))-1)*100,0)</f>
        <v>-0.92555334724955252</v>
      </c>
      <c r="CR82" s="18">
        <f t="shared" ref="CR82:CR107" si="252">IF($F$6-$D$6 &lt;&gt; 0,(EXP(LN(1+(CR45/100))/($F$6-$D$6))-1)*100,0)</f>
        <v>-2.608562671194592</v>
      </c>
      <c r="CS82" s="18">
        <f t="shared" ref="CS82:CS107" si="253">IF(CN8&gt;0,((1+(CS8/CN8))^(1/($F$6-$D$6))-1)*100,0)</f>
        <v>1.670391096526469</v>
      </c>
      <c r="CT82" s="18">
        <f t="shared" ref="CT82:CT107" si="254">IF($F$6-$D$6 &lt;&gt; 0,(EXP(LN(1+(CT45/100))/($F$6-$D$6))-1)*100,0)</f>
        <v>-0.30807882850600876</v>
      </c>
    </row>
    <row r="83" spans="1:98" x14ac:dyDescent="0.2">
      <c r="A83" t="str">
        <f t="shared" si="209"/>
        <v>12 Other managers and proprietors</v>
      </c>
      <c r="B83" s="18">
        <f t="shared" si="210"/>
        <v>8.2553206398102041</v>
      </c>
      <c r="C83" s="18">
        <f t="shared" si="210"/>
        <v>-10.824359136075524</v>
      </c>
      <c r="D83" s="18">
        <f t="shared" si="210"/>
        <v>7.5517635307256414</v>
      </c>
      <c r="E83" s="18">
        <f t="shared" si="210"/>
        <v>4.9727576875696622</v>
      </c>
      <c r="F83" s="18">
        <f t="shared" si="211"/>
        <v>4.6992929844166698</v>
      </c>
      <c r="H83" s="18">
        <f t="shared" si="212"/>
        <v>5.8254806394861358</v>
      </c>
      <c r="I83" s="18">
        <f t="shared" si="213"/>
        <v>4.7004643038938365</v>
      </c>
      <c r="J83" s="18">
        <f t="shared" si="214"/>
        <v>8.349683362400695</v>
      </c>
      <c r="L83" t="str">
        <f t="shared" ref="L83:L106" si="255">A83</f>
        <v>12 Other managers and proprietors</v>
      </c>
      <c r="M83" s="18">
        <f t="shared" si="215"/>
        <v>8.2978017052715458</v>
      </c>
      <c r="N83" s="18">
        <f t="shared" si="215"/>
        <v>-0.18752199281574233</v>
      </c>
      <c r="O83" s="18">
        <f t="shared" si="215"/>
        <v>6.4999335898576094</v>
      </c>
      <c r="P83" s="18">
        <f t="shared" si="215"/>
        <v>5.0263334526840175</v>
      </c>
      <c r="Q83" s="18">
        <f t="shared" si="216"/>
        <v>5.1494723728603198</v>
      </c>
      <c r="S83" s="18">
        <f t="shared" si="217"/>
        <v>5.5152539351494889</v>
      </c>
      <c r="T83" s="18">
        <f t="shared" si="218"/>
        <v>4.5201410696923849</v>
      </c>
      <c r="U83" s="18">
        <f t="shared" si="219"/>
        <v>8.0136950495626191</v>
      </c>
      <c r="W83" t="str">
        <f t="shared" ref="W83:W106" si="256">A83</f>
        <v>12 Other managers and proprietors</v>
      </c>
      <c r="X83" s="18">
        <f t="shared" si="220"/>
        <v>2.7884989670828864</v>
      </c>
      <c r="Y83" s="18">
        <f t="shared" si="220"/>
        <v>1.6299357790447111</v>
      </c>
      <c r="Z83" s="18">
        <f t="shared" si="220"/>
        <v>3.2304942898804256</v>
      </c>
      <c r="AA83" s="18">
        <f t="shared" si="220"/>
        <v>1.8592817962842734</v>
      </c>
      <c r="AB83" s="18">
        <f t="shared" si="221"/>
        <v>2.2714083128959839</v>
      </c>
      <c r="AD83" s="18">
        <f t="shared" si="222"/>
        <v>2.3143168266899661</v>
      </c>
      <c r="AE83" s="18">
        <f t="shared" si="223"/>
        <v>4.1159879598827276</v>
      </c>
      <c r="AF83" s="18">
        <f t="shared" si="224"/>
        <v>5.5260090895036695</v>
      </c>
      <c r="AH83" t="str">
        <f t="shared" ref="AH83:AH106" si="257">L83</f>
        <v>12 Other managers and proprietors</v>
      </c>
      <c r="AI83" s="18">
        <f t="shared" si="225"/>
        <v>1.8039641723164301</v>
      </c>
      <c r="AJ83" s="18">
        <f t="shared" si="225"/>
        <v>8.9695909023500562</v>
      </c>
      <c r="AK83" s="18">
        <f t="shared" si="225"/>
        <v>1.2436274899277677</v>
      </c>
      <c r="AL83" s="18">
        <f t="shared" si="225"/>
        <v>1.9035242482333015</v>
      </c>
      <c r="AM83" s="18">
        <f t="shared" si="226"/>
        <v>2.1238644271315277</v>
      </c>
      <c r="AO83" s="18">
        <f t="shared" si="227"/>
        <v>1.6830821360796611</v>
      </c>
      <c r="AP83" s="18">
        <f t="shared" si="228"/>
        <v>3.7405988020135394</v>
      </c>
      <c r="AQ83" s="18">
        <f t="shared" si="229"/>
        <v>4.7961990694281864</v>
      </c>
      <c r="AS83" t="str">
        <f t="shared" ref="AS83:AS106" si="258">W83</f>
        <v>12 Other managers and proprietors</v>
      </c>
      <c r="AT83" s="18">
        <f t="shared" si="230"/>
        <v>1.6863800068152246</v>
      </c>
      <c r="AU83" s="18">
        <f t="shared" si="230"/>
        <v>4.4433359138424056</v>
      </c>
      <c r="AV83" s="18">
        <f t="shared" si="230"/>
        <v>2.5155870564048888</v>
      </c>
      <c r="AW83" s="18">
        <f t="shared" si="230"/>
        <v>0.58642548122804783</v>
      </c>
      <c r="AX83" s="18">
        <f t="shared" si="231"/>
        <v>1.4235949436519624</v>
      </c>
      <c r="AZ83" s="18">
        <f t="shared" si="232"/>
        <v>1.2254115168671031</v>
      </c>
      <c r="BA83" s="18">
        <f t="shared" si="233"/>
        <v>3.6639221961745072</v>
      </c>
      <c r="BB83" s="18">
        <f t="shared" si="234"/>
        <v>4.430414033286878</v>
      </c>
      <c r="BD83" t="str">
        <f t="shared" ref="BD83:BD106" si="259">AH83</f>
        <v>12 Other managers and proprietors</v>
      </c>
      <c r="BE83" s="18">
        <f t="shared" si="235"/>
        <v>0.17170794441636605</v>
      </c>
      <c r="BF83" s="18">
        <f t="shared" si="235"/>
        <v>2.9881257072673417</v>
      </c>
      <c r="BG83" s="18">
        <f t="shared" si="235"/>
        <v>-1.5255838194275229</v>
      </c>
      <c r="BH83" s="18">
        <f t="shared" si="235"/>
        <v>0.20738934655109009</v>
      </c>
      <c r="BI83" s="18">
        <f t="shared" si="236"/>
        <v>-0.16677364294397368</v>
      </c>
      <c r="BK83" s="18">
        <f t="shared" si="237"/>
        <v>-0.3736307209058598</v>
      </c>
      <c r="BL83" s="18">
        <f t="shared" si="238"/>
        <v>2.2908578608712205</v>
      </c>
      <c r="BM83" s="18">
        <f t="shared" si="239"/>
        <v>2.0208281703949948</v>
      </c>
      <c r="BO83" t="str">
        <f t="shared" ref="BO83:BO106" si="260">AS83</f>
        <v>12 Other managers and proprietors</v>
      </c>
      <c r="BP83" s="18">
        <f t="shared" si="240"/>
        <v>0.50110849875313335</v>
      </c>
      <c r="BQ83" s="18">
        <f t="shared" si="240"/>
        <v>1.720584720197782</v>
      </c>
      <c r="BR83" s="18">
        <f t="shared" si="240"/>
        <v>-1.7723378614314722</v>
      </c>
      <c r="BS83" s="18">
        <f t="shared" si="240"/>
        <v>-2.2387174298147627</v>
      </c>
      <c r="BT83" s="18">
        <f t="shared" si="241"/>
        <v>-1.849972737957184</v>
      </c>
      <c r="BV83" s="18">
        <f t="shared" si="242"/>
        <v>-2.0835041326176307</v>
      </c>
      <c r="BW83" s="18">
        <f t="shared" si="243"/>
        <v>2.6066142049984808</v>
      </c>
      <c r="BX83" s="18">
        <f t="shared" si="244"/>
        <v>1.2242730969228788</v>
      </c>
      <c r="BZ83" t="str">
        <f t="shared" ref="BZ83:BZ106" si="261">BD83</f>
        <v>12 Other managers and proprietors</v>
      </c>
      <c r="CA83" s="18">
        <f t="shared" si="245"/>
        <v>7.2390694454634641</v>
      </c>
      <c r="CB83" s="18">
        <f t="shared" si="245"/>
        <v>-4.470475906625726</v>
      </c>
      <c r="CC83" s="18">
        <f t="shared" si="245"/>
        <v>-1.3345448724990994</v>
      </c>
      <c r="CD83" s="18">
        <f t="shared" si="245"/>
        <v>-2.0148500156928484</v>
      </c>
      <c r="CE83" s="18">
        <f t="shared" si="246"/>
        <v>-1.9584055474417328</v>
      </c>
      <c r="CG83" s="18">
        <f t="shared" si="247"/>
        <v>-1.788604432831653</v>
      </c>
      <c r="CH83" s="18">
        <f t="shared" si="248"/>
        <v>2.1836052858366095</v>
      </c>
      <c r="CI83" s="18">
        <f t="shared" si="249"/>
        <v>0.90972200206396181</v>
      </c>
      <c r="CK83" t="str">
        <f t="shared" ref="CK83:CK106" si="262">BO83</f>
        <v>12 Other managers and proprietors</v>
      </c>
      <c r="CL83" s="18">
        <f t="shared" si="250"/>
        <v>-0.48480251161834298</v>
      </c>
      <c r="CM83" s="18">
        <f t="shared" si="250"/>
        <v>31.293949263244293</v>
      </c>
      <c r="CN83" s="18">
        <f t="shared" si="250"/>
        <v>-3.7718354725693515</v>
      </c>
      <c r="CO83" s="18">
        <f t="shared" si="250"/>
        <v>1.2481075889958504E-2</v>
      </c>
      <c r="CP83" s="18">
        <f t="shared" si="251"/>
        <v>0.50926761672160925</v>
      </c>
      <c r="CR83" s="18">
        <f t="shared" si="252"/>
        <v>-1.2652112015788752</v>
      </c>
      <c r="CS83" s="18">
        <f t="shared" si="253"/>
        <v>1.8457689475896544</v>
      </c>
      <c r="CT83" s="18">
        <f t="shared" si="254"/>
        <v>0.8879733439142834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8.0946905718584983</v>
      </c>
      <c r="C84" s="18">
        <f t="shared" si="210"/>
        <v>-2.4841317895704984</v>
      </c>
      <c r="D84" s="18">
        <f t="shared" si="210"/>
        <v>7.8155409646521345</v>
      </c>
      <c r="E84" s="18">
        <f t="shared" si="210"/>
        <v>3.9750741340690343</v>
      </c>
      <c r="F84" s="18">
        <f t="shared" si="211"/>
        <v>4.7395990081112727</v>
      </c>
      <c r="H84" s="18">
        <f t="shared" si="212"/>
        <v>5.2397839641100008</v>
      </c>
      <c r="I84" s="18">
        <f t="shared" si="213"/>
        <v>3.2047864819489069</v>
      </c>
      <c r="J84" s="18">
        <f t="shared" si="214"/>
        <v>6.9931276786064256</v>
      </c>
      <c r="L84" t="str">
        <f t="shared" si="255"/>
        <v>21 Science, research, engineering and technology professionals</v>
      </c>
      <c r="M84" s="18">
        <f t="shared" si="215"/>
        <v>8.6378260695215925</v>
      </c>
      <c r="N84" s="18">
        <f t="shared" si="215"/>
        <v>0.87944759941473993</v>
      </c>
      <c r="O84" s="18">
        <f t="shared" si="215"/>
        <v>9.4757094461745961</v>
      </c>
      <c r="P84" s="18">
        <f t="shared" si="215"/>
        <v>4.284778041052073</v>
      </c>
      <c r="Q84" s="18">
        <f t="shared" si="216"/>
        <v>5.660472084385515</v>
      </c>
      <c r="S84" s="18">
        <f t="shared" si="217"/>
        <v>5.9871474131260261</v>
      </c>
      <c r="T84" s="18">
        <f t="shared" si="218"/>
        <v>3.5843338087589105</v>
      </c>
      <c r="U84" s="18">
        <f t="shared" si="219"/>
        <v>7.806890405484368</v>
      </c>
      <c r="W84" t="str">
        <f t="shared" si="256"/>
        <v>21 Science, research, engineering and technology professionals</v>
      </c>
      <c r="X84" s="18">
        <f t="shared" si="220"/>
        <v>1.9722052792253919</v>
      </c>
      <c r="Y84" s="18">
        <f t="shared" si="220"/>
        <v>2.0078669068070543</v>
      </c>
      <c r="Z84" s="18">
        <f t="shared" si="220"/>
        <v>4.1229595776198336</v>
      </c>
      <c r="AA84" s="18">
        <f t="shared" si="220"/>
        <v>0.53126054112875298</v>
      </c>
      <c r="AB84" s="18">
        <f t="shared" si="221"/>
        <v>1.7328219969229952</v>
      </c>
      <c r="AD84" s="18">
        <f t="shared" si="222"/>
        <v>1.7145120599782793</v>
      </c>
      <c r="AE84" s="18">
        <f t="shared" si="223"/>
        <v>2.7446617798078776</v>
      </c>
      <c r="AF84" s="18">
        <f t="shared" si="224"/>
        <v>3.9635025968572712</v>
      </c>
      <c r="AH84" t="str">
        <f t="shared" si="257"/>
        <v>21 Science, research, engineering and technology professionals</v>
      </c>
      <c r="AI84" s="18">
        <f t="shared" si="225"/>
        <v>0.1210968077095087</v>
      </c>
      <c r="AJ84" s="18">
        <f t="shared" si="225"/>
        <v>14.157699659425838</v>
      </c>
      <c r="AK84" s="18">
        <f t="shared" si="225"/>
        <v>4.0344932222922791</v>
      </c>
      <c r="AL84" s="18">
        <f t="shared" si="225"/>
        <v>1.0092472369384264</v>
      </c>
      <c r="AM84" s="18">
        <f t="shared" si="226"/>
        <v>2.7277339966521152</v>
      </c>
      <c r="AO84" s="18">
        <f t="shared" si="227"/>
        <v>2.0077593943834904</v>
      </c>
      <c r="AP84" s="18">
        <f t="shared" si="228"/>
        <v>2.7332490945768839</v>
      </c>
      <c r="AQ84" s="18">
        <f t="shared" si="229"/>
        <v>4.1712208780606774</v>
      </c>
      <c r="AS84" t="str">
        <f t="shared" si="258"/>
        <v>21 Science, research, engineering and technology professionals</v>
      </c>
      <c r="AT84" s="18">
        <f t="shared" si="230"/>
        <v>0.90376892818144761</v>
      </c>
      <c r="AU84" s="18">
        <f t="shared" si="230"/>
        <v>-0.32618393250655187</v>
      </c>
      <c r="AV84" s="18">
        <f t="shared" si="230"/>
        <v>1.8504034133021152</v>
      </c>
      <c r="AW84" s="18">
        <f t="shared" si="230"/>
        <v>-0.20349868619751188</v>
      </c>
      <c r="AX84" s="18">
        <f t="shared" si="231"/>
        <v>0.42613547563756793</v>
      </c>
      <c r="AZ84" s="18">
        <f t="shared" si="232"/>
        <v>0.47649152795927741</v>
      </c>
      <c r="BA84" s="18">
        <f t="shared" si="233"/>
        <v>2.3354352442916282</v>
      </c>
      <c r="BB84" s="18">
        <f t="shared" si="234"/>
        <v>2.683659939241223</v>
      </c>
      <c r="BD84" t="str">
        <f t="shared" si="259"/>
        <v>21 Science, research, engineering and technology professionals</v>
      </c>
      <c r="BE84" s="18">
        <f t="shared" si="235"/>
        <v>3.4231374424056771</v>
      </c>
      <c r="BF84" s="18">
        <f t="shared" si="235"/>
        <v>4.3167985607186043</v>
      </c>
      <c r="BG84" s="18">
        <f t="shared" si="235"/>
        <v>1.9264377606402538</v>
      </c>
      <c r="BH84" s="18">
        <f t="shared" si="235"/>
        <v>0.29462745031860749</v>
      </c>
      <c r="BI84" s="18">
        <f t="shared" si="236"/>
        <v>1.0497686471155676</v>
      </c>
      <c r="BK84" s="18">
        <f t="shared" si="237"/>
        <v>0.83564061878078633</v>
      </c>
      <c r="BL84" s="18">
        <f t="shared" si="238"/>
        <v>1.809655112207853</v>
      </c>
      <c r="BM84" s="18">
        <f t="shared" si="239"/>
        <v>2.4684875221322677</v>
      </c>
      <c r="BO84" t="str">
        <f t="shared" si="260"/>
        <v>21 Science, research, engineering and technology professionals</v>
      </c>
      <c r="BP84" s="18">
        <f t="shared" si="240"/>
        <v>1.4786791577225289</v>
      </c>
      <c r="BQ84" s="18">
        <f t="shared" si="240"/>
        <v>11.243813425841065</v>
      </c>
      <c r="BR84" s="18">
        <f t="shared" si="240"/>
        <v>0.36179083576919346</v>
      </c>
      <c r="BS84" s="18">
        <f t="shared" si="240"/>
        <v>-1.5480723444162403</v>
      </c>
      <c r="BT84" s="18">
        <f t="shared" si="241"/>
        <v>-0.19610115291595065</v>
      </c>
      <c r="BV84" s="18">
        <f t="shared" si="242"/>
        <v>-0.91552407634164501</v>
      </c>
      <c r="BW84" s="18">
        <f t="shared" si="243"/>
        <v>1.9556037773657886</v>
      </c>
      <c r="BX84" s="18">
        <f t="shared" si="244"/>
        <v>1.2690873551969739</v>
      </c>
      <c r="BZ84" t="str">
        <f t="shared" si="261"/>
        <v>21 Science, research, engineering and technology professionals</v>
      </c>
      <c r="CA84" s="18">
        <f t="shared" si="245"/>
        <v>8.6290841630349178</v>
      </c>
      <c r="CB84" s="18">
        <f t="shared" si="245"/>
        <v>0.26945531421158631</v>
      </c>
      <c r="CC84" s="18">
        <f t="shared" si="245"/>
        <v>0.89423868617979352</v>
      </c>
      <c r="CD84" s="18">
        <f t="shared" si="245"/>
        <v>-2.9954665687244475</v>
      </c>
      <c r="CE84" s="18">
        <f t="shared" si="246"/>
        <v>-1.5929301919968886</v>
      </c>
      <c r="CG84" s="18">
        <f t="shared" si="247"/>
        <v>-1.7158521309448171</v>
      </c>
      <c r="CH84" s="18">
        <f t="shared" si="248"/>
        <v>1.5707001922995456</v>
      </c>
      <c r="CI84" s="18">
        <f t="shared" si="249"/>
        <v>0.22773315835862284</v>
      </c>
      <c r="CK84" t="str">
        <f t="shared" si="262"/>
        <v>21 Science, research, engineering and technology professionals</v>
      </c>
      <c r="CL84" s="18">
        <f t="shared" si="250"/>
        <v>9.474580569254476</v>
      </c>
      <c r="CM84" s="18">
        <f t="shared" si="250"/>
        <v>52.643794648584105</v>
      </c>
      <c r="CN84" s="18">
        <f t="shared" si="250"/>
        <v>2.1195942253640965</v>
      </c>
      <c r="CO84" s="18">
        <f t="shared" si="250"/>
        <v>-0.64140791863764868</v>
      </c>
      <c r="CP84" s="18">
        <f t="shared" si="251"/>
        <v>2.9389959301662882</v>
      </c>
      <c r="CR84" s="18">
        <f t="shared" si="252"/>
        <v>0.27053051902106162</v>
      </c>
      <c r="CS84" s="18">
        <f t="shared" si="253"/>
        <v>1.848110242596479</v>
      </c>
      <c r="CT84" s="18">
        <f t="shared" si="254"/>
        <v>2.0584055178146432</v>
      </c>
    </row>
    <row r="85" spans="1:98" x14ac:dyDescent="0.2">
      <c r="A85" t="str">
        <f t="shared" si="209"/>
        <v>22 Health professionals</v>
      </c>
      <c r="B85" s="18">
        <f t="shared" si="210"/>
        <v>8.043307079524098</v>
      </c>
      <c r="C85" s="18">
        <f t="shared" si="210"/>
        <v>0.1521279825125621</v>
      </c>
      <c r="D85" s="18">
        <f t="shared" si="210"/>
        <v>6.0767826406197045</v>
      </c>
      <c r="E85" s="18">
        <f t="shared" si="210"/>
        <v>4.3192922447830018</v>
      </c>
      <c r="F85" s="18">
        <f t="shared" si="211"/>
        <v>4.5985134011737427</v>
      </c>
      <c r="H85" s="18">
        <f t="shared" si="212"/>
        <v>4.9018629565539262</v>
      </c>
      <c r="I85" s="18">
        <f t="shared" si="213"/>
        <v>3.753966776181894</v>
      </c>
      <c r="J85" s="18">
        <f t="shared" si="214"/>
        <v>7.0746751796521234</v>
      </c>
      <c r="L85" t="str">
        <f t="shared" si="255"/>
        <v>22 Health professionals</v>
      </c>
      <c r="M85" s="18">
        <f t="shared" si="215"/>
        <v>8.6827056330476502</v>
      </c>
      <c r="N85" s="18">
        <f t="shared" si="215"/>
        <v>-1.6294380918720486</v>
      </c>
      <c r="O85" s="18">
        <f t="shared" si="215"/>
        <v>3.6315270648018982</v>
      </c>
      <c r="P85" s="18">
        <f t="shared" si="215"/>
        <v>3.7356373097873208</v>
      </c>
      <c r="Q85" s="18">
        <f t="shared" si="216"/>
        <v>3.3594708297095099</v>
      </c>
      <c r="S85" s="18">
        <f t="shared" si="217"/>
        <v>3.7009222787364182</v>
      </c>
      <c r="T85" s="18">
        <f t="shared" si="218"/>
        <v>3.572086743958014</v>
      </c>
      <c r="U85" s="18">
        <f t="shared" si="219"/>
        <v>6.0622006879214485</v>
      </c>
      <c r="W85" t="str">
        <f t="shared" si="256"/>
        <v>22 Health professionals</v>
      </c>
      <c r="X85" s="18">
        <f t="shared" si="220"/>
        <v>3.1126361495338983</v>
      </c>
      <c r="Y85" s="18">
        <f t="shared" si="220"/>
        <v>1.5118543330965961</v>
      </c>
      <c r="Z85" s="18">
        <f t="shared" si="220"/>
        <v>0.69617840511868589</v>
      </c>
      <c r="AA85" s="18">
        <f t="shared" si="220"/>
        <v>0.67049056307455501</v>
      </c>
      <c r="AB85" s="18">
        <f t="shared" si="221"/>
        <v>0.73090181768220575</v>
      </c>
      <c r="AD85" s="18">
        <f t="shared" si="222"/>
        <v>0.67905244889210348</v>
      </c>
      <c r="AE85" s="18">
        <f t="shared" si="223"/>
        <v>3.2567194245595177</v>
      </c>
      <c r="AF85" s="18">
        <f t="shared" si="224"/>
        <v>3.6980526156958682</v>
      </c>
      <c r="AH85" t="str">
        <f t="shared" si="257"/>
        <v>22 Health professionals</v>
      </c>
      <c r="AI85" s="18">
        <f t="shared" si="225"/>
        <v>-6.5019463938274296</v>
      </c>
      <c r="AJ85" s="18">
        <f t="shared" si="225"/>
        <v>-8.7265879576130736</v>
      </c>
      <c r="AK85" s="18">
        <f t="shared" si="225"/>
        <v>-11.694963051422913</v>
      </c>
      <c r="AL85" s="18">
        <f t="shared" si="225"/>
        <v>-8.7550077546840743</v>
      </c>
      <c r="AM85" s="18">
        <f t="shared" si="226"/>
        <v>-9.682350125217587</v>
      </c>
      <c r="AO85" s="18">
        <f t="shared" si="227"/>
        <v>-9.7457105912585824</v>
      </c>
      <c r="AP85" s="18">
        <f t="shared" si="228"/>
        <v>1.1330811410650954</v>
      </c>
      <c r="AQ85" s="18">
        <f t="shared" si="229"/>
        <v>-5.9427316411988285</v>
      </c>
      <c r="AS85" t="str">
        <f t="shared" si="258"/>
        <v>22 Health professionals</v>
      </c>
      <c r="AT85" s="18">
        <f t="shared" si="230"/>
        <v>2.8247274448383264</v>
      </c>
      <c r="AU85" s="18">
        <f t="shared" si="230"/>
        <v>12.201113937077213</v>
      </c>
      <c r="AV85" s="18">
        <f t="shared" si="230"/>
        <v>1.2551006840899603</v>
      </c>
      <c r="AW85" s="18">
        <f t="shared" si="230"/>
        <v>1.0314040260389845</v>
      </c>
      <c r="AX85" s="18">
        <f t="shared" si="231"/>
        <v>1.7660341116339406</v>
      </c>
      <c r="AZ85" s="18">
        <f t="shared" si="232"/>
        <v>1.1059146137090359</v>
      </c>
      <c r="BA85" s="18">
        <f t="shared" si="233"/>
        <v>3.1193536247980047</v>
      </c>
      <c r="BB85" s="18">
        <f t="shared" si="234"/>
        <v>3.8588806339418191</v>
      </c>
      <c r="BD85" t="str">
        <f t="shared" si="259"/>
        <v>22 Health professionals</v>
      </c>
      <c r="BE85" s="18">
        <f t="shared" si="235"/>
        <v>9.1043263642312624</v>
      </c>
      <c r="BF85" s="18">
        <f t="shared" si="235"/>
        <v>-0.90621701270124921</v>
      </c>
      <c r="BG85" s="18">
        <f t="shared" si="235"/>
        <v>1.1760439406479639</v>
      </c>
      <c r="BH85" s="18">
        <f t="shared" si="235"/>
        <v>1.0368261746545038</v>
      </c>
      <c r="BI85" s="18">
        <f t="shared" si="236"/>
        <v>0.95770967318462574</v>
      </c>
      <c r="BK85" s="18">
        <f t="shared" si="237"/>
        <v>1.083210798847456</v>
      </c>
      <c r="BL85" s="18">
        <f t="shared" si="238"/>
        <v>3.085562793234331</v>
      </c>
      <c r="BM85" s="18">
        <f t="shared" si="239"/>
        <v>3.812670720512279</v>
      </c>
      <c r="BO85" t="str">
        <f t="shared" si="260"/>
        <v>22 Health professionals</v>
      </c>
      <c r="BP85" s="18">
        <f t="shared" si="240"/>
        <v>5.0375879543427704</v>
      </c>
      <c r="BQ85" s="18">
        <f t="shared" si="240"/>
        <v>-4.4807891358504488</v>
      </c>
      <c r="BR85" s="18">
        <f t="shared" si="240"/>
        <v>-2.4265982374547801</v>
      </c>
      <c r="BS85" s="18">
        <f t="shared" si="240"/>
        <v>-2.8909571601157924</v>
      </c>
      <c r="BT85" s="18">
        <f t="shared" si="241"/>
        <v>-2.846367476716849</v>
      </c>
      <c r="BV85" s="18">
        <f t="shared" si="242"/>
        <v>-2.7364169198100141</v>
      </c>
      <c r="BW85" s="18">
        <f t="shared" si="243"/>
        <v>2.3429591368884894</v>
      </c>
      <c r="BX85" s="18">
        <f t="shared" si="244"/>
        <v>0.48285357042450183</v>
      </c>
      <c r="BZ85" t="str">
        <f t="shared" si="261"/>
        <v>22 Health professionals</v>
      </c>
      <c r="CA85" s="18">
        <f t="shared" si="245"/>
        <v>10.657399113956799</v>
      </c>
      <c r="CB85" s="18">
        <f t="shared" si="245"/>
        <v>-8.3071369561710249</v>
      </c>
      <c r="CC85" s="18">
        <f t="shared" si="245"/>
        <v>-2.2059763681120503</v>
      </c>
      <c r="CD85" s="18">
        <f t="shared" si="245"/>
        <v>-2.9044648374967896</v>
      </c>
      <c r="CE85" s="18">
        <f t="shared" si="246"/>
        <v>-3.0343067707913507</v>
      </c>
      <c r="CG85" s="18">
        <f t="shared" si="247"/>
        <v>-2.6721914386945711</v>
      </c>
      <c r="CH85" s="18">
        <f t="shared" si="248"/>
        <v>1.8363361415400847</v>
      </c>
      <c r="CI85" s="18">
        <f t="shared" si="249"/>
        <v>-0.13486846014789666</v>
      </c>
      <c r="CK85" t="str">
        <f t="shared" si="262"/>
        <v>22 Health professionals</v>
      </c>
      <c r="CL85" s="18">
        <f t="shared" si="250"/>
        <v>4.3083480039710187</v>
      </c>
      <c r="CM85" s="18">
        <f t="shared" si="250"/>
        <v>33.607713144263272</v>
      </c>
      <c r="CN85" s="18">
        <f t="shared" si="250"/>
        <v>0.94192582959509163</v>
      </c>
      <c r="CO85" s="18">
        <f t="shared" si="250"/>
        <v>0.95867395578190795</v>
      </c>
      <c r="CP85" s="18">
        <f t="shared" si="251"/>
        <v>2.7369373270022423</v>
      </c>
      <c r="CR85" s="18">
        <f t="shared" si="252"/>
        <v>0.95309093831763558</v>
      </c>
      <c r="CS85" s="18">
        <f t="shared" si="253"/>
        <v>2.7150701607076888</v>
      </c>
      <c r="CT85" s="18">
        <f t="shared" si="254"/>
        <v>3.3842540415251587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6.1501157053716726</v>
      </c>
      <c r="C86" s="18">
        <f t="shared" si="210"/>
        <v>-2.6502140406790553</v>
      </c>
      <c r="D86" s="18">
        <f t="shared" si="210"/>
        <v>2.5550080975272671</v>
      </c>
      <c r="E86" s="18">
        <f t="shared" si="210"/>
        <v>2.1887300379645147</v>
      </c>
      <c r="F86" s="18">
        <f t="shared" si="211"/>
        <v>1.9933453318551342</v>
      </c>
      <c r="H86" s="18">
        <f t="shared" si="212"/>
        <v>2.3106771408054172</v>
      </c>
      <c r="I86" s="18">
        <f t="shared" si="213"/>
        <v>3.2009490260025419</v>
      </c>
      <c r="J86" s="18">
        <f t="shared" si="214"/>
        <v>4.7742241339268965</v>
      </c>
      <c r="L86" t="str">
        <f t="shared" si="255"/>
        <v>23 Teaching and other educational professionals</v>
      </c>
      <c r="M86" s="18">
        <f t="shared" si="215"/>
        <v>6.9891525664278475</v>
      </c>
      <c r="N86" s="18">
        <f t="shared" si="215"/>
        <v>1.2844530016408395</v>
      </c>
      <c r="O86" s="18">
        <f t="shared" si="215"/>
        <v>2.1319065700643236</v>
      </c>
      <c r="P86" s="18">
        <f t="shared" si="215"/>
        <v>2.1181265016711581</v>
      </c>
      <c r="Q86" s="18">
        <f t="shared" si="216"/>
        <v>2.0701253230909877</v>
      </c>
      <c r="S86" s="18">
        <f t="shared" si="217"/>
        <v>2.1227196512048296</v>
      </c>
      <c r="T86" s="18">
        <f t="shared" si="218"/>
        <v>3.2487034783641899</v>
      </c>
      <c r="U86" s="18">
        <f t="shared" si="219"/>
        <v>4.6794013682886382</v>
      </c>
      <c r="W86" t="str">
        <f t="shared" si="256"/>
        <v>23 Teaching and other educational professionals</v>
      </c>
      <c r="X86" s="18">
        <f t="shared" si="220"/>
        <v>-1.5257317159354633</v>
      </c>
      <c r="Y86" s="18">
        <f t="shared" si="220"/>
        <v>5.2669782926179076</v>
      </c>
      <c r="Z86" s="18">
        <f t="shared" si="220"/>
        <v>-3.9388058964393013</v>
      </c>
      <c r="AA86" s="18">
        <f t="shared" si="220"/>
        <v>-2.7752955442026939</v>
      </c>
      <c r="AB86" s="18">
        <f t="shared" si="221"/>
        <v>-2.6580821381462783</v>
      </c>
      <c r="AD86" s="18">
        <f t="shared" si="222"/>
        <v>-3.1646898075777474</v>
      </c>
      <c r="AE86" s="18">
        <f t="shared" si="223"/>
        <v>2.3339990542585065</v>
      </c>
      <c r="AF86" s="18">
        <f t="shared" si="224"/>
        <v>0.2026021324291527</v>
      </c>
      <c r="AH86" t="str">
        <f t="shared" si="257"/>
        <v>23 Teaching and other educational professionals</v>
      </c>
      <c r="AI86" s="18">
        <f t="shared" si="225"/>
        <v>-10.613884758541015</v>
      </c>
      <c r="AJ86" s="18">
        <f t="shared" si="225"/>
        <v>-12.278567518368178</v>
      </c>
      <c r="AK86" s="18">
        <f t="shared" si="225"/>
        <v>-8.8884272115800638</v>
      </c>
      <c r="AL86" s="18">
        <f t="shared" si="225"/>
        <v>0.35295840529774303</v>
      </c>
      <c r="AM86" s="18">
        <f t="shared" si="226"/>
        <v>-3.4466821298262285</v>
      </c>
      <c r="AO86" s="18">
        <f t="shared" si="227"/>
        <v>-2.8272184397673317</v>
      </c>
      <c r="AP86" s="18">
        <f t="shared" si="228"/>
        <v>1.400729347180274</v>
      </c>
      <c r="AQ86" s="18">
        <f t="shared" si="229"/>
        <v>-0.83060397947268827</v>
      </c>
      <c r="AS86" t="str">
        <f t="shared" si="258"/>
        <v>23 Teaching and other educational professionals</v>
      </c>
      <c r="AT86" s="18">
        <f t="shared" si="230"/>
        <v>2.1926535584203988</v>
      </c>
      <c r="AU86" s="18">
        <f t="shared" si="230"/>
        <v>-8.4624411621589957</v>
      </c>
      <c r="AV86" s="18">
        <f t="shared" si="230"/>
        <v>-4.161130180027639</v>
      </c>
      <c r="AW86" s="18">
        <f t="shared" si="230"/>
        <v>-2.4320967866160781</v>
      </c>
      <c r="AX86" s="18">
        <f t="shared" si="231"/>
        <v>-3.3618535495595792</v>
      </c>
      <c r="AZ86" s="18">
        <f t="shared" si="232"/>
        <v>-3.0118797014389687</v>
      </c>
      <c r="BA86" s="18">
        <f t="shared" si="233"/>
        <v>2.285050975806846</v>
      </c>
      <c r="BB86" s="18">
        <f t="shared" si="234"/>
        <v>0.23278263930022192</v>
      </c>
      <c r="BD86" t="str">
        <f t="shared" si="259"/>
        <v>23 Teaching and other educational professionals</v>
      </c>
      <c r="BE86" s="18">
        <f t="shared" si="235"/>
        <v>4.6518079655761602</v>
      </c>
      <c r="BF86" s="18">
        <f t="shared" si="235"/>
        <v>-4.810198932783738</v>
      </c>
      <c r="BG86" s="18">
        <f t="shared" si="235"/>
        <v>-2.529661560788754</v>
      </c>
      <c r="BH86" s="18">
        <f t="shared" si="235"/>
        <v>0.67822870883986752</v>
      </c>
      <c r="BI86" s="18">
        <f t="shared" si="236"/>
        <v>-0.68398665311356632</v>
      </c>
      <c r="BK86" s="18">
        <f t="shared" si="237"/>
        <v>-0.40263038528719486</v>
      </c>
      <c r="BL86" s="18">
        <f t="shared" si="238"/>
        <v>2.156514455400349</v>
      </c>
      <c r="BM86" s="18">
        <f t="shared" si="239"/>
        <v>1.8601815988615211</v>
      </c>
      <c r="BO86" t="str">
        <f t="shared" si="260"/>
        <v>23 Teaching and other educational professionals</v>
      </c>
      <c r="BP86" s="18">
        <f t="shared" si="240"/>
        <v>2.7692064839255348</v>
      </c>
      <c r="BQ86" s="18">
        <f t="shared" si="240"/>
        <v>-8.5366528104913186</v>
      </c>
      <c r="BR86" s="18">
        <f t="shared" si="240"/>
        <v>-4.3850721978191176</v>
      </c>
      <c r="BS86" s="18">
        <f t="shared" si="240"/>
        <v>-2.850309954725927</v>
      </c>
      <c r="BT86" s="18">
        <f t="shared" si="241"/>
        <v>-3.6962692082285753</v>
      </c>
      <c r="BV86" s="18">
        <f t="shared" si="242"/>
        <v>-3.3646152695748555</v>
      </c>
      <c r="BW86" s="18">
        <f t="shared" si="243"/>
        <v>2.0813303940812711</v>
      </c>
      <c r="BX86" s="18">
        <f t="shared" si="244"/>
        <v>-0.26813480358397479</v>
      </c>
      <c r="BZ86" t="str">
        <f t="shared" si="261"/>
        <v>23 Teaching and other educational professionals</v>
      </c>
      <c r="CA86" s="18">
        <f t="shared" si="245"/>
        <v>8.1095512947251933</v>
      </c>
      <c r="CB86" s="18">
        <f t="shared" si="245"/>
        <v>7.7646877821773153</v>
      </c>
      <c r="CC86" s="18">
        <f t="shared" si="245"/>
        <v>-3.1441478256205246</v>
      </c>
      <c r="CD86" s="18">
        <f t="shared" si="245"/>
        <v>-2.2030009141380646</v>
      </c>
      <c r="CE86" s="18">
        <f t="shared" si="246"/>
        <v>-1.9048426013461128</v>
      </c>
      <c r="CG86" s="18">
        <f t="shared" si="247"/>
        <v>-2.517728311153733</v>
      </c>
      <c r="CH86" s="18">
        <f t="shared" si="248"/>
        <v>1.8732460767837855</v>
      </c>
      <c r="CI86" s="18">
        <f t="shared" si="249"/>
        <v>2.1005545752994514E-2</v>
      </c>
      <c r="CK86" t="str">
        <f t="shared" si="262"/>
        <v>23 Teaching and other educational professionals</v>
      </c>
      <c r="CL86" s="18">
        <f t="shared" si="250"/>
        <v>6.2287676409404247</v>
      </c>
      <c r="CM86" s="18">
        <f t="shared" si="250"/>
        <v>42.177674087516202</v>
      </c>
      <c r="CN86" s="18">
        <f t="shared" si="250"/>
        <v>-1.8984214529921717</v>
      </c>
      <c r="CO86" s="18">
        <f t="shared" si="250"/>
        <v>-2.44125099470891</v>
      </c>
      <c r="CP86" s="18">
        <f t="shared" si="251"/>
        <v>5.5761280002464275E-2</v>
      </c>
      <c r="CR86" s="18">
        <f t="shared" si="252"/>
        <v>-2.2606423776908247</v>
      </c>
      <c r="CS86" s="18">
        <f t="shared" si="253"/>
        <v>2.0374404733592311</v>
      </c>
      <c r="CT86" s="18">
        <f t="shared" si="254"/>
        <v>0.40778128373710754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8.7727432994058052</v>
      </c>
      <c r="C87" s="18">
        <f t="shared" si="210"/>
        <v>0.94102957312771629</v>
      </c>
      <c r="D87" s="18">
        <f t="shared" si="210"/>
        <v>5.9801308772112982</v>
      </c>
      <c r="E87" s="18">
        <f t="shared" si="210"/>
        <v>4.2244671986876536</v>
      </c>
      <c r="F87" s="18">
        <f t="shared" si="211"/>
        <v>4.5605662516652545</v>
      </c>
      <c r="H87" s="18">
        <f t="shared" si="212"/>
        <v>4.8064328135457579</v>
      </c>
      <c r="I87" s="18">
        <f t="shared" si="213"/>
        <v>3.6561346949591123</v>
      </c>
      <c r="J87" s="18">
        <f t="shared" si="214"/>
        <v>6.939799347459763</v>
      </c>
      <c r="L87" t="str">
        <f t="shared" si="255"/>
        <v>24 Business, media and public service professionals</v>
      </c>
      <c r="M87" s="18">
        <f t="shared" si="215"/>
        <v>8.9123383219932961</v>
      </c>
      <c r="N87" s="18">
        <f t="shared" si="215"/>
        <v>7.1495281725507898</v>
      </c>
      <c r="O87" s="18">
        <f t="shared" si="215"/>
        <v>4.838654735440362</v>
      </c>
      <c r="P87" s="18">
        <f t="shared" si="215"/>
        <v>3.6331376506906432</v>
      </c>
      <c r="Q87" s="18">
        <f t="shared" si="216"/>
        <v>4.2255020649621056</v>
      </c>
      <c r="S87" s="18">
        <f t="shared" si="217"/>
        <v>4.0334285342171761</v>
      </c>
      <c r="T87" s="18">
        <f t="shared" si="218"/>
        <v>3.5620700592879251</v>
      </c>
      <c r="U87" s="18">
        <f t="shared" si="219"/>
        <v>6.2994044756859768</v>
      </c>
      <c r="W87" t="str">
        <f t="shared" si="256"/>
        <v>24 Business, media and public service professionals</v>
      </c>
      <c r="X87" s="18">
        <f t="shared" si="220"/>
        <v>2.4595145707552168</v>
      </c>
      <c r="Y87" s="18">
        <f t="shared" si="220"/>
        <v>9.8615818264481625</v>
      </c>
      <c r="Z87" s="18">
        <f t="shared" si="220"/>
        <v>0.55424877589478339</v>
      </c>
      <c r="AA87" s="18">
        <f t="shared" si="220"/>
        <v>6.5610112237179941E-2</v>
      </c>
      <c r="AB87" s="18">
        <f t="shared" si="221"/>
        <v>0.80475730075175722</v>
      </c>
      <c r="AD87" s="18">
        <f t="shared" si="222"/>
        <v>0.22822526015970901</v>
      </c>
      <c r="AE87" s="18">
        <f t="shared" si="223"/>
        <v>2.9200753374970079</v>
      </c>
      <c r="AF87" s="18">
        <f t="shared" si="224"/>
        <v>3.0734584207521509</v>
      </c>
      <c r="AH87" t="str">
        <f t="shared" si="257"/>
        <v>24 Business, media and public service professionals</v>
      </c>
      <c r="AI87" s="18">
        <f t="shared" si="225"/>
        <v>-2.009321939948594</v>
      </c>
      <c r="AJ87" s="18">
        <f t="shared" si="225"/>
        <v>12.088221505685182</v>
      </c>
      <c r="AK87" s="18">
        <f t="shared" si="225"/>
        <v>-1.464018829778202</v>
      </c>
      <c r="AL87" s="18">
        <f t="shared" si="225"/>
        <v>-2.5817182480203371E-2</v>
      </c>
      <c r="AM87" s="18">
        <f t="shared" si="226"/>
        <v>0.2364788491022729</v>
      </c>
      <c r="AO87" s="18">
        <f t="shared" si="227"/>
        <v>-0.50753512453665106</v>
      </c>
      <c r="AP87" s="18">
        <f t="shared" si="228"/>
        <v>2.0759781182279946</v>
      </c>
      <c r="AQ87" s="18">
        <f t="shared" si="229"/>
        <v>1.6989562383505685</v>
      </c>
      <c r="AS87" t="str">
        <f t="shared" si="258"/>
        <v>24 Business, media and public service professionals</v>
      </c>
      <c r="AT87" s="18">
        <f t="shared" si="230"/>
        <v>1.870586630472304</v>
      </c>
      <c r="AU87" s="18">
        <f t="shared" si="230"/>
        <v>11.571436000627644</v>
      </c>
      <c r="AV87" s="18">
        <f t="shared" si="230"/>
        <v>0.70093402574180619</v>
      </c>
      <c r="AW87" s="18">
        <f t="shared" si="230"/>
        <v>0.37668109617243761</v>
      </c>
      <c r="AX87" s="18">
        <f t="shared" si="231"/>
        <v>1.1440995074376126</v>
      </c>
      <c r="AZ87" s="18">
        <f t="shared" si="232"/>
        <v>0.48464923066307009</v>
      </c>
      <c r="BA87" s="18">
        <f t="shared" si="233"/>
        <v>2.8444221955188365</v>
      </c>
      <c r="BB87" s="18">
        <f t="shared" si="234"/>
        <v>3.1754605737814856</v>
      </c>
      <c r="BD87" t="str">
        <f t="shared" si="259"/>
        <v>24 Business, media and public service professionals</v>
      </c>
      <c r="BE87" s="18">
        <f t="shared" si="235"/>
        <v>5.2131146786830396</v>
      </c>
      <c r="BF87" s="18">
        <f t="shared" si="235"/>
        <v>7.0066317423880697</v>
      </c>
      <c r="BG87" s="18">
        <f t="shared" si="235"/>
        <v>0.18592011732982971</v>
      </c>
      <c r="BH87" s="18">
        <f t="shared" si="235"/>
        <v>0.69142078393022999</v>
      </c>
      <c r="BI87" s="18">
        <f t="shared" si="236"/>
        <v>0.91612183911720102</v>
      </c>
      <c r="BK87" s="18">
        <f t="shared" si="237"/>
        <v>0.52263779902432805</v>
      </c>
      <c r="BL87" s="18">
        <f t="shared" si="238"/>
        <v>2.3166609485496092</v>
      </c>
      <c r="BM87" s="18">
        <f t="shared" si="239"/>
        <v>2.6999146343982705</v>
      </c>
      <c r="BO87" t="str">
        <f t="shared" si="260"/>
        <v>24 Business, media and public service professionals</v>
      </c>
      <c r="BP87" s="18">
        <f t="shared" si="240"/>
        <v>1.3090476913226512</v>
      </c>
      <c r="BQ87" s="18">
        <f t="shared" si="240"/>
        <v>14.984987244321491</v>
      </c>
      <c r="BR87" s="18">
        <f t="shared" si="240"/>
        <v>-3.1819626908263343</v>
      </c>
      <c r="BS87" s="18">
        <f t="shared" si="240"/>
        <v>-2.6910556100599781</v>
      </c>
      <c r="BT87" s="18">
        <f t="shared" si="241"/>
        <v>-1.8259103284656408</v>
      </c>
      <c r="BV87" s="18">
        <f t="shared" si="242"/>
        <v>-2.8549672488885625</v>
      </c>
      <c r="BW87" s="18">
        <f t="shared" si="243"/>
        <v>1.9481619372754055</v>
      </c>
      <c r="BX87" s="18">
        <f t="shared" si="244"/>
        <v>-0.11256211554323547</v>
      </c>
      <c r="BZ87" t="str">
        <f t="shared" si="261"/>
        <v>24 Business, media and public service professionals</v>
      </c>
      <c r="CA87" s="18">
        <f t="shared" si="245"/>
        <v>9.4968364431273535</v>
      </c>
      <c r="CB87" s="18">
        <f t="shared" si="245"/>
        <v>4.0876198253170015</v>
      </c>
      <c r="CC87" s="18">
        <f t="shared" si="245"/>
        <v>-2.5177212247191716</v>
      </c>
      <c r="CD87" s="18">
        <f t="shared" si="245"/>
        <v>-2.5146332385486692</v>
      </c>
      <c r="CE87" s="18">
        <f t="shared" si="246"/>
        <v>-2.1155153130657078</v>
      </c>
      <c r="CG87" s="18">
        <f t="shared" si="247"/>
        <v>-2.5156625781408315</v>
      </c>
      <c r="CH87" s="18">
        <f t="shared" si="248"/>
        <v>1.6861922841089561</v>
      </c>
      <c r="CI87" s="18">
        <f t="shared" si="249"/>
        <v>-0.22034536277691918</v>
      </c>
      <c r="CK87" t="str">
        <f t="shared" si="262"/>
        <v>24 Business, media and public service professionals</v>
      </c>
      <c r="CL87" s="18">
        <f t="shared" si="250"/>
        <v>7.9092446752051515</v>
      </c>
      <c r="CM87" s="18">
        <f t="shared" si="250"/>
        <v>40.426340307730221</v>
      </c>
      <c r="CN87" s="18">
        <f t="shared" si="250"/>
        <v>-1.4502203259965429</v>
      </c>
      <c r="CO87" s="18">
        <f t="shared" si="250"/>
        <v>-1.6383744991613325</v>
      </c>
      <c r="CP87" s="18">
        <f t="shared" si="251"/>
        <v>0.63498584921140022</v>
      </c>
      <c r="CR87" s="18">
        <f t="shared" si="252"/>
        <v>-1.5756963897410214</v>
      </c>
      <c r="CS87" s="18">
        <f t="shared" si="253"/>
        <v>1.8724745796749431</v>
      </c>
      <c r="CT87" s="18">
        <f t="shared" si="254"/>
        <v>0.69128787607724007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10.838536367731422</v>
      </c>
      <c r="C88" s="18">
        <f t="shared" si="210"/>
        <v>13.663845550717269</v>
      </c>
      <c r="D88" s="18">
        <f t="shared" si="210"/>
        <v>3.9552414845923423</v>
      </c>
      <c r="E88" s="18">
        <f t="shared" si="210"/>
        <v>4.9169376354169403</v>
      </c>
      <c r="F88" s="18">
        <f t="shared" si="211"/>
        <v>5.1403449468033102</v>
      </c>
      <c r="H88" s="18">
        <f t="shared" si="212"/>
        <v>4.595387771230941</v>
      </c>
      <c r="I88" s="18">
        <f t="shared" si="213"/>
        <v>3.4058913758027831</v>
      </c>
      <c r="J88" s="18">
        <f t="shared" si="214"/>
        <v>6.6171211594443058</v>
      </c>
      <c r="L88" t="str">
        <f t="shared" si="255"/>
        <v>31 Science, engineering and technology associate professionals</v>
      </c>
      <c r="M88" s="18">
        <f t="shared" si="215"/>
        <v>9.0641036489971896</v>
      </c>
      <c r="N88" s="18">
        <f t="shared" si="215"/>
        <v>6.8785804899659908</v>
      </c>
      <c r="O88" s="18">
        <f t="shared" si="215"/>
        <v>3.9608292881405882</v>
      </c>
      <c r="P88" s="18">
        <f t="shared" si="215"/>
        <v>4.263605309152374</v>
      </c>
      <c r="Q88" s="18">
        <f t="shared" si="216"/>
        <v>4.3302915350140303</v>
      </c>
      <c r="S88" s="18">
        <f t="shared" si="217"/>
        <v>4.1625821169408495</v>
      </c>
      <c r="T88" s="18">
        <f t="shared" si="218"/>
        <v>3.2018075695887882</v>
      </c>
      <c r="U88" s="18">
        <f t="shared" si="219"/>
        <v>6.1502681544406412</v>
      </c>
      <c r="W88" t="str">
        <f t="shared" si="256"/>
        <v>31 Science, engineering and technology associate professionals</v>
      </c>
      <c r="X88" s="18">
        <f t="shared" si="220"/>
        <v>3.714018063214497</v>
      </c>
      <c r="Y88" s="18">
        <f t="shared" si="220"/>
        <v>8.203874887005469</v>
      </c>
      <c r="Z88" s="18">
        <f t="shared" si="220"/>
        <v>-7.1904248137411031E-2</v>
      </c>
      <c r="AA88" s="18">
        <f t="shared" si="220"/>
        <v>0.89676013792943099</v>
      </c>
      <c r="AB88" s="18">
        <f t="shared" si="221"/>
        <v>1.0335975873975611</v>
      </c>
      <c r="AD88" s="18">
        <f t="shared" si="222"/>
        <v>0.57283316125757988</v>
      </c>
      <c r="AE88" s="18">
        <f t="shared" si="223"/>
        <v>2.6211601234786164</v>
      </c>
      <c r="AF88" s="18">
        <f t="shared" si="224"/>
        <v>3.0249969758570971</v>
      </c>
      <c r="AH88" t="str">
        <f t="shared" si="257"/>
        <v>31 Science, engineering and technology associate professionals</v>
      </c>
      <c r="AI88" s="18">
        <f t="shared" si="225"/>
        <v>5.3386382612734984</v>
      </c>
      <c r="AJ88" s="18">
        <f t="shared" si="225"/>
        <v>2.7870780171504128</v>
      </c>
      <c r="AK88" s="18">
        <f t="shared" si="225"/>
        <v>1.4186285301385659</v>
      </c>
      <c r="AL88" s="18">
        <f t="shared" si="225"/>
        <v>2.4115222683204207</v>
      </c>
      <c r="AM88" s="18">
        <f t="shared" si="226"/>
        <v>2.1235639811811424</v>
      </c>
      <c r="AO88" s="18">
        <f t="shared" si="227"/>
        <v>2.0794823081410563</v>
      </c>
      <c r="AP88" s="18">
        <f t="shared" si="228"/>
        <v>2.9983496682095101</v>
      </c>
      <c r="AQ88" s="18">
        <f t="shared" si="229"/>
        <v>4.4421660409679209</v>
      </c>
      <c r="AS88" t="str">
        <f t="shared" si="258"/>
        <v>31 Science, engineering and technology associate professionals</v>
      </c>
      <c r="AT88" s="18">
        <f t="shared" si="230"/>
        <v>2.1790007509937981</v>
      </c>
      <c r="AU88" s="18">
        <f t="shared" si="230"/>
        <v>2.0183973494894092</v>
      </c>
      <c r="AV88" s="18">
        <f t="shared" si="230"/>
        <v>-2.1840206849455313</v>
      </c>
      <c r="AW88" s="18">
        <f t="shared" si="230"/>
        <v>-0.19851794016411128</v>
      </c>
      <c r="AX88" s="18">
        <f t="shared" si="231"/>
        <v>-0.68700252772080361</v>
      </c>
      <c r="AZ88" s="18">
        <f t="shared" si="232"/>
        <v>-0.86479030894391906</v>
      </c>
      <c r="BA88" s="18">
        <f t="shared" si="233"/>
        <v>2.0758221239584707</v>
      </c>
      <c r="BB88" s="18">
        <f t="shared" si="234"/>
        <v>1.4378644590649525</v>
      </c>
      <c r="BD88" t="str">
        <f t="shared" si="259"/>
        <v>31 Science, engineering and technology associate professionals</v>
      </c>
      <c r="BE88" s="18">
        <f t="shared" si="235"/>
        <v>2.4120523064243837</v>
      </c>
      <c r="BF88" s="18">
        <f t="shared" si="235"/>
        <v>8.7987350618378812</v>
      </c>
      <c r="BG88" s="18">
        <f t="shared" si="235"/>
        <v>-4.5291650800440735</v>
      </c>
      <c r="BH88" s="18">
        <f t="shared" si="235"/>
        <v>-2.3843626245222294</v>
      </c>
      <c r="BI88" s="18">
        <f t="shared" si="236"/>
        <v>-2.4003608385807063</v>
      </c>
      <c r="BK88" s="18">
        <f t="shared" si="237"/>
        <v>-3.1045978011196018</v>
      </c>
      <c r="BL88" s="18">
        <f t="shared" si="238"/>
        <v>1.5067360612834646</v>
      </c>
      <c r="BM88" s="18">
        <f t="shared" si="239"/>
        <v>-0.88956260323873604</v>
      </c>
      <c r="BO88" t="str">
        <f t="shared" si="260"/>
        <v>31 Science, engineering and technology associate professionals</v>
      </c>
      <c r="BP88" s="18">
        <f t="shared" si="240"/>
        <v>2.8068261811012407</v>
      </c>
      <c r="BQ88" s="18">
        <f t="shared" si="240"/>
        <v>13.940775325827715</v>
      </c>
      <c r="BR88" s="18">
        <f t="shared" si="240"/>
        <v>-3.6835860885377159</v>
      </c>
      <c r="BS88" s="18">
        <f t="shared" si="240"/>
        <v>-0.82309108395659525</v>
      </c>
      <c r="BT88" s="18">
        <f t="shared" si="241"/>
        <v>-0.86993327855784397</v>
      </c>
      <c r="BV88" s="18">
        <f t="shared" si="242"/>
        <v>-1.7859062365748413</v>
      </c>
      <c r="BW88" s="18">
        <f t="shared" si="243"/>
        <v>1.8861133689263232</v>
      </c>
      <c r="BX88" s="18">
        <f t="shared" si="244"/>
        <v>0.55552380946952695</v>
      </c>
      <c r="BZ88" t="str">
        <f t="shared" si="261"/>
        <v>31 Science, engineering and technology associate professionals</v>
      </c>
      <c r="CA88" s="18">
        <f t="shared" si="245"/>
        <v>10.301669579735616</v>
      </c>
      <c r="CB88" s="18">
        <f t="shared" si="245"/>
        <v>7.8305212809733682</v>
      </c>
      <c r="CC88" s="18">
        <f t="shared" si="245"/>
        <v>-2.4098924443349712</v>
      </c>
      <c r="CD88" s="18">
        <f t="shared" si="245"/>
        <v>-0.7338518559607099</v>
      </c>
      <c r="CE88" s="18">
        <f t="shared" si="246"/>
        <v>-0.74865533450536592</v>
      </c>
      <c r="CG88" s="18">
        <f t="shared" si="247"/>
        <v>-1.2957061926117008</v>
      </c>
      <c r="CH88" s="18">
        <f t="shared" si="248"/>
        <v>1.6907732650468521</v>
      </c>
      <c r="CI88" s="18">
        <f t="shared" si="249"/>
        <v>0.68767180167115249</v>
      </c>
      <c r="CK88" t="str">
        <f t="shared" si="262"/>
        <v>31 Science, engineering and technology associate professionals</v>
      </c>
      <c r="CL88" s="18">
        <f t="shared" si="250"/>
        <v>8.5499726820453361</v>
      </c>
      <c r="CM88" s="18">
        <f t="shared" si="250"/>
        <v>39.530864144518098</v>
      </c>
      <c r="CN88" s="18">
        <f t="shared" si="250"/>
        <v>0.14361743598536592</v>
      </c>
      <c r="CO88" s="18">
        <f t="shared" si="250"/>
        <v>1.1697066002132939</v>
      </c>
      <c r="CP88" s="18">
        <f t="shared" si="251"/>
        <v>2.8947515350479458</v>
      </c>
      <c r="CR88" s="18">
        <f t="shared" si="252"/>
        <v>0.82651400126871888</v>
      </c>
      <c r="CS88" s="18">
        <f t="shared" si="253"/>
        <v>2.313046123571505</v>
      </c>
      <c r="CT88" s="18">
        <f t="shared" si="254"/>
        <v>2.9230050087112991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7.8440362306611888</v>
      </c>
      <c r="C89" s="18">
        <f t="shared" si="210"/>
        <v>-15.374327219907101</v>
      </c>
      <c r="D89" s="18">
        <f t="shared" si="210"/>
        <v>14.248004132447733</v>
      </c>
      <c r="E89" s="18">
        <f t="shared" si="210"/>
        <v>6.3792523358770614</v>
      </c>
      <c r="F89" s="18">
        <f t="shared" si="211"/>
        <v>7.2339148358867345</v>
      </c>
      <c r="H89" s="18">
        <f t="shared" si="212"/>
        <v>8.9400314674961798</v>
      </c>
      <c r="I89" s="18">
        <f t="shared" si="213"/>
        <v>6.0264841792036616</v>
      </c>
      <c r="J89" s="18">
        <f t="shared" si="214"/>
        <v>11.35317003172891</v>
      </c>
      <c r="L89" t="str">
        <f t="shared" si="255"/>
        <v>32 Health and social care associate professionals</v>
      </c>
      <c r="M89" s="18">
        <f t="shared" si="215"/>
        <v>7.8673092470430861</v>
      </c>
      <c r="N89" s="18">
        <f t="shared" si="215"/>
        <v>-0.17355587109941784</v>
      </c>
      <c r="O89" s="18">
        <f t="shared" si="215"/>
        <v>14.751550831500948</v>
      </c>
      <c r="P89" s="18">
        <f t="shared" si="215"/>
        <v>6.0720211092608167</v>
      </c>
      <c r="Q89" s="18">
        <f t="shared" si="216"/>
        <v>8.299868362479156</v>
      </c>
      <c r="S89" s="18">
        <f t="shared" si="217"/>
        <v>8.8896872788686956</v>
      </c>
      <c r="T89" s="18">
        <f t="shared" si="218"/>
        <v>6.0119884897443798</v>
      </c>
      <c r="U89" s="18">
        <f t="shared" si="219"/>
        <v>11.308829507085051</v>
      </c>
      <c r="W89" t="str">
        <f t="shared" si="256"/>
        <v>32 Health and social care associate professionals</v>
      </c>
      <c r="X89" s="18">
        <f t="shared" si="220"/>
        <v>1.8960750355095257</v>
      </c>
      <c r="Y89" s="18">
        <f t="shared" si="220"/>
        <v>4.8760222095395322</v>
      </c>
      <c r="Z89" s="18">
        <f t="shared" si="220"/>
        <v>11.788490769800886</v>
      </c>
      <c r="AA89" s="18">
        <f t="shared" si="220"/>
        <v>2.670442674861806</v>
      </c>
      <c r="AB89" s="18">
        <f t="shared" si="221"/>
        <v>5.5771054562962386</v>
      </c>
      <c r="AD89" s="18">
        <f t="shared" si="222"/>
        <v>5.6240106305851301</v>
      </c>
      <c r="AE89" s="18">
        <f t="shared" si="223"/>
        <v>5.425761323923961</v>
      </c>
      <c r="AF89" s="18">
        <f t="shared" si="224"/>
        <v>8.6713852187974894</v>
      </c>
      <c r="AH89" t="str">
        <f t="shared" si="257"/>
        <v>32 Health and social care associate professionals</v>
      </c>
      <c r="AI89" s="18">
        <f t="shared" si="225"/>
        <v>-5.0874126930597114</v>
      </c>
      <c r="AJ89" s="18">
        <f t="shared" si="225"/>
        <v>-0.88868443203938829</v>
      </c>
      <c r="AK89" s="18">
        <f t="shared" si="225"/>
        <v>3.1137177430720753</v>
      </c>
      <c r="AL89" s="18">
        <f t="shared" si="225"/>
        <v>-4.2466920164061843</v>
      </c>
      <c r="AM89" s="18">
        <f t="shared" si="226"/>
        <v>-1.7935056770761792</v>
      </c>
      <c r="AO89" s="18">
        <f t="shared" si="227"/>
        <v>-1.8535325515585566</v>
      </c>
      <c r="AP89" s="18">
        <f t="shared" si="228"/>
        <v>2.5646443694968379</v>
      </c>
      <c r="AQ89" s="18">
        <f t="shared" si="229"/>
        <v>1.3198703800390454</v>
      </c>
      <c r="AS89" t="str">
        <f t="shared" si="258"/>
        <v>32 Health and social care associate professionals</v>
      </c>
      <c r="AT89" s="18">
        <f t="shared" si="230"/>
        <v>1.5607742160230753</v>
      </c>
      <c r="AU89" s="18">
        <f t="shared" si="230"/>
        <v>12.796840993036263</v>
      </c>
      <c r="AV89" s="18">
        <f t="shared" si="230"/>
        <v>8.9280277173229727</v>
      </c>
      <c r="AW89" s="18">
        <f t="shared" si="230"/>
        <v>1.9099961351293215</v>
      </c>
      <c r="AX89" s="18">
        <f t="shared" si="231"/>
        <v>4.7153109833120599</v>
      </c>
      <c r="AZ89" s="18">
        <f t="shared" si="232"/>
        <v>4.1976050197337633</v>
      </c>
      <c r="BA89" s="18">
        <f t="shared" si="233"/>
        <v>4.565018285454836</v>
      </c>
      <c r="BB89" s="18">
        <f t="shared" si="234"/>
        <v>7.1214546826462666</v>
      </c>
      <c r="BD89" t="str">
        <f t="shared" si="259"/>
        <v>32 Health and social care associate professionals</v>
      </c>
      <c r="BE89" s="18">
        <f t="shared" si="235"/>
        <v>7.9408711583184521</v>
      </c>
      <c r="BF89" s="18">
        <f t="shared" si="235"/>
        <v>-1.0117421719562758</v>
      </c>
      <c r="BG89" s="18">
        <f t="shared" si="235"/>
        <v>11.043165818086198</v>
      </c>
      <c r="BH89" s="18">
        <f t="shared" si="235"/>
        <v>2.3678825044616048</v>
      </c>
      <c r="BI89" s="18">
        <f t="shared" si="236"/>
        <v>4.7834041370236946</v>
      </c>
      <c r="BK89" s="18">
        <f t="shared" si="237"/>
        <v>5.1815964502428091</v>
      </c>
      <c r="BL89" s="18">
        <f t="shared" si="238"/>
        <v>4.5842436107641049</v>
      </c>
      <c r="BM89" s="18">
        <f t="shared" si="239"/>
        <v>7.8166350278701557</v>
      </c>
      <c r="BO89" t="str">
        <f t="shared" si="260"/>
        <v>32 Health and social care associate professionals</v>
      </c>
      <c r="BP89" s="18">
        <f t="shared" si="240"/>
        <v>4.0064219040310656</v>
      </c>
      <c r="BQ89" s="18">
        <f t="shared" si="240"/>
        <v>-9.5425624804715383</v>
      </c>
      <c r="BR89" s="18">
        <f t="shared" si="240"/>
        <v>6.9413530594525152</v>
      </c>
      <c r="BS89" s="18">
        <f t="shared" si="240"/>
        <v>-2.0362465990018452</v>
      </c>
      <c r="BT89" s="18">
        <f t="shared" si="241"/>
        <v>0.18476322957159397</v>
      </c>
      <c r="BV89" s="18">
        <f t="shared" si="242"/>
        <v>0.86926024731495133</v>
      </c>
      <c r="BW89" s="18">
        <f t="shared" si="243"/>
        <v>3.5540416214070225</v>
      </c>
      <c r="BX89" s="18">
        <f t="shared" si="244"/>
        <v>4.1002050791929312</v>
      </c>
      <c r="BZ89" t="str">
        <f t="shared" si="261"/>
        <v>32 Health and social care associate professionals</v>
      </c>
      <c r="CA89" s="18">
        <f t="shared" si="245"/>
        <v>3.7184229698676186</v>
      </c>
      <c r="CB89" s="18">
        <f t="shared" si="245"/>
        <v>-6.4003406100618054</v>
      </c>
      <c r="CC89" s="18">
        <f t="shared" si="245"/>
        <v>5.2758640641565435</v>
      </c>
      <c r="CD89" s="18">
        <f t="shared" si="245"/>
        <v>-2.0818752949261277</v>
      </c>
      <c r="CE89" s="18">
        <f t="shared" si="246"/>
        <v>-0.12154263942132371</v>
      </c>
      <c r="CG89" s="18">
        <f t="shared" si="247"/>
        <v>0.31171677296306655</v>
      </c>
      <c r="CH89" s="18">
        <f t="shared" si="248"/>
        <v>2.6005921215985772</v>
      </c>
      <c r="CI89" s="18">
        <f t="shared" si="249"/>
        <v>2.8197006163046767</v>
      </c>
      <c r="CK89" t="str">
        <f t="shared" si="262"/>
        <v>32 Health and social care associate professionals</v>
      </c>
      <c r="CL89" s="18">
        <f t="shared" si="250"/>
        <v>0.57283485609191942</v>
      </c>
      <c r="CM89" s="18">
        <f t="shared" si="250"/>
        <v>42.744614724436133</v>
      </c>
      <c r="CN89" s="18">
        <f t="shared" si="250"/>
        <v>7.5838170905984548</v>
      </c>
      <c r="CO89" s="18">
        <f t="shared" si="250"/>
        <v>1.7556775725869445</v>
      </c>
      <c r="CP89" s="18">
        <f t="shared" si="251"/>
        <v>5.7560110271582587</v>
      </c>
      <c r="CR89" s="18">
        <f t="shared" si="252"/>
        <v>3.6624375367545259</v>
      </c>
      <c r="CS89" s="18">
        <f t="shared" si="253"/>
        <v>3.4793981513731476</v>
      </c>
      <c r="CT89" s="18">
        <f t="shared" si="254"/>
        <v>5.9675570692960811</v>
      </c>
    </row>
    <row r="90" spans="1:98" x14ac:dyDescent="0.2">
      <c r="A90" t="str">
        <f t="shared" si="209"/>
        <v>33 Protective service occupations</v>
      </c>
      <c r="B90" s="18">
        <f t="shared" si="210"/>
        <v>5.1983250604170639</v>
      </c>
      <c r="C90" s="18">
        <f t="shared" si="210"/>
        <v>5.9601567828871049</v>
      </c>
      <c r="D90" s="18">
        <f t="shared" si="210"/>
        <v>5.4202518222439933</v>
      </c>
      <c r="E90" s="18">
        <f t="shared" si="210"/>
        <v>4.7454673760559896</v>
      </c>
      <c r="F90" s="18">
        <f t="shared" si="211"/>
        <v>5.0315323772296638</v>
      </c>
      <c r="H90" s="18">
        <f t="shared" si="212"/>
        <v>4.9699142402199969</v>
      </c>
      <c r="I90" s="18">
        <f t="shared" si="213"/>
        <v>2.6049793701544255</v>
      </c>
      <c r="J90" s="18">
        <f t="shared" si="214"/>
        <v>6.4135942242433908</v>
      </c>
      <c r="L90" t="str">
        <f t="shared" si="255"/>
        <v>33 Protective service occupations</v>
      </c>
      <c r="M90" s="18">
        <f t="shared" si="215"/>
        <v>5.6152320013410417</v>
      </c>
      <c r="N90" s="18">
        <f t="shared" si="215"/>
        <v>3.6389620577019555</v>
      </c>
      <c r="O90" s="18">
        <f t="shared" si="215"/>
        <v>2.0960162593294696</v>
      </c>
      <c r="P90" s="18">
        <f t="shared" si="215"/>
        <v>4.8664286631056042</v>
      </c>
      <c r="Q90" s="18">
        <f t="shared" si="216"/>
        <v>3.9161955492206024</v>
      </c>
      <c r="S90" s="18">
        <f t="shared" si="217"/>
        <v>3.9347041279887085</v>
      </c>
      <c r="T90" s="18">
        <f t="shared" si="218"/>
        <v>2.2686177987830458</v>
      </c>
      <c r="U90" s="18">
        <f t="shared" si="219"/>
        <v>5.3459712226136435</v>
      </c>
      <c r="W90" t="str">
        <f t="shared" si="256"/>
        <v>33 Protective service occupations</v>
      </c>
      <c r="X90" s="18">
        <f t="shared" si="220"/>
        <v>1.3400485312333066</v>
      </c>
      <c r="Y90" s="18">
        <f t="shared" si="220"/>
        <v>9.9236387337096268</v>
      </c>
      <c r="Z90" s="18">
        <f t="shared" si="220"/>
        <v>-2.034112385207465</v>
      </c>
      <c r="AA90" s="18">
        <f t="shared" si="220"/>
        <v>2.0551292356264517</v>
      </c>
      <c r="AB90" s="18">
        <f t="shared" si="221"/>
        <v>1.2280488356614327</v>
      </c>
      <c r="AD90" s="18">
        <f t="shared" si="222"/>
        <v>0.67342653773623251</v>
      </c>
      <c r="AE90" s="18">
        <f t="shared" si="223"/>
        <v>2.3360392889012482</v>
      </c>
      <c r="AF90" s="18">
        <f t="shared" si="224"/>
        <v>2.8300564173350917</v>
      </c>
      <c r="AH90" t="str">
        <f t="shared" si="257"/>
        <v>33 Protective service occupations</v>
      </c>
      <c r="AI90" s="18">
        <f t="shared" si="225"/>
        <v>0.65062047497621567</v>
      </c>
      <c r="AJ90" s="18">
        <f t="shared" si="225"/>
        <v>10.732420329869541</v>
      </c>
      <c r="AK90" s="18">
        <f t="shared" si="225"/>
        <v>-1.2260551343399873</v>
      </c>
      <c r="AL90" s="18">
        <f t="shared" si="225"/>
        <v>2.329157182543562</v>
      </c>
      <c r="AM90" s="18">
        <f t="shared" si="226"/>
        <v>1.7050569846557284</v>
      </c>
      <c r="AO90" s="18">
        <f t="shared" si="227"/>
        <v>1.1300909458564545</v>
      </c>
      <c r="AP90" s="18">
        <f t="shared" si="228"/>
        <v>2.1991403034014922</v>
      </c>
      <c r="AQ90" s="18">
        <f t="shared" si="229"/>
        <v>3.0503417546448697</v>
      </c>
      <c r="AS90" t="str">
        <f t="shared" si="258"/>
        <v>33 Protective service occupations</v>
      </c>
      <c r="AT90" s="18">
        <f t="shared" si="230"/>
        <v>-2.8849005633027391</v>
      </c>
      <c r="AU90" s="18">
        <f t="shared" si="230"/>
        <v>9.0565896070220475</v>
      </c>
      <c r="AV90" s="18">
        <f t="shared" si="230"/>
        <v>-5.1365143896108911</v>
      </c>
      <c r="AW90" s="18">
        <f t="shared" si="230"/>
        <v>0.28515158167414789</v>
      </c>
      <c r="AX90" s="18">
        <f t="shared" si="231"/>
        <v>-0.92374015894257644</v>
      </c>
      <c r="AZ90" s="18">
        <f t="shared" si="232"/>
        <v>-1.5556529287029885</v>
      </c>
      <c r="BA90" s="18">
        <f t="shared" si="233"/>
        <v>1.7045133845692062</v>
      </c>
      <c r="BB90" s="18">
        <f t="shared" si="234"/>
        <v>0.50808073792323327</v>
      </c>
      <c r="BD90" t="str">
        <f t="shared" si="259"/>
        <v>33 Protective service occupations</v>
      </c>
      <c r="BE90" s="18">
        <f t="shared" si="235"/>
        <v>-1.8451478228532214</v>
      </c>
      <c r="BF90" s="18">
        <f t="shared" si="235"/>
        <v>1.7640346837278109</v>
      </c>
      <c r="BG90" s="18">
        <f t="shared" si="235"/>
        <v>-5.1756260670129066</v>
      </c>
      <c r="BH90" s="18">
        <f t="shared" si="235"/>
        <v>-1.5070995323831493</v>
      </c>
      <c r="BI90" s="18">
        <f t="shared" si="236"/>
        <v>-2.4695519874051053</v>
      </c>
      <c r="BK90" s="18">
        <f t="shared" si="237"/>
        <v>-2.7454461318153767</v>
      </c>
      <c r="BL90" s="18">
        <f t="shared" si="238"/>
        <v>1.0865955682026307</v>
      </c>
      <c r="BM90" s="18">
        <f t="shared" si="239"/>
        <v>-1.1978679071969478</v>
      </c>
      <c r="BO90" t="str">
        <f t="shared" si="260"/>
        <v>33 Protective service occupations</v>
      </c>
      <c r="BP90" s="18">
        <f t="shared" si="240"/>
        <v>-2.1742586620008164</v>
      </c>
      <c r="BQ90" s="18">
        <f t="shared" si="240"/>
        <v>6.7677924082032659</v>
      </c>
      <c r="BR90" s="18">
        <f t="shared" si="240"/>
        <v>-7.7200155801108616</v>
      </c>
      <c r="BS90" s="18">
        <f t="shared" si="240"/>
        <v>-4.3878384510505413</v>
      </c>
      <c r="BT90" s="18">
        <f t="shared" si="241"/>
        <v>-4.7874219779736045</v>
      </c>
      <c r="BV90" s="18">
        <f t="shared" si="242"/>
        <v>-5.5117232384181758</v>
      </c>
      <c r="BW90" s="18">
        <f t="shared" si="243"/>
        <v>1.1510666247541268</v>
      </c>
      <c r="BX90" s="18">
        <f t="shared" si="244"/>
        <v>-3.1938922044718931</v>
      </c>
      <c r="BZ90" t="str">
        <f t="shared" si="261"/>
        <v>33 Protective service occupations</v>
      </c>
      <c r="CA90" s="18">
        <f t="shared" si="245"/>
        <v>5.4156752287915833</v>
      </c>
      <c r="CB90" s="18">
        <f t="shared" si="245"/>
        <v>-0.83302557213076334</v>
      </c>
      <c r="CC90" s="18">
        <f t="shared" si="245"/>
        <v>-4.560251282015293</v>
      </c>
      <c r="CD90" s="18">
        <f t="shared" si="245"/>
        <v>0.75764025626205989</v>
      </c>
      <c r="CE90" s="18">
        <f t="shared" si="246"/>
        <v>-1.0337564625492957</v>
      </c>
      <c r="CG90" s="18">
        <f t="shared" si="247"/>
        <v>-1.0471240660981596</v>
      </c>
      <c r="CH90" s="18">
        <f t="shared" si="248"/>
        <v>1.5323056679013902</v>
      </c>
      <c r="CI90" s="18">
        <f t="shared" si="249"/>
        <v>0.69907993690836445</v>
      </c>
      <c r="CK90" t="str">
        <f t="shared" si="262"/>
        <v>33 Protective service occupations</v>
      </c>
      <c r="CL90" s="18">
        <f t="shared" si="250"/>
        <v>-2.9747620289265808</v>
      </c>
      <c r="CM90" s="18">
        <f t="shared" si="250"/>
        <v>41.760152773013324</v>
      </c>
      <c r="CN90" s="18">
        <f t="shared" si="250"/>
        <v>-7.834248295606927</v>
      </c>
      <c r="CO90" s="18">
        <f t="shared" si="250"/>
        <v>1.8298301530311534</v>
      </c>
      <c r="CP90" s="18">
        <f t="shared" si="251"/>
        <v>0.76785485098356254</v>
      </c>
      <c r="CR90" s="18">
        <f t="shared" si="252"/>
        <v>-1.4991746675128037</v>
      </c>
      <c r="CS90" s="18">
        <f t="shared" si="253"/>
        <v>0.9760208340186205</v>
      </c>
      <c r="CT90" s="18">
        <f t="shared" si="254"/>
        <v>-0.31277081248010097</v>
      </c>
    </row>
    <row r="91" spans="1:98" x14ac:dyDescent="0.2">
      <c r="A91" t="str">
        <f t="shared" si="209"/>
        <v>34 Culture, media and sports occupations</v>
      </c>
      <c r="B91" s="18">
        <f t="shared" si="210"/>
        <v>14.222699160181929</v>
      </c>
      <c r="C91" s="18">
        <f t="shared" si="210"/>
        <v>-6.063376725719138</v>
      </c>
      <c r="D91" s="18">
        <f t="shared" si="210"/>
        <v>4.2222448359687803</v>
      </c>
      <c r="E91" s="18">
        <f t="shared" si="210"/>
        <v>4.4121145851995003</v>
      </c>
      <c r="F91" s="18">
        <f t="shared" si="211"/>
        <v>3.6654705513251562</v>
      </c>
      <c r="H91" s="18">
        <f t="shared" si="212"/>
        <v>4.3487862664913113</v>
      </c>
      <c r="I91" s="18">
        <f t="shared" si="213"/>
        <v>3.8368255001713036</v>
      </c>
      <c r="J91" s="18">
        <f t="shared" si="214"/>
        <v>6.7200692550195562</v>
      </c>
      <c r="L91" t="str">
        <f t="shared" si="255"/>
        <v>34 Culture, media and sports occupations</v>
      </c>
      <c r="M91" s="18">
        <f t="shared" si="215"/>
        <v>8.8569243600446832</v>
      </c>
      <c r="N91" s="18">
        <f t="shared" si="215"/>
        <v>3.342268340297383</v>
      </c>
      <c r="O91" s="18">
        <f t="shared" si="215"/>
        <v>3.6326990561273087</v>
      </c>
      <c r="P91" s="18">
        <f t="shared" si="215"/>
        <v>4.1280054562850665</v>
      </c>
      <c r="Q91" s="18">
        <f t="shared" si="216"/>
        <v>3.9237586916705203</v>
      </c>
      <c r="S91" s="18">
        <f t="shared" si="217"/>
        <v>3.9626408480937902</v>
      </c>
      <c r="T91" s="18">
        <f t="shared" si="218"/>
        <v>3.6466913216947505</v>
      </c>
      <c r="U91" s="18">
        <f t="shared" si="219"/>
        <v>6.3063631176759394</v>
      </c>
      <c r="W91" t="str">
        <f t="shared" si="256"/>
        <v>34 Culture, media and sports occupations</v>
      </c>
      <c r="X91" s="18">
        <f t="shared" si="220"/>
        <v>1.0602299190121567</v>
      </c>
      <c r="Y91" s="18">
        <f t="shared" si="220"/>
        <v>1.4506998557877182</v>
      </c>
      <c r="Z91" s="18">
        <f t="shared" si="220"/>
        <v>-6.7460354346049467E-2</v>
      </c>
      <c r="AA91" s="18">
        <f t="shared" si="220"/>
        <v>0.71484662941272425</v>
      </c>
      <c r="AB91" s="18">
        <f t="shared" si="221"/>
        <v>0.51544257094875423</v>
      </c>
      <c r="AD91" s="18">
        <f t="shared" si="222"/>
        <v>0.45339952785763415</v>
      </c>
      <c r="AE91" s="18">
        <f t="shared" si="223"/>
        <v>2.8483150459432949</v>
      </c>
      <c r="AF91" s="18">
        <f t="shared" si="224"/>
        <v>3.1576225046492601</v>
      </c>
      <c r="AH91" t="str">
        <f t="shared" si="257"/>
        <v>34 Culture, media and sports occupations</v>
      </c>
      <c r="AI91" s="18">
        <f t="shared" si="225"/>
        <v>-1.4731606427789923</v>
      </c>
      <c r="AJ91" s="18">
        <f t="shared" si="225"/>
        <v>24.086015196703837</v>
      </c>
      <c r="AK91" s="18">
        <f t="shared" si="225"/>
        <v>-0.67525952095148778</v>
      </c>
      <c r="AL91" s="18">
        <f t="shared" si="225"/>
        <v>2.1353812296318608</v>
      </c>
      <c r="AM91" s="18">
        <f t="shared" si="226"/>
        <v>2.4880573002203477</v>
      </c>
      <c r="AO91" s="18">
        <f t="shared" si="227"/>
        <v>1.1897732006974637</v>
      </c>
      <c r="AP91" s="18">
        <f t="shared" si="228"/>
        <v>2.884169068249709</v>
      </c>
      <c r="AQ91" s="18">
        <f t="shared" si="229"/>
        <v>3.7057874828273718</v>
      </c>
      <c r="AS91" t="str">
        <f t="shared" si="258"/>
        <v>34 Culture, media and sports occupations</v>
      </c>
      <c r="AT91" s="18">
        <f t="shared" si="230"/>
        <v>-0.28020088364826279</v>
      </c>
      <c r="AU91" s="18">
        <f t="shared" si="230"/>
        <v>1.5569804402024268</v>
      </c>
      <c r="AV91" s="18">
        <f t="shared" si="230"/>
        <v>-1.0154873334341952</v>
      </c>
      <c r="AW91" s="18">
        <f t="shared" si="230"/>
        <v>0.24579101573760642</v>
      </c>
      <c r="AX91" s="18">
        <f t="shared" si="231"/>
        <v>-6.8945884027082904E-2</v>
      </c>
      <c r="AZ91" s="18">
        <f t="shared" si="232"/>
        <v>-0.17641077724676046</v>
      </c>
      <c r="BA91" s="18">
        <f t="shared" si="233"/>
        <v>2.6119038748919632</v>
      </c>
      <c r="BB91" s="18">
        <f t="shared" si="234"/>
        <v>2.4894348302327396</v>
      </c>
      <c r="BD91" t="str">
        <f t="shared" si="259"/>
        <v>34 Culture, media and sports occupations</v>
      </c>
      <c r="BE91" s="18">
        <f t="shared" si="235"/>
        <v>1.9738139348150163</v>
      </c>
      <c r="BF91" s="18">
        <f t="shared" si="235"/>
        <v>-5.523341060513709</v>
      </c>
      <c r="BG91" s="18">
        <f t="shared" si="235"/>
        <v>-2.5901841001724546</v>
      </c>
      <c r="BH91" s="18">
        <f t="shared" si="235"/>
        <v>0.60747191243240017</v>
      </c>
      <c r="BI91" s="18">
        <f t="shared" si="236"/>
        <v>-0.79352210261600664</v>
      </c>
      <c r="BK91" s="18">
        <f t="shared" si="237"/>
        <v>-0.46990966528550615</v>
      </c>
      <c r="BL91" s="18">
        <f t="shared" si="238"/>
        <v>2.0195731191240185</v>
      </c>
      <c r="BM91" s="18">
        <f t="shared" si="239"/>
        <v>1.6674632373985254</v>
      </c>
      <c r="BO91" t="str">
        <f t="shared" si="260"/>
        <v>34 Culture, media and sports occupations</v>
      </c>
      <c r="BP91" s="18">
        <f t="shared" si="240"/>
        <v>-1.1175402904862519</v>
      </c>
      <c r="BQ91" s="18">
        <f t="shared" si="240"/>
        <v>-12.282660380491251</v>
      </c>
      <c r="BR91" s="18">
        <f t="shared" si="240"/>
        <v>-6.7471941652302192</v>
      </c>
      <c r="BS91" s="18">
        <f t="shared" si="240"/>
        <v>-6.2815003054440322</v>
      </c>
      <c r="BT91" s="18">
        <f t="shared" si="241"/>
        <v>-6.8134965000759546</v>
      </c>
      <c r="BV91" s="18">
        <f t="shared" si="242"/>
        <v>-6.4369894226167457</v>
      </c>
      <c r="BW91" s="18">
        <f t="shared" si="243"/>
        <v>1.4556169442511147</v>
      </c>
      <c r="BX91" s="18">
        <f t="shared" si="244"/>
        <v>-3.234596412275581</v>
      </c>
      <c r="BZ91" t="str">
        <f t="shared" si="261"/>
        <v>34 Culture, media and sports occupations</v>
      </c>
      <c r="CA91" s="18">
        <f t="shared" si="245"/>
        <v>6.0830200831347936</v>
      </c>
      <c r="CB91" s="18">
        <f t="shared" si="245"/>
        <v>-8.8031472863082545</v>
      </c>
      <c r="CC91" s="18">
        <f t="shared" si="245"/>
        <v>-6.3217488098295194</v>
      </c>
      <c r="CD91" s="18">
        <f t="shared" si="245"/>
        <v>-3.8281346952621087</v>
      </c>
      <c r="CE91" s="18">
        <f t="shared" si="246"/>
        <v>-4.9305716700739026</v>
      </c>
      <c r="CG91" s="18">
        <f t="shared" si="247"/>
        <v>-4.6666287353094411</v>
      </c>
      <c r="CH91" s="18">
        <f t="shared" si="248"/>
        <v>1.4044786240820173</v>
      </c>
      <c r="CI91" s="18">
        <f t="shared" si="249"/>
        <v>-2.1573029852102632</v>
      </c>
      <c r="CK91" t="str">
        <f t="shared" si="262"/>
        <v>34 Culture, media and sports occupations</v>
      </c>
      <c r="CL91" s="18">
        <f t="shared" si="250"/>
        <v>7.4872615717992863</v>
      </c>
      <c r="CM91" s="18">
        <f t="shared" si="250"/>
        <v>20.755977296907744</v>
      </c>
      <c r="CN91" s="18">
        <f t="shared" si="250"/>
        <v>-3.5447344050483331</v>
      </c>
      <c r="CO91" s="18">
        <f t="shared" si="250"/>
        <v>-2.2202995360661171</v>
      </c>
      <c r="CP91" s="18">
        <f t="shared" si="251"/>
        <v>-1.3432997695846605</v>
      </c>
      <c r="CR91" s="18">
        <f t="shared" si="252"/>
        <v>-2.6637862498854914</v>
      </c>
      <c r="CS91" s="18">
        <f t="shared" si="253"/>
        <v>1.6265472109191048</v>
      </c>
      <c r="CT91" s="18">
        <f t="shared" si="254"/>
        <v>-0.40597287474287702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6.941664745822651</v>
      </c>
      <c r="C92" s="18">
        <f t="shared" si="210"/>
        <v>-5.4866573994578509</v>
      </c>
      <c r="D92" s="18">
        <f t="shared" si="210"/>
        <v>6.1189657866687286</v>
      </c>
      <c r="E92" s="18">
        <f t="shared" si="210"/>
        <v>4.4733403213959688</v>
      </c>
      <c r="F92" s="18">
        <f t="shared" si="211"/>
        <v>4.3294843318381071</v>
      </c>
      <c r="H92" s="18">
        <f t="shared" si="212"/>
        <v>5.0190269426470646</v>
      </c>
      <c r="I92" s="18">
        <f t="shared" si="213"/>
        <v>3.6800151547666804</v>
      </c>
      <c r="J92" s="18">
        <f t="shared" si="214"/>
        <v>7.1158458813987524</v>
      </c>
      <c r="L92" t="str">
        <f t="shared" si="255"/>
        <v>35 Business and public service associate professionals</v>
      </c>
      <c r="M92" s="18">
        <f t="shared" si="215"/>
        <v>7.1564724720384998</v>
      </c>
      <c r="N92" s="18">
        <f t="shared" si="215"/>
        <v>4.9568932445776648</v>
      </c>
      <c r="O92" s="18">
        <f t="shared" si="215"/>
        <v>5.3114801876632534</v>
      </c>
      <c r="P92" s="18">
        <f t="shared" si="215"/>
        <v>3.8030381258471468</v>
      </c>
      <c r="Q92" s="18">
        <f t="shared" si="216"/>
        <v>4.3441576491787703</v>
      </c>
      <c r="S92" s="18">
        <f t="shared" si="217"/>
        <v>4.3034360281437589</v>
      </c>
      <c r="T92" s="18">
        <f t="shared" si="218"/>
        <v>3.6370468532055611</v>
      </c>
      <c r="U92" s="18">
        <f t="shared" si="219"/>
        <v>6.5508614315259228</v>
      </c>
      <c r="W92" t="str">
        <f t="shared" si="256"/>
        <v>35 Business and public service associate professionals</v>
      </c>
      <c r="X92" s="18">
        <f t="shared" si="220"/>
        <v>0.99167692426143095</v>
      </c>
      <c r="Y92" s="18">
        <f t="shared" si="220"/>
        <v>5.1123252916553286</v>
      </c>
      <c r="Z92" s="18">
        <f t="shared" si="220"/>
        <v>1.2608267984162147</v>
      </c>
      <c r="AA92" s="18">
        <f t="shared" si="220"/>
        <v>0.39252991658962344</v>
      </c>
      <c r="AB92" s="18">
        <f t="shared" si="221"/>
        <v>0.95252502864437982</v>
      </c>
      <c r="AD92" s="18">
        <f t="shared" si="222"/>
        <v>0.68113176190802704</v>
      </c>
      <c r="AE92" s="18">
        <f t="shared" si="223"/>
        <v>3.0295752719676328</v>
      </c>
      <c r="AF92" s="18">
        <f t="shared" si="224"/>
        <v>3.485695979398562</v>
      </c>
      <c r="AH92" t="str">
        <f t="shared" si="257"/>
        <v>35 Business and public service associate professionals</v>
      </c>
      <c r="AI92" s="18">
        <f t="shared" si="225"/>
        <v>0.66478696419955963</v>
      </c>
      <c r="AJ92" s="18">
        <f t="shared" si="225"/>
        <v>11.056862068103213</v>
      </c>
      <c r="AK92" s="18">
        <f t="shared" si="225"/>
        <v>1.1806945564252436</v>
      </c>
      <c r="AL92" s="18">
        <f t="shared" si="225"/>
        <v>0.95018203042693816</v>
      </c>
      <c r="AM92" s="18">
        <f t="shared" si="226"/>
        <v>1.6264011736786044</v>
      </c>
      <c r="AO92" s="18">
        <f t="shared" si="227"/>
        <v>1.0269611288519442</v>
      </c>
      <c r="AP92" s="18">
        <f t="shared" si="228"/>
        <v>2.9280676866967559</v>
      </c>
      <c r="AQ92" s="18">
        <f t="shared" si="229"/>
        <v>3.6306484917458359</v>
      </c>
      <c r="AS92" t="str">
        <f t="shared" si="258"/>
        <v>35 Business and public service associate professionals</v>
      </c>
      <c r="AT92" s="18">
        <f t="shared" si="230"/>
        <v>-0.34943038605852461</v>
      </c>
      <c r="AU92" s="18">
        <f t="shared" si="230"/>
        <v>7.0247333678159718</v>
      </c>
      <c r="AV92" s="18">
        <f t="shared" si="230"/>
        <v>0.92557028196651459</v>
      </c>
      <c r="AW92" s="18">
        <f t="shared" si="230"/>
        <v>0.69419029024972989</v>
      </c>
      <c r="AX92" s="18">
        <f t="shared" si="231"/>
        <v>1.1511668821704069</v>
      </c>
      <c r="AZ92" s="18">
        <f t="shared" si="232"/>
        <v>0.77125795432522182</v>
      </c>
      <c r="BA92" s="18">
        <f t="shared" si="233"/>
        <v>2.8447872904154625</v>
      </c>
      <c r="BB92" s="18">
        <f t="shared" si="234"/>
        <v>3.3750632583489759</v>
      </c>
      <c r="BD92" t="str">
        <f t="shared" si="259"/>
        <v>35 Business and public service associate professionals</v>
      </c>
      <c r="BE92" s="18">
        <f t="shared" si="235"/>
        <v>2.2683072937782489</v>
      </c>
      <c r="BF92" s="18">
        <f t="shared" si="235"/>
        <v>2.525861340890434</v>
      </c>
      <c r="BG92" s="18">
        <f t="shared" si="235"/>
        <v>-1.0799677597708945</v>
      </c>
      <c r="BH92" s="18">
        <f t="shared" si="235"/>
        <v>-0.23726511250590221</v>
      </c>
      <c r="BI92" s="18">
        <f t="shared" si="236"/>
        <v>-0.33133676265690859</v>
      </c>
      <c r="BK92" s="18">
        <f t="shared" si="237"/>
        <v>-0.51896065730460128</v>
      </c>
      <c r="BL92" s="18">
        <f t="shared" si="238"/>
        <v>2.1227020733303403</v>
      </c>
      <c r="BM92" s="18">
        <f t="shared" si="239"/>
        <v>1.7398097675602076</v>
      </c>
      <c r="BO92" t="str">
        <f t="shared" si="260"/>
        <v>35 Business and public service associate professionals</v>
      </c>
      <c r="BP92" s="18">
        <f t="shared" si="240"/>
        <v>-0.52986224221344136</v>
      </c>
      <c r="BQ92" s="18">
        <f t="shared" si="240"/>
        <v>5.6507619843856549</v>
      </c>
      <c r="BR92" s="18">
        <f t="shared" si="240"/>
        <v>-3.777374195643135</v>
      </c>
      <c r="BS92" s="18">
        <f t="shared" si="240"/>
        <v>-2.9130437212548266</v>
      </c>
      <c r="BT92" s="18">
        <f t="shared" si="241"/>
        <v>-2.6711213878589435</v>
      </c>
      <c r="BV92" s="18">
        <f t="shared" si="242"/>
        <v>-3.2020131138965846</v>
      </c>
      <c r="BW92" s="18">
        <f t="shared" si="243"/>
        <v>1.8408388634225226</v>
      </c>
      <c r="BX92" s="18">
        <f t="shared" si="244"/>
        <v>-0.4936064051185185</v>
      </c>
      <c r="BZ92" t="str">
        <f t="shared" si="261"/>
        <v>35 Business and public service associate professionals</v>
      </c>
      <c r="CA92" s="18">
        <f t="shared" si="245"/>
        <v>6.0658603119401189</v>
      </c>
      <c r="CB92" s="18">
        <f t="shared" si="245"/>
        <v>-4.9666729684945228</v>
      </c>
      <c r="CC92" s="18">
        <f t="shared" si="245"/>
        <v>-3.7456371606951921</v>
      </c>
      <c r="CD92" s="18">
        <f t="shared" si="245"/>
        <v>-3.1572169255162041</v>
      </c>
      <c r="CE92" s="18">
        <f t="shared" si="246"/>
        <v>-3.4553601493453101</v>
      </c>
      <c r="CG92" s="18">
        <f t="shared" si="247"/>
        <v>-3.3537556017090853</v>
      </c>
      <c r="CH92" s="18">
        <f t="shared" si="248"/>
        <v>1.4679281742881134</v>
      </c>
      <c r="CI92" s="18">
        <f t="shared" si="249"/>
        <v>-1.1258830464383696</v>
      </c>
      <c r="CK92" t="str">
        <f t="shared" si="262"/>
        <v>35 Business and public service associate professionals</v>
      </c>
      <c r="CL92" s="18">
        <f t="shared" si="250"/>
        <v>2.8825380953432012</v>
      </c>
      <c r="CM92" s="18">
        <f t="shared" si="250"/>
        <v>24.99460035996006</v>
      </c>
      <c r="CN92" s="18">
        <f t="shared" si="250"/>
        <v>-6.4853680852702045</v>
      </c>
      <c r="CO92" s="18">
        <f t="shared" si="250"/>
        <v>-3.2494133861967645</v>
      </c>
      <c r="CP92" s="18">
        <f t="shared" si="251"/>
        <v>-2.7277250982096213</v>
      </c>
      <c r="CR92" s="18">
        <f t="shared" si="252"/>
        <v>-4.3403191681673503</v>
      </c>
      <c r="CS92" s="18">
        <f t="shared" si="253"/>
        <v>1.3541987808964873</v>
      </c>
      <c r="CT92" s="18">
        <f t="shared" si="254"/>
        <v>-2.009215808385223</v>
      </c>
    </row>
    <row r="93" spans="1:98" x14ac:dyDescent="0.2">
      <c r="A93" t="str">
        <f t="shared" si="209"/>
        <v>41 Administrative occupations</v>
      </c>
      <c r="B93" s="18">
        <f t="shared" si="210"/>
        <v>6.1771493022528379</v>
      </c>
      <c r="C93" s="18">
        <f t="shared" si="210"/>
        <v>-3.1132250505727765</v>
      </c>
      <c r="D93" s="18">
        <f t="shared" si="210"/>
        <v>7.756920189386074</v>
      </c>
      <c r="E93" s="18">
        <f t="shared" si="210"/>
        <v>5.5752576845187862</v>
      </c>
      <c r="F93" s="18">
        <f t="shared" si="211"/>
        <v>5.6834520784146081</v>
      </c>
      <c r="H93" s="18">
        <f t="shared" si="212"/>
        <v>6.2975260221362683</v>
      </c>
      <c r="I93" s="18">
        <f t="shared" si="213"/>
        <v>4.5766413802277306</v>
      </c>
      <c r="J93" s="18">
        <f t="shared" si="214"/>
        <v>8.6190912093235141</v>
      </c>
      <c r="L93" t="str">
        <f t="shared" si="255"/>
        <v>41 Administrative occupations</v>
      </c>
      <c r="M93" s="18">
        <f t="shared" si="215"/>
        <v>5.9636195931469516</v>
      </c>
      <c r="N93" s="18">
        <f t="shared" si="215"/>
        <v>8.0466145539471299</v>
      </c>
      <c r="O93" s="18">
        <f t="shared" si="215"/>
        <v>7.1555493944956083</v>
      </c>
      <c r="P93" s="18">
        <f t="shared" si="215"/>
        <v>4.9637445234341548</v>
      </c>
      <c r="Q93" s="18">
        <f t="shared" si="216"/>
        <v>5.8351314289205369</v>
      </c>
      <c r="S93" s="18">
        <f t="shared" si="217"/>
        <v>5.6893189698957736</v>
      </c>
      <c r="T93" s="18">
        <f t="shared" si="218"/>
        <v>4.4236649733408795</v>
      </c>
      <c r="U93" s="18">
        <f t="shared" si="219"/>
        <v>8.0798117248226831</v>
      </c>
      <c r="W93" t="str">
        <f t="shared" si="256"/>
        <v>41 Administrative occupations</v>
      </c>
      <c r="X93" s="18">
        <f t="shared" si="220"/>
        <v>-0.57035924239610125</v>
      </c>
      <c r="Y93" s="18">
        <f t="shared" si="220"/>
        <v>13.663107008582331</v>
      </c>
      <c r="Z93" s="18">
        <f t="shared" si="220"/>
        <v>3.9555553860120662</v>
      </c>
      <c r="AA93" s="18">
        <f t="shared" si="220"/>
        <v>1.6908170203513206</v>
      </c>
      <c r="AB93" s="18">
        <f t="shared" si="221"/>
        <v>3.1079643686465097</v>
      </c>
      <c r="AD93" s="18">
        <f t="shared" si="222"/>
        <v>2.4401939578265974</v>
      </c>
      <c r="AE93" s="18">
        <f t="shared" si="223"/>
        <v>3.7719798264185478</v>
      </c>
      <c r="AF93" s="18">
        <f t="shared" si="224"/>
        <v>5.3273214863303942</v>
      </c>
      <c r="AH93" t="str">
        <f t="shared" si="257"/>
        <v>41 Administrative occupations</v>
      </c>
      <c r="AI93" s="18">
        <f t="shared" si="225"/>
        <v>-0.58280829395511713</v>
      </c>
      <c r="AJ93" s="18">
        <f t="shared" si="225"/>
        <v>10.295272162672187</v>
      </c>
      <c r="AK93" s="18">
        <f t="shared" si="225"/>
        <v>2.9491956016898913</v>
      </c>
      <c r="AL93" s="18">
        <f t="shared" si="225"/>
        <v>1.5453303113936556</v>
      </c>
      <c r="AM93" s="18">
        <f t="shared" si="226"/>
        <v>2.5101698677796547</v>
      </c>
      <c r="AO93" s="18">
        <f t="shared" si="227"/>
        <v>2.0111453253657485</v>
      </c>
      <c r="AP93" s="18">
        <f t="shared" si="228"/>
        <v>3.7466642101967818</v>
      </c>
      <c r="AQ93" s="18">
        <f t="shared" si="229"/>
        <v>5.0181510839504728</v>
      </c>
      <c r="AS93" t="str">
        <f t="shared" si="258"/>
        <v>41 Administrative occupations</v>
      </c>
      <c r="AT93" s="18">
        <f t="shared" si="230"/>
        <v>-0.61084187607077789</v>
      </c>
      <c r="AU93" s="18">
        <f t="shared" si="230"/>
        <v>11.406962761440486</v>
      </c>
      <c r="AV93" s="18">
        <f t="shared" si="230"/>
        <v>2.1044517831652731</v>
      </c>
      <c r="AW93" s="18">
        <f t="shared" si="230"/>
        <v>1.1887958723536096</v>
      </c>
      <c r="AX93" s="18">
        <f t="shared" si="231"/>
        <v>2.0860147714805599</v>
      </c>
      <c r="AZ93" s="18">
        <f t="shared" si="232"/>
        <v>1.493098470169274</v>
      </c>
      <c r="BA93" s="18">
        <f t="shared" si="233"/>
        <v>3.4443116995979794</v>
      </c>
      <c r="BB93" s="18">
        <f t="shared" si="234"/>
        <v>4.4114735034501917</v>
      </c>
      <c r="BD93" t="str">
        <f t="shared" si="259"/>
        <v>41 Administrative occupations</v>
      </c>
      <c r="BE93" s="18">
        <f t="shared" si="235"/>
        <v>0.88248028832715875</v>
      </c>
      <c r="BF93" s="18">
        <f t="shared" si="235"/>
        <v>2.2211896139356258</v>
      </c>
      <c r="BG93" s="18">
        <f t="shared" si="235"/>
        <v>0.13905812676131557</v>
      </c>
      <c r="BH93" s="18">
        <f t="shared" si="235"/>
        <v>-1.1609045601531531</v>
      </c>
      <c r="BI93" s="18">
        <f t="shared" si="236"/>
        <v>-0.54757459697839517</v>
      </c>
      <c r="BK93" s="18">
        <f t="shared" si="237"/>
        <v>-0.72946962805264803</v>
      </c>
      <c r="BL93" s="18">
        <f t="shared" si="238"/>
        <v>2.4533009644749582</v>
      </c>
      <c r="BM93" s="18">
        <f t="shared" si="239"/>
        <v>1.941957240193859</v>
      </c>
      <c r="BO93" t="str">
        <f t="shared" si="260"/>
        <v>41 Administrative occupations</v>
      </c>
      <c r="BP93" s="18">
        <f t="shared" si="240"/>
        <v>-1.9811970426231951</v>
      </c>
      <c r="BQ93" s="18">
        <f t="shared" si="240"/>
        <v>-4.1378633584308933</v>
      </c>
      <c r="BR93" s="18">
        <f t="shared" si="240"/>
        <v>-3.3158797057061706</v>
      </c>
      <c r="BS93" s="18">
        <f t="shared" si="240"/>
        <v>-5.3055605293211405</v>
      </c>
      <c r="BT93" s="18">
        <f t="shared" si="241"/>
        <v>-4.6151882423483332</v>
      </c>
      <c r="BV93" s="18">
        <f t="shared" si="242"/>
        <v>-4.6469252638619558</v>
      </c>
      <c r="BW93" s="18">
        <f t="shared" si="243"/>
        <v>1.9181707962833361</v>
      </c>
      <c r="BX93" s="18">
        <f t="shared" si="244"/>
        <v>-1.317782693516234</v>
      </c>
      <c r="BZ93" t="str">
        <f t="shared" si="261"/>
        <v>41 Administrative occupations</v>
      </c>
      <c r="CA93" s="18">
        <f t="shared" si="245"/>
        <v>1.53346976871922</v>
      </c>
      <c r="CB93" s="18">
        <f t="shared" si="245"/>
        <v>1.6960044785362394</v>
      </c>
      <c r="CC93" s="18">
        <f t="shared" si="245"/>
        <v>-6.5807452273784044</v>
      </c>
      <c r="CD93" s="18">
        <f t="shared" si="245"/>
        <v>-9.7352564273888156</v>
      </c>
      <c r="CE93" s="18">
        <f t="shared" si="246"/>
        <v>-8.0785824492855873</v>
      </c>
      <c r="CG93" s="18">
        <f t="shared" si="247"/>
        <v>-8.6957693588459612</v>
      </c>
      <c r="CH93" s="18">
        <f t="shared" si="248"/>
        <v>1.1823026522518765</v>
      </c>
      <c r="CI93" s="18">
        <f t="shared" si="249"/>
        <v>-5.2082935330048823</v>
      </c>
      <c r="CK93" t="str">
        <f t="shared" si="262"/>
        <v>41 Administrative occupations</v>
      </c>
      <c r="CL93" s="18">
        <f t="shared" si="250"/>
        <v>-4.2350391161874112</v>
      </c>
      <c r="CM93" s="18">
        <f t="shared" si="250"/>
        <v>10.530152816129901</v>
      </c>
      <c r="CN93" s="18">
        <f t="shared" si="250"/>
        <v>-9.1289813411450371</v>
      </c>
      <c r="CO93" s="18">
        <f t="shared" si="250"/>
        <v>-8.187585880178915</v>
      </c>
      <c r="CP93" s="18">
        <f t="shared" si="251"/>
        <v>-7.4153767039130125</v>
      </c>
      <c r="CR93" s="18">
        <f t="shared" si="252"/>
        <v>-8.5024630260106093</v>
      </c>
      <c r="CS93" s="18">
        <f t="shared" si="253"/>
        <v>1.0582501217037521</v>
      </c>
      <c r="CT93" s="18">
        <f t="shared" si="254"/>
        <v>-5.4015327001642905</v>
      </c>
    </row>
    <row r="94" spans="1:98" x14ac:dyDescent="0.2">
      <c r="A94" t="str">
        <f t="shared" si="209"/>
        <v>42 Secretarial and related occupations</v>
      </c>
      <c r="B94" s="18">
        <f t="shared" si="210"/>
        <v>6.4982148432044085</v>
      </c>
      <c r="C94" s="18">
        <f t="shared" si="210"/>
        <v>-9.0987801146815706</v>
      </c>
      <c r="D94" s="18">
        <f t="shared" si="210"/>
        <v>9.9630198028347152</v>
      </c>
      <c r="E94" s="18">
        <f t="shared" si="210"/>
        <v>7.5198635236344291</v>
      </c>
      <c r="F94" s="18">
        <f t="shared" si="211"/>
        <v>7.1471510090054258</v>
      </c>
      <c r="H94" s="18">
        <f t="shared" si="212"/>
        <v>8.3281572758707956</v>
      </c>
      <c r="I94" s="18">
        <f t="shared" si="213"/>
        <v>5.9238831455550756</v>
      </c>
      <c r="J94" s="18">
        <f t="shared" si="214"/>
        <v>10.85350039801507</v>
      </c>
      <c r="L94" t="str">
        <f t="shared" si="255"/>
        <v>42 Secretarial and related occupations</v>
      </c>
      <c r="M94" s="18">
        <f t="shared" si="215"/>
        <v>2.3536339759373082</v>
      </c>
      <c r="N94" s="18">
        <f t="shared" si="215"/>
        <v>6.9515003278667775</v>
      </c>
      <c r="O94" s="18">
        <f t="shared" si="215"/>
        <v>8.4734146356012943</v>
      </c>
      <c r="P94" s="18">
        <f t="shared" si="215"/>
        <v>3.4400754144063628</v>
      </c>
      <c r="Q94" s="18">
        <f t="shared" si="216"/>
        <v>5.2066598766956851</v>
      </c>
      <c r="S94" s="18">
        <f t="shared" si="217"/>
        <v>5.0913544779841668</v>
      </c>
      <c r="T94" s="18">
        <f t="shared" si="218"/>
        <v>4.694018188452409</v>
      </c>
      <c r="U94" s="18">
        <f t="shared" si="219"/>
        <v>7.8254049430917405</v>
      </c>
      <c r="W94" t="str">
        <f t="shared" si="256"/>
        <v>42 Secretarial and related occupations</v>
      </c>
      <c r="X94" s="18">
        <f t="shared" si="220"/>
        <v>-1.971774574839269</v>
      </c>
      <c r="Y94" s="18">
        <f t="shared" si="220"/>
        <v>7.3913388139709824</v>
      </c>
      <c r="Z94" s="18">
        <f t="shared" si="220"/>
        <v>6.1507669862224557</v>
      </c>
      <c r="AA94" s="18">
        <f t="shared" si="220"/>
        <v>4.8531135505864409</v>
      </c>
      <c r="AB94" s="18">
        <f t="shared" si="221"/>
        <v>5.4143877322508693</v>
      </c>
      <c r="AD94" s="18">
        <f t="shared" si="222"/>
        <v>5.2838924584848401</v>
      </c>
      <c r="AE94" s="18">
        <f t="shared" si="223"/>
        <v>4.6479482638760228</v>
      </c>
      <c r="AF94" s="18">
        <f t="shared" si="224"/>
        <v>7.9304096338353336</v>
      </c>
      <c r="AH94" t="str">
        <f t="shared" si="257"/>
        <v>42 Secretarial and related occupations</v>
      </c>
      <c r="AI94" s="18">
        <f t="shared" si="225"/>
        <v>-3.6980349470817409</v>
      </c>
      <c r="AJ94" s="18">
        <f t="shared" si="225"/>
        <v>15.654422381912125</v>
      </c>
      <c r="AK94" s="18">
        <f t="shared" si="225"/>
        <v>3.1784503846874035</v>
      </c>
      <c r="AL94" s="18">
        <f t="shared" si="225"/>
        <v>0.59110053037862986</v>
      </c>
      <c r="AM94" s="18">
        <f t="shared" si="226"/>
        <v>2.2807556259512252</v>
      </c>
      <c r="AO94" s="18">
        <f t="shared" si="227"/>
        <v>1.4462598781437075</v>
      </c>
      <c r="AP94" s="18">
        <f t="shared" si="228"/>
        <v>3.8354513324798001</v>
      </c>
      <c r="AQ94" s="18">
        <f t="shared" si="229"/>
        <v>4.7259605672613558</v>
      </c>
      <c r="AS94" t="str">
        <f t="shared" si="258"/>
        <v>42 Secretarial and related occupations</v>
      </c>
      <c r="AT94" s="18">
        <f t="shared" si="230"/>
        <v>-3.8309484902794733</v>
      </c>
      <c r="AU94" s="18">
        <f t="shared" si="230"/>
        <v>21.284278775856592</v>
      </c>
      <c r="AV94" s="18">
        <f t="shared" si="230"/>
        <v>2.2110858893137797</v>
      </c>
      <c r="AW94" s="18">
        <f t="shared" si="230"/>
        <v>4.4001208653531743</v>
      </c>
      <c r="AX94" s="18">
        <f t="shared" si="231"/>
        <v>4.687308308534055</v>
      </c>
      <c r="AZ94" s="18">
        <f t="shared" si="232"/>
        <v>3.6652823864231854</v>
      </c>
      <c r="BA94" s="18">
        <f t="shared" si="233"/>
        <v>3.5343274966401328</v>
      </c>
      <c r="BB94" s="18">
        <f t="shared" si="234"/>
        <v>6.0090667163105183</v>
      </c>
      <c r="BD94" t="str">
        <f t="shared" si="259"/>
        <v>42 Secretarial and related occupations</v>
      </c>
      <c r="BE94" s="18">
        <f t="shared" si="235"/>
        <v>-0.47442046930844528</v>
      </c>
      <c r="BF94" s="18">
        <f t="shared" si="235"/>
        <v>-6.8361146015802348</v>
      </c>
      <c r="BG94" s="18">
        <f t="shared" si="235"/>
        <v>-0.72744971038124495</v>
      </c>
      <c r="BH94" s="18">
        <f t="shared" si="235"/>
        <v>-11.03780031648779</v>
      </c>
      <c r="BI94" s="18">
        <f t="shared" si="236"/>
        <v>-7.6704883643614714</v>
      </c>
      <c r="BK94" s="18">
        <f t="shared" si="237"/>
        <v>-7.7258468447178874</v>
      </c>
      <c r="BL94" s="18">
        <f t="shared" si="238"/>
        <v>1.8474389917638057</v>
      </c>
      <c r="BM94" s="18">
        <f t="shared" si="239"/>
        <v>-3.1852367322411701</v>
      </c>
      <c r="BO94" t="str">
        <f t="shared" si="260"/>
        <v>42 Secretarial and related occupations</v>
      </c>
      <c r="BP94" s="18">
        <f t="shared" si="240"/>
        <v>-3.7651243847248272</v>
      </c>
      <c r="BQ94" s="18">
        <f t="shared" si="240"/>
        <v>-15.115985217474737</v>
      </c>
      <c r="BR94" s="18">
        <f t="shared" si="240"/>
        <v>-8.0441723797696429</v>
      </c>
      <c r="BS94" s="18">
        <f t="shared" si="240"/>
        <v>-14.785812261926356</v>
      </c>
      <c r="BT94" s="18">
        <f t="shared" si="241"/>
        <v>-12.755093732640999</v>
      </c>
      <c r="BV94" s="18">
        <f t="shared" si="242"/>
        <v>-12.595386188412405</v>
      </c>
      <c r="BW94" s="18">
        <f t="shared" si="243"/>
        <v>1.457588148505029</v>
      </c>
      <c r="BX94" s="18">
        <f t="shared" si="244"/>
        <v>-6.3269498960569326</v>
      </c>
      <c r="BZ94" t="str">
        <f t="shared" si="261"/>
        <v>42 Secretarial and related occupations</v>
      </c>
      <c r="CA94" s="18">
        <f t="shared" si="245"/>
        <v>2.251234242665312</v>
      </c>
      <c r="CB94" s="18">
        <f t="shared" si="245"/>
        <v>-4.2437376919886471</v>
      </c>
      <c r="CC94" s="18">
        <f t="shared" si="245"/>
        <v>-11.51264759049141</v>
      </c>
      <c r="CD94" s="18">
        <f t="shared" si="245"/>
        <v>-11.583392760155375</v>
      </c>
      <c r="CE94" s="18">
        <f t="shared" si="246"/>
        <v>-11.119399912326832</v>
      </c>
      <c r="CG94" s="18">
        <f t="shared" si="247"/>
        <v>-11.559817323655775</v>
      </c>
      <c r="CH94" s="18">
        <f t="shared" si="248"/>
        <v>1.0908692497656469</v>
      </c>
      <c r="CI94" s="18">
        <f t="shared" si="249"/>
        <v>-7.0289540887668256</v>
      </c>
      <c r="CK94" t="str">
        <f t="shared" si="262"/>
        <v>42 Secretarial and related occupations</v>
      </c>
      <c r="CL94" s="18">
        <f t="shared" si="250"/>
        <v>-2.9834223544086602</v>
      </c>
      <c r="CM94" s="18">
        <f t="shared" si="250"/>
        <v>5.8978992546287801</v>
      </c>
      <c r="CN94" s="18">
        <f t="shared" si="250"/>
        <v>-2.8107449140267304</v>
      </c>
      <c r="CO94" s="18">
        <f t="shared" si="250"/>
        <v>-13.082044572400321</v>
      </c>
      <c r="CP94" s="18">
        <f t="shared" si="251"/>
        <v>-8.8766658554631395</v>
      </c>
      <c r="CR94" s="18">
        <f t="shared" si="252"/>
        <v>-9.7849309797487738</v>
      </c>
      <c r="CS94" s="18">
        <f t="shared" si="253"/>
        <v>1.5663362101786094</v>
      </c>
      <c r="CT94" s="18">
        <f t="shared" si="254"/>
        <v>-4.8292417690670941</v>
      </c>
    </row>
    <row r="95" spans="1:98" x14ac:dyDescent="0.2">
      <c r="A95" t="str">
        <f t="shared" si="209"/>
        <v>51 Skilled agricultural and related trades</v>
      </c>
      <c r="B95" s="18">
        <f t="shared" si="210"/>
        <v>16.916495812357233</v>
      </c>
      <c r="C95" s="18">
        <f t="shared" si="210"/>
        <v>-11.61003631433848</v>
      </c>
      <c r="D95" s="18">
        <f t="shared" si="210"/>
        <v>5.4417908565993711</v>
      </c>
      <c r="E95" s="18">
        <f t="shared" si="210"/>
        <v>5.5649102661339045</v>
      </c>
      <c r="F95" s="18">
        <f t="shared" si="211"/>
        <v>4.3617650755397364</v>
      </c>
      <c r="H95" s="18">
        <f t="shared" si="212"/>
        <v>5.5238544978249537</v>
      </c>
      <c r="I95" s="18">
        <f t="shared" si="213"/>
        <v>5.3635392016426087</v>
      </c>
      <c r="J95" s="18">
        <f t="shared" si="214"/>
        <v>8.5632912046469389</v>
      </c>
      <c r="L95" t="str">
        <f t="shared" si="255"/>
        <v>51 Skilled agricultural and related trades</v>
      </c>
      <c r="M95" s="18">
        <f t="shared" si="215"/>
        <v>2.9093848247077059</v>
      </c>
      <c r="N95" s="18">
        <f t="shared" si="215"/>
        <v>10.490221165404501</v>
      </c>
      <c r="O95" s="18">
        <f t="shared" si="215"/>
        <v>5.3891366482758718</v>
      </c>
      <c r="P95" s="18">
        <f t="shared" si="215"/>
        <v>4.8918027777707263</v>
      </c>
      <c r="Q95" s="18">
        <f t="shared" si="216"/>
        <v>5.3889095340963422</v>
      </c>
      <c r="S95" s="18">
        <f t="shared" si="217"/>
        <v>5.0573194161158241</v>
      </c>
      <c r="T95" s="18">
        <f t="shared" si="218"/>
        <v>3.94510369204637</v>
      </c>
      <c r="U95" s="18">
        <f t="shared" si="219"/>
        <v>7.3133697212618198</v>
      </c>
      <c r="W95" t="str">
        <f t="shared" si="256"/>
        <v>51 Skilled agricultural and related trades</v>
      </c>
      <c r="X95" s="18">
        <f t="shared" si="220"/>
        <v>-0.70037795356463484</v>
      </c>
      <c r="Y95" s="18">
        <f t="shared" si="220"/>
        <v>23.892609053961333</v>
      </c>
      <c r="Z95" s="18">
        <f t="shared" si="220"/>
        <v>3.6830536502548528</v>
      </c>
      <c r="AA95" s="18">
        <f t="shared" si="220"/>
        <v>3.4165400629800668</v>
      </c>
      <c r="AB95" s="18">
        <f t="shared" si="221"/>
        <v>4.6749521112044112</v>
      </c>
      <c r="AD95" s="18">
        <f t="shared" si="222"/>
        <v>3.5053017201303716</v>
      </c>
      <c r="AE95" s="18">
        <f t="shared" si="223"/>
        <v>4.3734178575489668</v>
      </c>
      <c r="AF95" s="18">
        <f t="shared" si="224"/>
        <v>6.5143726261792878</v>
      </c>
      <c r="AH95" t="str">
        <f t="shared" si="257"/>
        <v>51 Skilled agricultural and related trades</v>
      </c>
      <c r="AI95" s="18">
        <f t="shared" si="225"/>
        <v>1.9329165681571059</v>
      </c>
      <c r="AJ95" s="18">
        <f t="shared" si="225"/>
        <v>3.862122112797084</v>
      </c>
      <c r="AK95" s="18">
        <f t="shared" si="225"/>
        <v>3.4578620552596862</v>
      </c>
      <c r="AL95" s="18">
        <f t="shared" si="225"/>
        <v>2.9014912523861458</v>
      </c>
      <c r="AM95" s="18">
        <f t="shared" si="226"/>
        <v>3.1349140472896941</v>
      </c>
      <c r="AO95" s="18">
        <f t="shared" si="227"/>
        <v>3.0866149424097378</v>
      </c>
      <c r="AP95" s="18">
        <f t="shared" si="228"/>
        <v>4.4207962012431601</v>
      </c>
      <c r="AQ95" s="18">
        <f t="shared" si="229"/>
        <v>6.2738588603356682</v>
      </c>
      <c r="AS95" t="str">
        <f t="shared" si="258"/>
        <v>51 Skilled agricultural and related trades</v>
      </c>
      <c r="AT95" s="18">
        <f t="shared" si="230"/>
        <v>0.62690544865213749</v>
      </c>
      <c r="AU95" s="18">
        <f t="shared" si="230"/>
        <v>6.3045189855787775</v>
      </c>
      <c r="AV95" s="18">
        <f t="shared" si="230"/>
        <v>2.85905282860206</v>
      </c>
      <c r="AW95" s="18">
        <f t="shared" si="230"/>
        <v>2.7734997724407462</v>
      </c>
      <c r="AX95" s="18">
        <f t="shared" si="231"/>
        <v>3.0174953847534214</v>
      </c>
      <c r="AZ95" s="18">
        <f t="shared" si="232"/>
        <v>2.8020095483717755</v>
      </c>
      <c r="BA95" s="18">
        <f t="shared" si="233"/>
        <v>3.9660573635998286</v>
      </c>
      <c r="BB95" s="18">
        <f t="shared" si="234"/>
        <v>5.7275113099744202</v>
      </c>
      <c r="BD95" t="str">
        <f t="shared" si="259"/>
        <v>51 Skilled agricultural and related trades</v>
      </c>
      <c r="BE95" s="18">
        <f t="shared" si="235"/>
        <v>-0.71459882626365712</v>
      </c>
      <c r="BF95" s="18">
        <f t="shared" si="235"/>
        <v>4.1870918490986897</v>
      </c>
      <c r="BG95" s="18">
        <f t="shared" si="235"/>
        <v>-0.99419668010782836</v>
      </c>
      <c r="BH95" s="18">
        <f t="shared" si="235"/>
        <v>0.60589111713036381</v>
      </c>
      <c r="BI95" s="18">
        <f t="shared" si="236"/>
        <v>0.32217890864381094</v>
      </c>
      <c r="BK95" s="18">
        <f t="shared" si="237"/>
        <v>6.9675641276845113E-2</v>
      </c>
      <c r="BL95" s="18">
        <f t="shared" si="238"/>
        <v>2.5162180852306593</v>
      </c>
      <c r="BM95" s="18">
        <f t="shared" si="239"/>
        <v>2.5654948806090649</v>
      </c>
      <c r="BO95" t="str">
        <f t="shared" si="260"/>
        <v>51 Skilled agricultural and related trades</v>
      </c>
      <c r="BP95" s="18">
        <f t="shared" si="240"/>
        <v>-2.7715093090034282</v>
      </c>
      <c r="BQ95" s="18">
        <f t="shared" si="240"/>
        <v>6.2504304073268679</v>
      </c>
      <c r="BR95" s="18">
        <f t="shared" si="240"/>
        <v>-1.9747442727369502</v>
      </c>
      <c r="BS95" s="18">
        <f t="shared" si="240"/>
        <v>-0.33361552941797434</v>
      </c>
      <c r="BT95" s="18">
        <f t="shared" si="241"/>
        <v>-0.45218579174742812</v>
      </c>
      <c r="BV95" s="18">
        <f t="shared" si="242"/>
        <v>-0.88368879290370295</v>
      </c>
      <c r="BW95" s="18">
        <f t="shared" si="243"/>
        <v>2.6683230480898379</v>
      </c>
      <c r="BX95" s="18">
        <f t="shared" si="244"/>
        <v>2.0696865178441826</v>
      </c>
      <c r="BZ95" t="str">
        <f t="shared" si="261"/>
        <v>51 Skilled agricultural and related trades</v>
      </c>
      <c r="CA95" s="18">
        <f t="shared" si="245"/>
        <v>3.0988516292065338</v>
      </c>
      <c r="CB95" s="18">
        <f t="shared" si="245"/>
        <v>-4.6524720189503039</v>
      </c>
      <c r="CC95" s="18">
        <f t="shared" si="245"/>
        <v>-1.6698927857112467</v>
      </c>
      <c r="CD95" s="18">
        <f t="shared" si="245"/>
        <v>0.77518178277509175</v>
      </c>
      <c r="CE95" s="18">
        <f t="shared" si="246"/>
        <v>-0.34080634247516395</v>
      </c>
      <c r="CG95" s="18">
        <f t="shared" si="247"/>
        <v>-4.6524944522219336E-2</v>
      </c>
      <c r="CH95" s="18">
        <f t="shared" si="248"/>
        <v>2.1822737597199549</v>
      </c>
      <c r="CI95" s="18">
        <f t="shared" si="249"/>
        <v>2.147915110433507</v>
      </c>
      <c r="CK95" t="str">
        <f t="shared" si="262"/>
        <v>51 Skilled agricultural and related trades</v>
      </c>
      <c r="CL95" s="18">
        <f t="shared" si="250"/>
        <v>1.8442228165866936</v>
      </c>
      <c r="CM95" s="18">
        <f t="shared" si="250"/>
        <v>63.945915779296179</v>
      </c>
      <c r="CN95" s="18">
        <f t="shared" si="250"/>
        <v>-5.5233594567801525</v>
      </c>
      <c r="CO95" s="18">
        <f t="shared" si="250"/>
        <v>-8.5998386397991062</v>
      </c>
      <c r="CP95" s="18">
        <f t="shared" si="251"/>
        <v>-4.2145536658607323</v>
      </c>
      <c r="CR95" s="18">
        <f t="shared" si="252"/>
        <v>-7.5856409791197894</v>
      </c>
      <c r="CS95" s="18">
        <f t="shared" si="253"/>
        <v>1.3586455314650303</v>
      </c>
      <c r="CT95" s="18">
        <f t="shared" si="254"/>
        <v>-4.1366198392275617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8.8975209056026507</v>
      </c>
      <c r="C96" s="18">
        <f t="shared" si="210"/>
        <v>-2.4085420955982317</v>
      </c>
      <c r="D96" s="18">
        <f t="shared" si="210"/>
        <v>7.7691705470843919</v>
      </c>
      <c r="E96" s="18">
        <f t="shared" si="210"/>
        <v>4.4229815035667475</v>
      </c>
      <c r="F96" s="18">
        <f t="shared" si="211"/>
        <v>5.0123403357529739</v>
      </c>
      <c r="H96" s="18">
        <f t="shared" si="212"/>
        <v>5.5266713955504532</v>
      </c>
      <c r="I96" s="18">
        <f t="shared" si="213"/>
        <v>3.4624588779268883</v>
      </c>
      <c r="J96" s="18">
        <f t="shared" si="214"/>
        <v>7.3738358641450397</v>
      </c>
      <c r="L96" t="str">
        <f t="shared" si="255"/>
        <v>52 Skilled metal, electrical and electronic trades</v>
      </c>
      <c r="M96" s="18">
        <f t="shared" si="215"/>
        <v>6.395930034709485</v>
      </c>
      <c r="N96" s="18">
        <f t="shared" si="215"/>
        <v>-20.863201602959435</v>
      </c>
      <c r="O96" s="18">
        <f t="shared" si="215"/>
        <v>11.131923496080365</v>
      </c>
      <c r="P96" s="18">
        <f t="shared" si="215"/>
        <v>6.3522007257044155</v>
      </c>
      <c r="Q96" s="18">
        <f t="shared" si="216"/>
        <v>5.8497508787086039</v>
      </c>
      <c r="S96" s="18">
        <f t="shared" si="217"/>
        <v>7.9221522775353881</v>
      </c>
      <c r="T96" s="18">
        <f t="shared" si="218"/>
        <v>4.8188129287725978</v>
      </c>
      <c r="U96" s="18">
        <f t="shared" si="219"/>
        <v>9.9763665287826431</v>
      </c>
      <c r="W96" t="str">
        <f t="shared" si="256"/>
        <v>52 Skilled metal, electrical and electronic trades</v>
      </c>
      <c r="X96" s="18">
        <f t="shared" si="220"/>
        <v>0.83657792343205806</v>
      </c>
      <c r="Y96" s="18">
        <f t="shared" si="220"/>
        <v>-16.679616942523101</v>
      </c>
      <c r="Z96" s="18">
        <f t="shared" si="220"/>
        <v>5.1401977245938646</v>
      </c>
      <c r="AA96" s="18">
        <f t="shared" si="220"/>
        <v>2.6085282063474491</v>
      </c>
      <c r="AB96" s="18">
        <f t="shared" si="221"/>
        <v>2.056192502787324</v>
      </c>
      <c r="AD96" s="18">
        <f t="shared" si="222"/>
        <v>3.4455711865958749</v>
      </c>
      <c r="AE96" s="18">
        <f t="shared" si="223"/>
        <v>3.6552248238295171</v>
      </c>
      <c r="AF96" s="18">
        <f t="shared" si="224"/>
        <v>5.9380014572440798</v>
      </c>
      <c r="AH96" t="str">
        <f t="shared" si="257"/>
        <v>52 Skilled metal, electrical and electronic trades</v>
      </c>
      <c r="AI96" s="18">
        <f t="shared" si="225"/>
        <v>-0.30697588296393352</v>
      </c>
      <c r="AJ96" s="18">
        <f t="shared" si="225"/>
        <v>-10.900229281020602</v>
      </c>
      <c r="AK96" s="18">
        <f t="shared" si="225"/>
        <v>4.8937750709598937</v>
      </c>
      <c r="AL96" s="18">
        <f t="shared" si="225"/>
        <v>2.3443343852190601</v>
      </c>
      <c r="AM96" s="18">
        <f t="shared" si="226"/>
        <v>2.2448521974803404</v>
      </c>
      <c r="AO96" s="18">
        <f t="shared" si="227"/>
        <v>3.1871876037515623</v>
      </c>
      <c r="AP96" s="18">
        <f t="shared" si="228"/>
        <v>3.3587701350112686</v>
      </c>
      <c r="AQ96" s="18">
        <f t="shared" si="229"/>
        <v>5.5310920928826279</v>
      </c>
      <c r="AS96" t="str">
        <f t="shared" si="258"/>
        <v>52 Skilled metal, electrical and electronic trades</v>
      </c>
      <c r="AT96" s="18">
        <f t="shared" si="230"/>
        <v>-0.77468997522961436</v>
      </c>
      <c r="AU96" s="18">
        <f t="shared" si="230"/>
        <v>-11.77718817319291</v>
      </c>
      <c r="AV96" s="18">
        <f t="shared" si="230"/>
        <v>3.0260117779902007</v>
      </c>
      <c r="AW96" s="18">
        <f t="shared" si="230"/>
        <v>1.985145642978825</v>
      </c>
      <c r="AX96" s="18">
        <f t="shared" si="231"/>
        <v>1.3865357042750937</v>
      </c>
      <c r="AZ96" s="18">
        <f t="shared" si="232"/>
        <v>2.3309273200266434</v>
      </c>
      <c r="BA96" s="18">
        <f t="shared" si="233"/>
        <v>3.0764611347065651</v>
      </c>
      <c r="BB96" s="18">
        <f t="shared" si="234"/>
        <v>4.6883881199298427</v>
      </c>
      <c r="BD96" t="str">
        <f t="shared" si="259"/>
        <v>52 Skilled metal, electrical and electronic trades</v>
      </c>
      <c r="BE96" s="18">
        <f t="shared" si="235"/>
        <v>-0.24096599463584445</v>
      </c>
      <c r="BF96" s="18">
        <f t="shared" si="235"/>
        <v>-11.849782749721838</v>
      </c>
      <c r="BG96" s="18">
        <f t="shared" si="235"/>
        <v>0.15905666064459645</v>
      </c>
      <c r="BH96" s="18">
        <f t="shared" si="235"/>
        <v>0.20546581049261103</v>
      </c>
      <c r="BI96" s="18">
        <f t="shared" si="236"/>
        <v>-0.60848987966680701</v>
      </c>
      <c r="BK96" s="18">
        <f t="shared" si="237"/>
        <v>0.18999370504755309</v>
      </c>
      <c r="BL96" s="18">
        <f t="shared" si="238"/>
        <v>1.9832187993907402</v>
      </c>
      <c r="BM96" s="18">
        <f t="shared" si="239"/>
        <v>2.1280294247902676</v>
      </c>
      <c r="BO96" t="str">
        <f t="shared" si="260"/>
        <v>52 Skilled metal, electrical and electronic trades</v>
      </c>
      <c r="BP96" s="18">
        <f t="shared" si="240"/>
        <v>-3.2704280387217843</v>
      </c>
      <c r="BQ96" s="18">
        <f t="shared" si="240"/>
        <v>-3.598969500716287</v>
      </c>
      <c r="BR96" s="18">
        <f t="shared" si="240"/>
        <v>-2.7218133948241574</v>
      </c>
      <c r="BS96" s="18">
        <f t="shared" si="240"/>
        <v>-2.6430699041743888</v>
      </c>
      <c r="BT96" s="18">
        <f t="shared" si="241"/>
        <v>-2.7276893620955533</v>
      </c>
      <c r="BV96" s="18">
        <f t="shared" si="242"/>
        <v>-2.6693248140958303</v>
      </c>
      <c r="BW96" s="18">
        <f t="shared" si="243"/>
        <v>1.8799122932606327</v>
      </c>
      <c r="BX96" s="18">
        <f t="shared" si="244"/>
        <v>-7.5651270278775939E-2</v>
      </c>
      <c r="BZ96" t="str">
        <f t="shared" si="261"/>
        <v>52 Skilled metal, electrical and electronic trades</v>
      </c>
      <c r="CA96" s="18">
        <f t="shared" si="245"/>
        <v>3.5290895225587926</v>
      </c>
      <c r="CB96" s="18">
        <f t="shared" si="245"/>
        <v>-21.874255660100829</v>
      </c>
      <c r="CC96" s="18">
        <f t="shared" si="245"/>
        <v>-2.2830346880591268</v>
      </c>
      <c r="CD96" s="18">
        <f t="shared" si="245"/>
        <v>-5.644777057007766</v>
      </c>
      <c r="CE96" s="18">
        <f t="shared" si="246"/>
        <v>-5.7255587308517981</v>
      </c>
      <c r="CG96" s="18">
        <f t="shared" si="247"/>
        <v>-4.5372471796935159</v>
      </c>
      <c r="CH96" s="18">
        <f t="shared" si="248"/>
        <v>1.5475127574222869</v>
      </c>
      <c r="CI96" s="18">
        <f t="shared" si="249"/>
        <v>-1.8357132336851212</v>
      </c>
      <c r="CK96" t="str">
        <f t="shared" si="262"/>
        <v>52 Skilled metal, electrical and electronic trades</v>
      </c>
      <c r="CL96" s="18">
        <f t="shared" si="250"/>
        <v>1.8211043310469188</v>
      </c>
      <c r="CM96" s="18">
        <f t="shared" si="250"/>
        <v>21.835684563244094</v>
      </c>
      <c r="CN96" s="18">
        <f t="shared" si="250"/>
        <v>-7.1169979131429635</v>
      </c>
      <c r="CO96" s="18">
        <f t="shared" si="250"/>
        <v>-6.9740960606026636</v>
      </c>
      <c r="CP96" s="18">
        <f t="shared" si="251"/>
        <v>-5.4376144607269028</v>
      </c>
      <c r="CR96" s="18">
        <f t="shared" si="252"/>
        <v>-7.0217544232697993</v>
      </c>
      <c r="CS96" s="18">
        <f t="shared" si="253"/>
        <v>1.1686176411086269</v>
      </c>
      <c r="CT96" s="18">
        <f t="shared" si="254"/>
        <v>-4.1937448367066255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-5.5031680440233437</v>
      </c>
      <c r="C97" s="18">
        <f t="shared" si="210"/>
        <v>-31.297711757485345</v>
      </c>
      <c r="D97" s="18">
        <f t="shared" si="210"/>
        <v>14.961096703644516</v>
      </c>
      <c r="E97" s="18">
        <f t="shared" si="210"/>
        <v>2.3497676167897996</v>
      </c>
      <c r="F97" s="18">
        <f t="shared" si="211"/>
        <v>3.523070310635168</v>
      </c>
      <c r="H97" s="18">
        <f t="shared" si="212"/>
        <v>6.3918122722594228</v>
      </c>
      <c r="I97" s="18">
        <f t="shared" si="213"/>
        <v>4.3021441941784255</v>
      </c>
      <c r="J97" s="18">
        <f t="shared" si="214"/>
        <v>8.5302145064594992</v>
      </c>
      <c r="L97" t="str">
        <f t="shared" si="255"/>
        <v>53 Skilled construction and building trades</v>
      </c>
      <c r="M97" s="18">
        <f t="shared" si="215"/>
        <v>5.7025100985093058</v>
      </c>
      <c r="N97" s="18">
        <f t="shared" si="215"/>
        <v>-27.280584441559885</v>
      </c>
      <c r="O97" s="18">
        <f t="shared" si="215"/>
        <v>10.640645002986936</v>
      </c>
      <c r="P97" s="18">
        <f t="shared" si="215"/>
        <v>4.0266425371770165</v>
      </c>
      <c r="Q97" s="18">
        <f t="shared" si="216"/>
        <v>3.7031279008257423</v>
      </c>
      <c r="S97" s="18">
        <f t="shared" si="217"/>
        <v>6.1861694060070027</v>
      </c>
      <c r="T97" s="18">
        <f t="shared" si="218"/>
        <v>4.2526311838320563</v>
      </c>
      <c r="U97" s="18">
        <f t="shared" si="219"/>
        <v>8.3462029350540803</v>
      </c>
      <c r="W97" t="str">
        <f t="shared" si="256"/>
        <v>53 Skilled construction and building trades</v>
      </c>
      <c r="X97" s="18">
        <f t="shared" si="220"/>
        <v>-1.1150072110202913</v>
      </c>
      <c r="Y97" s="18">
        <f t="shared" si="220"/>
        <v>-17.997050001652649</v>
      </c>
      <c r="Z97" s="18">
        <f t="shared" si="220"/>
        <v>5.7483980116830091</v>
      </c>
      <c r="AA97" s="18">
        <f t="shared" si="220"/>
        <v>1.8785829744788041</v>
      </c>
      <c r="AB97" s="18">
        <f t="shared" si="221"/>
        <v>1.683787329473585</v>
      </c>
      <c r="AD97" s="18">
        <f t="shared" si="222"/>
        <v>3.1525248995558641</v>
      </c>
      <c r="AE97" s="18">
        <f t="shared" si="223"/>
        <v>3.6901239780403383</v>
      </c>
      <c r="AF97" s="18">
        <f t="shared" si="224"/>
        <v>5.755742370884942</v>
      </c>
      <c r="AH97" t="str">
        <f t="shared" si="257"/>
        <v>53 Skilled construction and building trades</v>
      </c>
      <c r="AI97" s="18">
        <f t="shared" si="225"/>
        <v>3.8229315892702509</v>
      </c>
      <c r="AJ97" s="18">
        <f t="shared" si="225"/>
        <v>-22.02773653901896</v>
      </c>
      <c r="AK97" s="18">
        <f t="shared" si="225"/>
        <v>6.8146918246489774</v>
      </c>
      <c r="AL97" s="18">
        <f t="shared" si="225"/>
        <v>2.3790895754813191</v>
      </c>
      <c r="AM97" s="18">
        <f t="shared" si="226"/>
        <v>1.9942017387123645</v>
      </c>
      <c r="AO97" s="18">
        <f t="shared" si="227"/>
        <v>3.8367705873183722</v>
      </c>
      <c r="AP97" s="18">
        <f t="shared" si="228"/>
        <v>4.1583191517812201</v>
      </c>
      <c r="AQ97" s="18">
        <f t="shared" si="229"/>
        <v>6.5814831789100747</v>
      </c>
      <c r="AS97" t="str">
        <f t="shared" si="258"/>
        <v>53 Skilled construction and building trades</v>
      </c>
      <c r="AT97" s="18">
        <f t="shared" si="230"/>
        <v>1.026447156591348</v>
      </c>
      <c r="AU97" s="18">
        <f t="shared" si="230"/>
        <v>-18.301470730879121</v>
      </c>
      <c r="AV97" s="18">
        <f t="shared" si="230"/>
        <v>5.7949353161494965</v>
      </c>
      <c r="AW97" s="18">
        <f t="shared" si="230"/>
        <v>1.598625992924263</v>
      </c>
      <c r="AX97" s="18">
        <f t="shared" si="231"/>
        <v>1.4994200408580793</v>
      </c>
      <c r="AZ97" s="18">
        <f t="shared" si="232"/>
        <v>2.9785681344693726</v>
      </c>
      <c r="BA97" s="18">
        <f t="shared" si="233"/>
        <v>3.8849720308864022</v>
      </c>
      <c r="BB97" s="18">
        <f t="shared" si="234"/>
        <v>5.7842010513475151</v>
      </c>
      <c r="BD97" t="str">
        <f t="shared" si="259"/>
        <v>53 Skilled construction and building trades</v>
      </c>
      <c r="BE97" s="18">
        <f t="shared" si="235"/>
        <v>0.93443136864663767</v>
      </c>
      <c r="BF97" s="18">
        <f t="shared" si="235"/>
        <v>-23.186892062081476</v>
      </c>
      <c r="BG97" s="18">
        <f t="shared" si="235"/>
        <v>1.5471910259745592</v>
      </c>
      <c r="BH97" s="18">
        <f t="shared" si="235"/>
        <v>-1.074577758920503E-2</v>
      </c>
      <c r="BI97" s="18">
        <f t="shared" si="236"/>
        <v>-1.1687558380843344</v>
      </c>
      <c r="BK97" s="18">
        <f t="shared" si="237"/>
        <v>0.50589245517245196</v>
      </c>
      <c r="BL97" s="18">
        <f t="shared" si="238"/>
        <v>2.2452912934795011</v>
      </c>
      <c r="BM97" s="18">
        <f t="shared" si="239"/>
        <v>2.6196862082274119</v>
      </c>
      <c r="BO97" t="str">
        <f t="shared" si="260"/>
        <v>53 Skilled construction and building trades</v>
      </c>
      <c r="BP97" s="18">
        <f t="shared" si="240"/>
        <v>0.69482735393642248</v>
      </c>
      <c r="BQ97" s="18">
        <f t="shared" si="240"/>
        <v>-13.114422437186157</v>
      </c>
      <c r="BR97" s="18">
        <f t="shared" si="240"/>
        <v>0.7989445533341355</v>
      </c>
      <c r="BS97" s="18">
        <f t="shared" si="240"/>
        <v>-0.14316353700239981</v>
      </c>
      <c r="BT97" s="18">
        <f t="shared" si="241"/>
        <v>-0.71689452796108721</v>
      </c>
      <c r="BV97" s="18">
        <f t="shared" si="242"/>
        <v>0.16989003705427663</v>
      </c>
      <c r="BW97" s="18">
        <f t="shared" si="243"/>
        <v>2.7191658613123115</v>
      </c>
      <c r="BX97" s="18">
        <f t="shared" si="244"/>
        <v>2.8363175888449277</v>
      </c>
      <c r="BZ97" t="str">
        <f t="shared" si="261"/>
        <v>53 Skilled construction and building trades</v>
      </c>
      <c r="CA97" s="18">
        <f t="shared" si="245"/>
        <v>6.737137267402038</v>
      </c>
      <c r="CB97" s="18">
        <f t="shared" si="245"/>
        <v>-29.316346609000487</v>
      </c>
      <c r="CC97" s="18">
        <f t="shared" si="245"/>
        <v>1.3910086971459679</v>
      </c>
      <c r="CD97" s="18">
        <f t="shared" si="245"/>
        <v>0.76482208783383854</v>
      </c>
      <c r="CE97" s="18">
        <f t="shared" si="246"/>
        <v>-1.2526722139982072</v>
      </c>
      <c r="CG97" s="18">
        <f t="shared" si="247"/>
        <v>0.97312007362335695</v>
      </c>
      <c r="CH97" s="18">
        <f t="shared" si="248"/>
        <v>2.2671076481234564</v>
      </c>
      <c r="CI97" s="18">
        <f t="shared" si="249"/>
        <v>2.9915788810710664</v>
      </c>
      <c r="CK97" t="str">
        <f t="shared" si="262"/>
        <v>53 Skilled construction and building trades</v>
      </c>
      <c r="CL97" s="18">
        <f t="shared" si="250"/>
        <v>3.6465996111065602</v>
      </c>
      <c r="CM97" s="18">
        <f t="shared" si="250"/>
        <v>14.076957227489828</v>
      </c>
      <c r="CN97" s="18">
        <f t="shared" si="250"/>
        <v>-9.2165402198700406</v>
      </c>
      <c r="CO97" s="18">
        <f t="shared" si="250"/>
        <v>-11.096674210751733</v>
      </c>
      <c r="CP97" s="18">
        <f t="shared" si="251"/>
        <v>-9.1079856241396691</v>
      </c>
      <c r="CR97" s="18">
        <f t="shared" si="252"/>
        <v>-10.474329607601806</v>
      </c>
      <c r="CS97" s="18">
        <f t="shared" si="253"/>
        <v>0.95515584661627351</v>
      </c>
      <c r="CT97" s="18">
        <f t="shared" si="254"/>
        <v>-6.8766475383142511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5.3958569496192599</v>
      </c>
      <c r="C98" s="18">
        <f t="shared" si="210"/>
        <v>-16.055306685208937</v>
      </c>
      <c r="D98" s="18">
        <f t="shared" si="210"/>
        <v>10.046991901589397</v>
      </c>
      <c r="E98" s="18">
        <f t="shared" si="210"/>
        <v>5.4324497150328499</v>
      </c>
      <c r="F98" s="18">
        <f t="shared" si="211"/>
        <v>5.3420325575265659</v>
      </c>
      <c r="H98" s="18">
        <f t="shared" si="212"/>
        <v>6.9487197682493118</v>
      </c>
      <c r="I98" s="18">
        <f t="shared" si="213"/>
        <v>4.5517163825634199</v>
      </c>
      <c r="J98" s="18">
        <f t="shared" si="214"/>
        <v>9.0921788460902384</v>
      </c>
      <c r="L98" t="str">
        <f t="shared" si="255"/>
        <v>54 Textiles, printing and other skilled trades</v>
      </c>
      <c r="M98" s="18">
        <f t="shared" si="215"/>
        <v>9.4207745477807201</v>
      </c>
      <c r="N98" s="18">
        <f t="shared" si="215"/>
        <v>-0.13030364704004205</v>
      </c>
      <c r="O98" s="18">
        <f t="shared" si="215"/>
        <v>8.1723861064908689</v>
      </c>
      <c r="P98" s="18">
        <f t="shared" si="215"/>
        <v>5.4340324558309616</v>
      </c>
      <c r="Q98" s="18">
        <f t="shared" si="216"/>
        <v>5.9226888248246068</v>
      </c>
      <c r="S98" s="18">
        <f t="shared" si="217"/>
        <v>6.3390267508955489</v>
      </c>
      <c r="T98" s="18">
        <f t="shared" si="218"/>
        <v>4.6399486340656715</v>
      </c>
      <c r="U98" s="18">
        <f t="shared" si="219"/>
        <v>8.6869310626298777</v>
      </c>
      <c r="W98" t="str">
        <f t="shared" si="256"/>
        <v>54 Textiles, printing and other skilled trades</v>
      </c>
      <c r="X98" s="18">
        <f t="shared" si="220"/>
        <v>-0.4386625030284419</v>
      </c>
      <c r="Y98" s="18">
        <f t="shared" si="220"/>
        <v>0.68833478630163647</v>
      </c>
      <c r="Z98" s="18">
        <f t="shared" si="220"/>
        <v>6.1014565490011607</v>
      </c>
      <c r="AA98" s="18">
        <f t="shared" si="220"/>
        <v>2.0441299141654934</v>
      </c>
      <c r="AB98" s="18">
        <f t="shared" si="221"/>
        <v>3.208777729315293</v>
      </c>
      <c r="AD98" s="18">
        <f t="shared" si="222"/>
        <v>3.3790332696660208</v>
      </c>
      <c r="AE98" s="18">
        <f t="shared" si="223"/>
        <v>4.0071495602191698</v>
      </c>
      <c r="AF98" s="18">
        <f t="shared" si="224"/>
        <v>6.1531291694888468</v>
      </c>
      <c r="AH98" t="str">
        <f t="shared" si="257"/>
        <v>54 Textiles, printing and other skilled trades</v>
      </c>
      <c r="AI98" s="18">
        <f t="shared" si="225"/>
        <v>-3.3304822314861315</v>
      </c>
      <c r="AJ98" s="18">
        <f t="shared" si="225"/>
        <v>19.340938056270286</v>
      </c>
      <c r="AK98" s="18">
        <f t="shared" si="225"/>
        <v>3.6559343351947993</v>
      </c>
      <c r="AL98" s="18">
        <f t="shared" si="225"/>
        <v>2.6585929336709224</v>
      </c>
      <c r="AM98" s="18">
        <f t="shared" si="226"/>
        <v>3.9428417123598347</v>
      </c>
      <c r="AO98" s="18">
        <f t="shared" si="227"/>
        <v>2.9899692519572696</v>
      </c>
      <c r="AP98" s="18">
        <f t="shared" si="228"/>
        <v>4.0196766490004032</v>
      </c>
      <c r="AQ98" s="18">
        <f t="shared" si="229"/>
        <v>5.8966729846724908</v>
      </c>
      <c r="AS98" t="str">
        <f t="shared" si="258"/>
        <v>54 Textiles, printing and other skilled trades</v>
      </c>
      <c r="AT98" s="18">
        <f t="shared" si="230"/>
        <v>-2.3154149847963823</v>
      </c>
      <c r="AU98" s="18">
        <f t="shared" si="230"/>
        <v>7.868249675893435</v>
      </c>
      <c r="AV98" s="18">
        <f t="shared" si="230"/>
        <v>4.4073836423405899</v>
      </c>
      <c r="AW98" s="18">
        <f t="shared" si="230"/>
        <v>7.9093697588383804E-2</v>
      </c>
      <c r="AX98" s="18">
        <f t="shared" si="231"/>
        <v>1.8882160686790606</v>
      </c>
      <c r="AZ98" s="18">
        <f t="shared" si="232"/>
        <v>1.5015435804966781</v>
      </c>
      <c r="BA98" s="18">
        <f t="shared" si="233"/>
        <v>3.71443504660256</v>
      </c>
      <c r="BB98" s="18">
        <f t="shared" si="234"/>
        <v>4.6546603288978528</v>
      </c>
      <c r="BD98" t="str">
        <f t="shared" si="259"/>
        <v>54 Textiles, printing and other skilled trades</v>
      </c>
      <c r="BE98" s="18">
        <f t="shared" si="235"/>
        <v>-0.81044976354981424</v>
      </c>
      <c r="BF98" s="18">
        <f t="shared" si="235"/>
        <v>-12.642840519585096</v>
      </c>
      <c r="BG98" s="18">
        <f t="shared" si="235"/>
        <v>2.9991789844022732</v>
      </c>
      <c r="BH98" s="18">
        <f t="shared" si="235"/>
        <v>0.27540754489188135</v>
      </c>
      <c r="BI98" s="18">
        <f t="shared" si="236"/>
        <v>0.25088835953341881</v>
      </c>
      <c r="BK98" s="18">
        <f t="shared" si="237"/>
        <v>1.1752325923825246</v>
      </c>
      <c r="BL98" s="18">
        <f t="shared" si="238"/>
        <v>2.5487956637380904</v>
      </c>
      <c r="BM98" s="18">
        <f t="shared" si="239"/>
        <v>3.3958044433930468</v>
      </c>
      <c r="BO98" t="str">
        <f t="shared" si="260"/>
        <v>54 Textiles, printing and other skilled trades</v>
      </c>
      <c r="BP98" s="18">
        <f t="shared" si="240"/>
        <v>-4.6103191574478615</v>
      </c>
      <c r="BQ98" s="18">
        <f t="shared" si="240"/>
        <v>0.97954315250292634</v>
      </c>
      <c r="BR98" s="18">
        <f t="shared" si="240"/>
        <v>-1.1149639657180521</v>
      </c>
      <c r="BS98" s="18">
        <f t="shared" si="240"/>
        <v>-1.5987452779565703</v>
      </c>
      <c r="BT98" s="18">
        <f t="shared" si="241"/>
        <v>-1.2883775244718287</v>
      </c>
      <c r="BV98" s="18">
        <f t="shared" si="242"/>
        <v>-1.4377483954382653</v>
      </c>
      <c r="BW98" s="18">
        <f t="shared" si="243"/>
        <v>2.0989556015952759</v>
      </c>
      <c r="BX98" s="18">
        <f t="shared" si="244"/>
        <v>1.0541123936130381</v>
      </c>
      <c r="BZ98" t="str">
        <f t="shared" si="261"/>
        <v>54 Textiles, printing and other skilled trades</v>
      </c>
      <c r="CA98" s="18">
        <f t="shared" si="245"/>
        <v>2.1975449017578308</v>
      </c>
      <c r="CB98" s="18">
        <f t="shared" si="245"/>
        <v>-6.859441158567714</v>
      </c>
      <c r="CC98" s="18">
        <f t="shared" si="245"/>
        <v>0.87030795634990277</v>
      </c>
      <c r="CD98" s="18">
        <f t="shared" si="245"/>
        <v>-3.1385881832677209</v>
      </c>
      <c r="CE98" s="18">
        <f t="shared" si="246"/>
        <v>-2.1430962947696974</v>
      </c>
      <c r="CG98" s="18">
        <f t="shared" si="247"/>
        <v>-1.8203124864657916</v>
      </c>
      <c r="CH98" s="18">
        <f t="shared" si="248"/>
        <v>1.9447347915594992</v>
      </c>
      <c r="CI98" s="18">
        <f t="shared" si="249"/>
        <v>0.60144905664534232</v>
      </c>
      <c r="CK98" t="str">
        <f t="shared" si="262"/>
        <v>54 Textiles, printing and other skilled trades</v>
      </c>
      <c r="CL98" s="18">
        <f t="shared" si="250"/>
        <v>-3.073232630804501</v>
      </c>
      <c r="CM98" s="18">
        <f t="shared" si="250"/>
        <v>23.624124409250612</v>
      </c>
      <c r="CN98" s="18">
        <f t="shared" si="250"/>
        <v>-10.716565085469876</v>
      </c>
      <c r="CO98" s="18">
        <f t="shared" si="250"/>
        <v>-6.1775500938505923</v>
      </c>
      <c r="CP98" s="18">
        <f t="shared" si="251"/>
        <v>-6.0138011131368181</v>
      </c>
      <c r="CR98" s="18">
        <f t="shared" si="252"/>
        <v>-7.7156319068139911</v>
      </c>
      <c r="CS98" s="18">
        <f t="shared" si="253"/>
        <v>1.0705005943915991</v>
      </c>
      <c r="CT98" s="18">
        <f t="shared" si="254"/>
        <v>-4.8679311857210088</v>
      </c>
    </row>
    <row r="99" spans="1:98" x14ac:dyDescent="0.2">
      <c r="A99" t="str">
        <f t="shared" si="209"/>
        <v>61 Caring personal service occupations</v>
      </c>
      <c r="B99" s="18">
        <f t="shared" si="210"/>
        <v>4.9489865958518342</v>
      </c>
      <c r="C99" s="18">
        <f t="shared" si="210"/>
        <v>-5.5584857956894274</v>
      </c>
      <c r="D99" s="18">
        <f t="shared" si="210"/>
        <v>6.8813494597946834</v>
      </c>
      <c r="E99" s="18">
        <f t="shared" si="210"/>
        <v>5.2989359172268768</v>
      </c>
      <c r="F99" s="18">
        <f t="shared" si="211"/>
        <v>5.0738209859227057</v>
      </c>
      <c r="H99" s="18">
        <f t="shared" si="212"/>
        <v>5.8237866915866299</v>
      </c>
      <c r="I99" s="18">
        <f t="shared" si="213"/>
        <v>4.5090616067192224</v>
      </c>
      <c r="J99" s="18">
        <f t="shared" si="214"/>
        <v>8.2305787173922784</v>
      </c>
      <c r="L99" t="str">
        <f t="shared" si="255"/>
        <v>61 Caring personal service occupations</v>
      </c>
      <c r="M99" s="18">
        <f t="shared" si="215"/>
        <v>5.5582865535043435</v>
      </c>
      <c r="N99" s="18">
        <f t="shared" si="215"/>
        <v>0.88652313623842627</v>
      </c>
      <c r="O99" s="18">
        <f t="shared" si="215"/>
        <v>7.3004665568153992</v>
      </c>
      <c r="P99" s="18">
        <f t="shared" si="215"/>
        <v>5.2336824892169398</v>
      </c>
      <c r="Q99" s="18">
        <f t="shared" si="216"/>
        <v>5.5964469402670858</v>
      </c>
      <c r="S99" s="18">
        <f t="shared" si="217"/>
        <v>5.9181489171828972</v>
      </c>
      <c r="T99" s="18">
        <f t="shared" si="218"/>
        <v>4.7963774974611351</v>
      </c>
      <c r="U99" s="18">
        <f t="shared" si="219"/>
        <v>8.4754397325323971</v>
      </c>
      <c r="W99" t="str">
        <f t="shared" si="256"/>
        <v>61 Caring personal service occupations</v>
      </c>
      <c r="X99" s="18">
        <f t="shared" si="220"/>
        <v>6.2129163463908732E-2</v>
      </c>
      <c r="Y99" s="18">
        <f t="shared" si="220"/>
        <v>7.1460293314939305</v>
      </c>
      <c r="Z99" s="18">
        <f t="shared" si="220"/>
        <v>3.3683624681707602</v>
      </c>
      <c r="AA99" s="18">
        <f t="shared" si="220"/>
        <v>1.8908432910819784</v>
      </c>
      <c r="AB99" s="18">
        <f t="shared" si="221"/>
        <v>2.6724946706613073</v>
      </c>
      <c r="AD99" s="18">
        <f t="shared" si="222"/>
        <v>2.3809880666377792</v>
      </c>
      <c r="AE99" s="18">
        <f t="shared" si="223"/>
        <v>4.1776258279613954</v>
      </c>
      <c r="AF99" s="18">
        <f t="shared" si="224"/>
        <v>5.6201392823892027</v>
      </c>
      <c r="AH99" t="str">
        <f t="shared" si="257"/>
        <v>61 Caring personal service occupations</v>
      </c>
      <c r="AI99" s="18">
        <f t="shared" si="225"/>
        <v>-3.2839605546154949</v>
      </c>
      <c r="AJ99" s="18">
        <f t="shared" si="225"/>
        <v>7.052465307787581</v>
      </c>
      <c r="AK99" s="18">
        <f t="shared" si="225"/>
        <v>0.30077098755381115</v>
      </c>
      <c r="AL99" s="18">
        <f t="shared" si="225"/>
        <v>0.39716416794990383</v>
      </c>
      <c r="AM99" s="18">
        <f t="shared" si="226"/>
        <v>0.7704691582154588</v>
      </c>
      <c r="AO99" s="18">
        <f t="shared" si="227"/>
        <v>0.36502281912027534</v>
      </c>
      <c r="AP99" s="18">
        <f t="shared" si="228"/>
        <v>3.3048817987984647</v>
      </c>
      <c r="AQ99" s="18">
        <f t="shared" si="229"/>
        <v>3.5386929174450632</v>
      </c>
      <c r="AS99" t="str">
        <f t="shared" si="258"/>
        <v>61 Caring personal service occupations</v>
      </c>
      <c r="AT99" s="18">
        <f t="shared" si="230"/>
        <v>-0.91275347650864314</v>
      </c>
      <c r="AU99" s="18">
        <f t="shared" si="230"/>
        <v>11.078570319318448</v>
      </c>
      <c r="AV99" s="18">
        <f t="shared" si="230"/>
        <v>1.0312949536422478</v>
      </c>
      <c r="AW99" s="18">
        <f t="shared" si="230"/>
        <v>1.0548891672734317</v>
      </c>
      <c r="AX99" s="18">
        <f t="shared" si="231"/>
        <v>1.6465631003246051</v>
      </c>
      <c r="AZ99" s="18">
        <f t="shared" si="232"/>
        <v>1.0470238172327395</v>
      </c>
      <c r="BA99" s="18">
        <f t="shared" si="233"/>
        <v>3.5513779734341888</v>
      </c>
      <c r="BB99" s="18">
        <f t="shared" si="234"/>
        <v>4.2126241638760886</v>
      </c>
      <c r="BD99" t="str">
        <f t="shared" si="259"/>
        <v>61 Caring personal service occupations</v>
      </c>
      <c r="BE99" s="18">
        <f t="shared" si="235"/>
        <v>4.5486632203590949</v>
      </c>
      <c r="BF99" s="18">
        <f t="shared" si="235"/>
        <v>-6.3318670814297757</v>
      </c>
      <c r="BG99" s="18">
        <f t="shared" si="235"/>
        <v>1.7815800042248808</v>
      </c>
      <c r="BH99" s="18">
        <f t="shared" si="235"/>
        <v>1.5953516587725591</v>
      </c>
      <c r="BI99" s="18">
        <f t="shared" si="236"/>
        <v>1.1386754218809081</v>
      </c>
      <c r="BK99" s="18">
        <f t="shared" si="237"/>
        <v>1.6573898831672818</v>
      </c>
      <c r="BL99" s="18">
        <f t="shared" si="238"/>
        <v>3.2489824688832769</v>
      </c>
      <c r="BM99" s="18">
        <f t="shared" si="239"/>
        <v>4.3537623671353831</v>
      </c>
      <c r="BO99" t="str">
        <f t="shared" si="260"/>
        <v>61 Caring personal service occupations</v>
      </c>
      <c r="BP99" s="18">
        <f t="shared" si="240"/>
        <v>-0.35126495987571893</v>
      </c>
      <c r="BQ99" s="18">
        <f t="shared" si="240"/>
        <v>-16.263080597108694</v>
      </c>
      <c r="BR99" s="18">
        <f t="shared" si="240"/>
        <v>-1.8769988130453163</v>
      </c>
      <c r="BS99" s="18">
        <f t="shared" si="240"/>
        <v>-2.9724059238678824</v>
      </c>
      <c r="BT99" s="18">
        <f t="shared" si="241"/>
        <v>-3.5237903573908436</v>
      </c>
      <c r="BV99" s="18">
        <f t="shared" si="242"/>
        <v>-2.6086357504825575</v>
      </c>
      <c r="BW99" s="18">
        <f t="shared" si="243"/>
        <v>2.4040351225633083</v>
      </c>
      <c r="BX99" s="18">
        <f t="shared" si="244"/>
        <v>0.64211171198069739</v>
      </c>
      <c r="BZ99" t="str">
        <f t="shared" si="261"/>
        <v>61 Caring personal service occupations</v>
      </c>
      <c r="CA99" s="18">
        <f t="shared" si="245"/>
        <v>-9.7477869917653734</v>
      </c>
      <c r="CB99" s="18">
        <f t="shared" si="245"/>
        <v>-11.342098521734389</v>
      </c>
      <c r="CC99" s="18">
        <f t="shared" si="245"/>
        <v>-5.6133308515162632</v>
      </c>
      <c r="CD99" s="18">
        <f t="shared" si="245"/>
        <v>-0.43542529623846749</v>
      </c>
      <c r="CE99" s="18">
        <f t="shared" si="246"/>
        <v>-2.7907821750610351</v>
      </c>
      <c r="CG99" s="18">
        <f t="shared" si="247"/>
        <v>-2.1922093744679905</v>
      </c>
      <c r="CH99" s="18">
        <f t="shared" si="248"/>
        <v>1.3902160070912606</v>
      </c>
      <c r="CI99" s="18">
        <f t="shared" si="249"/>
        <v>-0.36071939235506889</v>
      </c>
      <c r="CK99" t="str">
        <f t="shared" si="262"/>
        <v>61 Caring personal service occupations</v>
      </c>
      <c r="CL99" s="18">
        <f t="shared" si="250"/>
        <v>-5.3094529457552442</v>
      </c>
      <c r="CM99" s="18">
        <f t="shared" si="250"/>
        <v>20.452543150294254</v>
      </c>
      <c r="CN99" s="18">
        <f t="shared" si="250"/>
        <v>0.86388075491223848</v>
      </c>
      <c r="CO99" s="18">
        <f t="shared" si="250"/>
        <v>1.1882207508722376</v>
      </c>
      <c r="CP99" s="18">
        <f t="shared" si="251"/>
        <v>2.1938171152870556</v>
      </c>
      <c r="CR99" s="18">
        <f t="shared" si="252"/>
        <v>1.0799917003652126</v>
      </c>
      <c r="CS99" s="18">
        <f t="shared" si="253"/>
        <v>2.1234068604487621</v>
      </c>
      <c r="CT99" s="18">
        <f t="shared" si="254"/>
        <v>2.9441298149291528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20.30040384575722</v>
      </c>
      <c r="C100" s="18">
        <f t="shared" si="210"/>
        <v>1.6495907646219887</v>
      </c>
      <c r="D100" s="18">
        <f t="shared" si="210"/>
        <v>7.3903077814424067</v>
      </c>
      <c r="E100" s="18">
        <f t="shared" si="210"/>
        <v>4.8791029539548392</v>
      </c>
      <c r="F100" s="18">
        <f t="shared" si="211"/>
        <v>5.4511437184556089</v>
      </c>
      <c r="H100" s="18">
        <f t="shared" si="212"/>
        <v>5.7095778386793361</v>
      </c>
      <c r="I100" s="18">
        <f t="shared" si="213"/>
        <v>4.7095395690481823</v>
      </c>
      <c r="J100" s="18">
        <f t="shared" si="214"/>
        <v>8.2722297604538966</v>
      </c>
      <c r="L100" t="str">
        <f t="shared" si="255"/>
        <v>62 Leisure, travel and related personal service occupations</v>
      </c>
      <c r="M100" s="18">
        <f t="shared" si="215"/>
        <v>6.2225997905886121</v>
      </c>
      <c r="N100" s="18">
        <f t="shared" si="215"/>
        <v>-10.572933988963273</v>
      </c>
      <c r="O100" s="18">
        <f t="shared" si="215"/>
        <v>5.9605627078442414</v>
      </c>
      <c r="P100" s="18">
        <f t="shared" si="215"/>
        <v>5.574115940689528</v>
      </c>
      <c r="Q100" s="18">
        <f t="shared" si="216"/>
        <v>4.6038814324844246</v>
      </c>
      <c r="S100" s="18">
        <f t="shared" si="217"/>
        <v>5.7027746750617059</v>
      </c>
      <c r="T100" s="18">
        <f t="shared" si="218"/>
        <v>4.3737589685305833</v>
      </c>
      <c r="U100" s="18">
        <f t="shared" si="219"/>
        <v>8.0589076229565357</v>
      </c>
      <c r="W100" t="str">
        <f t="shared" si="256"/>
        <v>62 Leisure, travel and related personal service occupations</v>
      </c>
      <c r="X100" s="18">
        <f t="shared" si="220"/>
        <v>4.3581462349769451</v>
      </c>
      <c r="Y100" s="18">
        <f t="shared" si="220"/>
        <v>-3.5769571441717884</v>
      </c>
      <c r="Z100" s="18">
        <f t="shared" si="220"/>
        <v>4.7014004657611297</v>
      </c>
      <c r="AA100" s="18">
        <f t="shared" si="220"/>
        <v>3.2345271935565689</v>
      </c>
      <c r="AB100" s="18">
        <f t="shared" si="221"/>
        <v>3.2492875481165306</v>
      </c>
      <c r="AD100" s="18">
        <f t="shared" si="222"/>
        <v>3.7211871722771184</v>
      </c>
      <c r="AE100" s="18">
        <f t="shared" si="223"/>
        <v>4.3520760618990684</v>
      </c>
      <c r="AF100" s="18">
        <f t="shared" si="224"/>
        <v>6.6438945762380408</v>
      </c>
      <c r="AH100" t="str">
        <f t="shared" si="257"/>
        <v>62 Leisure, travel and related personal service occupations</v>
      </c>
      <c r="AI100" s="18">
        <f t="shared" si="225"/>
        <v>3.2394531012316596</v>
      </c>
      <c r="AJ100" s="18">
        <f t="shared" si="225"/>
        <v>-0.97206950304922213</v>
      </c>
      <c r="AK100" s="18">
        <f t="shared" si="225"/>
        <v>3.4706807956476515</v>
      </c>
      <c r="AL100" s="18">
        <f t="shared" si="225"/>
        <v>3.2157130009238699</v>
      </c>
      <c r="AM100" s="18">
        <f t="shared" si="226"/>
        <v>3.0282683226195095</v>
      </c>
      <c r="AO100" s="18">
        <f t="shared" si="227"/>
        <v>3.3006323803612458</v>
      </c>
      <c r="AP100" s="18">
        <f t="shared" si="228"/>
        <v>4.2161145518267773</v>
      </c>
      <c r="AQ100" s="18">
        <f t="shared" si="229"/>
        <v>6.2578022442758341</v>
      </c>
      <c r="AS100" t="str">
        <f t="shared" si="258"/>
        <v>62 Leisure, travel and related personal service occupations</v>
      </c>
      <c r="AT100" s="18">
        <f t="shared" si="230"/>
        <v>5.9522507855958473</v>
      </c>
      <c r="AU100" s="18">
        <f t="shared" si="230"/>
        <v>-1.4127535295767046</v>
      </c>
      <c r="AV100" s="18">
        <f t="shared" si="230"/>
        <v>3.6364192544004137</v>
      </c>
      <c r="AW100" s="18">
        <f t="shared" si="230"/>
        <v>3.5163462445674254</v>
      </c>
      <c r="AX100" s="18">
        <f t="shared" si="231"/>
        <v>3.2385758490111272</v>
      </c>
      <c r="AZ100" s="18">
        <f t="shared" si="232"/>
        <v>3.5563551158334539</v>
      </c>
      <c r="BA100" s="18">
        <f t="shared" si="233"/>
        <v>4.3023955290056204</v>
      </c>
      <c r="BB100" s="18">
        <f t="shared" si="234"/>
        <v>6.4954534504266359</v>
      </c>
      <c r="BD100" t="str">
        <f t="shared" si="259"/>
        <v>62 Leisure, travel and related personal service occupations</v>
      </c>
      <c r="BE100" s="18">
        <f t="shared" si="235"/>
        <v>3.2746525776775171</v>
      </c>
      <c r="BF100" s="18">
        <f t="shared" si="235"/>
        <v>-17.680093107913663</v>
      </c>
      <c r="BG100" s="18">
        <f t="shared" si="235"/>
        <v>-0.41540108098614414</v>
      </c>
      <c r="BH100" s="18">
        <f t="shared" si="235"/>
        <v>-0.22433331579162497</v>
      </c>
      <c r="BI100" s="18">
        <f t="shared" si="236"/>
        <v>-1.4754388318202416</v>
      </c>
      <c r="BK100" s="18">
        <f t="shared" si="237"/>
        <v>-0.28806326857644393</v>
      </c>
      <c r="BL100" s="18">
        <f t="shared" si="238"/>
        <v>2.3776487100198418</v>
      </c>
      <c r="BM100" s="18">
        <f t="shared" si="239"/>
        <v>2.1715913822057731</v>
      </c>
      <c r="BO100" t="str">
        <f t="shared" si="260"/>
        <v>62 Leisure, travel and related personal service occupations</v>
      </c>
      <c r="BP100" s="18">
        <f t="shared" si="240"/>
        <v>1.1044065012195237</v>
      </c>
      <c r="BQ100" s="18">
        <f t="shared" si="240"/>
        <v>-17.454968923379553</v>
      </c>
      <c r="BR100" s="18">
        <f t="shared" si="240"/>
        <v>-2.4899632652019887</v>
      </c>
      <c r="BS100" s="18">
        <f t="shared" si="240"/>
        <v>-2.3553750845149435</v>
      </c>
      <c r="BT100" s="18">
        <f t="shared" si="241"/>
        <v>-3.4168624837180861</v>
      </c>
      <c r="BV100" s="18">
        <f t="shared" si="242"/>
        <v>-2.4002584393446047</v>
      </c>
      <c r="BW100" s="18">
        <f t="shared" si="243"/>
        <v>2.3267744854031935</v>
      </c>
      <c r="BX100" s="18">
        <f t="shared" si="244"/>
        <v>0.67761080855073264</v>
      </c>
      <c r="BZ100" t="str">
        <f t="shared" si="261"/>
        <v>62 Leisure, travel and related personal service occupations</v>
      </c>
      <c r="CA100" s="18">
        <f t="shared" si="245"/>
        <v>8.0518497485908114</v>
      </c>
      <c r="CB100" s="18">
        <f t="shared" si="245"/>
        <v>-8.8386546450601742</v>
      </c>
      <c r="CC100" s="18">
        <f t="shared" si="245"/>
        <v>-0.17922925264948208</v>
      </c>
      <c r="CD100" s="18">
        <f t="shared" si="245"/>
        <v>-0.16938548910050422</v>
      </c>
      <c r="CE100" s="18">
        <f t="shared" si="246"/>
        <v>-0.73765113420161121</v>
      </c>
      <c r="CG100" s="18">
        <f t="shared" si="247"/>
        <v>-0.17266685147172556</v>
      </c>
      <c r="CH100" s="18">
        <f t="shared" si="248"/>
        <v>2.2125209241218968</v>
      </c>
      <c r="CI100" s="18">
        <f t="shared" si="249"/>
        <v>2.0858509867913932</v>
      </c>
      <c r="CK100" t="str">
        <f t="shared" si="262"/>
        <v>62 Leisure, travel and related personal service occupations</v>
      </c>
      <c r="CL100" s="18">
        <f t="shared" si="250"/>
        <v>-3.6211464905377966</v>
      </c>
      <c r="CM100" s="18">
        <f t="shared" si="250"/>
        <v>12.064961028451361</v>
      </c>
      <c r="CN100" s="18">
        <f t="shared" si="250"/>
        <v>-9.2736439431763245</v>
      </c>
      <c r="CO100" s="18">
        <f t="shared" si="250"/>
        <v>-3.8223617455179992</v>
      </c>
      <c r="CP100" s="18">
        <f t="shared" si="251"/>
        <v>-4.6534700825172193</v>
      </c>
      <c r="CR100" s="18">
        <f t="shared" si="252"/>
        <v>-5.6749099989319873</v>
      </c>
      <c r="CS100" s="18">
        <f t="shared" si="253"/>
        <v>1.2621470601333007</v>
      </c>
      <c r="CT100" s="18">
        <f t="shared" si="254"/>
        <v>-3.1023614932814136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-0.71382140060982646</v>
      </c>
      <c r="C101" s="18">
        <f t="shared" si="210"/>
        <v>13.172837239124435</v>
      </c>
      <c r="D101" s="18">
        <f t="shared" si="210"/>
        <v>2.9426489573784353</v>
      </c>
      <c r="E101" s="18">
        <f t="shared" si="210"/>
        <v>5.307919300674202</v>
      </c>
      <c r="F101" s="18">
        <f t="shared" si="211"/>
        <v>5.0347669810110629</v>
      </c>
      <c r="H101" s="18">
        <f t="shared" si="212"/>
        <v>4.5135182765129844</v>
      </c>
      <c r="I101" s="18">
        <f t="shared" si="213"/>
        <v>3.6008962469370243</v>
      </c>
      <c r="J101" s="18">
        <f t="shared" si="214"/>
        <v>6.6833321782482358</v>
      </c>
      <c r="L101" t="str">
        <f t="shared" si="255"/>
        <v>63 Community and civil enforcement occupations</v>
      </c>
      <c r="M101" s="18">
        <f t="shared" si="215"/>
        <v>-0.62332011574266488</v>
      </c>
      <c r="N101" s="18">
        <f t="shared" si="215"/>
        <v>31.622341002937194</v>
      </c>
      <c r="O101" s="18">
        <f t="shared" si="215"/>
        <v>-2.8276873440710726</v>
      </c>
      <c r="P101" s="18">
        <f t="shared" si="215"/>
        <v>5.2352673908907299</v>
      </c>
      <c r="Q101" s="18">
        <f t="shared" si="216"/>
        <v>4.0916666221882503</v>
      </c>
      <c r="S101" s="18">
        <f t="shared" si="217"/>
        <v>2.4758947288856081</v>
      </c>
      <c r="T101" s="18">
        <f t="shared" si="218"/>
        <v>2.9188380511493195</v>
      </c>
      <c r="U101" s="18">
        <f t="shared" si="219"/>
        <v>4.6693062805781782</v>
      </c>
      <c r="W101" t="str">
        <f t="shared" si="256"/>
        <v>63 Community and civil enforcement occupations</v>
      </c>
      <c r="X101" s="18">
        <f t="shared" si="220"/>
        <v>-1.2648525901265639</v>
      </c>
      <c r="Y101" s="18">
        <f t="shared" si="220"/>
        <v>11.01680506706375</v>
      </c>
      <c r="Z101" s="18">
        <f t="shared" si="220"/>
        <v>-0.43504747475680006</v>
      </c>
      <c r="AA101" s="18">
        <f t="shared" si="220"/>
        <v>1.2631864706828422</v>
      </c>
      <c r="AB101" s="18">
        <f t="shared" si="221"/>
        <v>1.310000394404387</v>
      </c>
      <c r="AD101" s="18">
        <f t="shared" si="222"/>
        <v>0.69391420228561707</v>
      </c>
      <c r="AE101" s="18">
        <f t="shared" si="223"/>
        <v>3.4866481837996233</v>
      </c>
      <c r="AF101" s="18">
        <f t="shared" si="224"/>
        <v>3.9244088584113879</v>
      </c>
      <c r="AH101" t="str">
        <f t="shared" si="257"/>
        <v>63 Community and civil enforcement occupations</v>
      </c>
      <c r="AI101" s="18">
        <f t="shared" si="225"/>
        <v>-3.4345767586870357</v>
      </c>
      <c r="AJ101" s="18">
        <f t="shared" si="225"/>
        <v>31.482051840312721</v>
      </c>
      <c r="AK101" s="18">
        <f t="shared" si="225"/>
        <v>-6.1415183659189072</v>
      </c>
      <c r="AL101" s="18">
        <f t="shared" si="225"/>
        <v>1.1313787439880763</v>
      </c>
      <c r="AM101" s="18">
        <f t="shared" si="226"/>
        <v>0.43401762255039777</v>
      </c>
      <c r="AO101" s="18">
        <f t="shared" si="227"/>
        <v>-1.353474447223979</v>
      </c>
      <c r="AP101" s="18">
        <f t="shared" si="228"/>
        <v>2.6261385364034107</v>
      </c>
      <c r="AQ101" s="18">
        <f t="shared" si="229"/>
        <v>1.7141785505172535</v>
      </c>
      <c r="AS101" t="str">
        <f t="shared" si="258"/>
        <v>63 Community and civil enforcement occupations</v>
      </c>
      <c r="AT101" s="18">
        <f t="shared" si="230"/>
        <v>-5.4002250764935589</v>
      </c>
      <c r="AU101" s="18">
        <f t="shared" si="230"/>
        <v>30.814781441094929</v>
      </c>
      <c r="AV101" s="18">
        <f t="shared" si="230"/>
        <v>-8.1390917806088972</v>
      </c>
      <c r="AW101" s="18">
        <f t="shared" si="230"/>
        <v>-5.9946224669515935E-2</v>
      </c>
      <c r="AX101" s="18">
        <f t="shared" si="231"/>
        <v>-1.0065083703725608</v>
      </c>
      <c r="AZ101" s="18">
        <f t="shared" si="232"/>
        <v>-2.8290092407480927</v>
      </c>
      <c r="BA101" s="18">
        <f t="shared" si="233"/>
        <v>2.3726989739544901</v>
      </c>
      <c r="BB101" s="18">
        <f t="shared" si="234"/>
        <v>0.46304744349041638</v>
      </c>
      <c r="BD101" t="str">
        <f t="shared" si="259"/>
        <v>63 Community and civil enforcement occupations</v>
      </c>
      <c r="BE101" s="18">
        <f t="shared" si="235"/>
        <v>-9.6831988111172116</v>
      </c>
      <c r="BF101" s="18">
        <f t="shared" si="235"/>
        <v>40.347788627271797</v>
      </c>
      <c r="BG101" s="18">
        <f t="shared" si="235"/>
        <v>-11.105644034827812</v>
      </c>
      <c r="BH101" s="18">
        <f t="shared" si="235"/>
        <v>0.46885313459803513</v>
      </c>
      <c r="BI101" s="18">
        <f t="shared" si="236"/>
        <v>-1.2599858643705164</v>
      </c>
      <c r="BK101" s="18">
        <f t="shared" si="237"/>
        <v>-3.5477508946628711</v>
      </c>
      <c r="BL101" s="18">
        <f t="shared" si="238"/>
        <v>1.3070564397322126</v>
      </c>
      <c r="BM101" s="18">
        <f t="shared" si="239"/>
        <v>-1.5034683236964552</v>
      </c>
      <c r="BO101" t="str">
        <f t="shared" si="260"/>
        <v>63 Community and civil enforcement occupations</v>
      </c>
      <c r="BP101" s="18">
        <f t="shared" si="240"/>
        <v>-6.96375877859764</v>
      </c>
      <c r="BQ101" s="18">
        <f t="shared" si="240"/>
        <v>34.298424875780896</v>
      </c>
      <c r="BR101" s="18">
        <f t="shared" si="240"/>
        <v>-10.315060474514425</v>
      </c>
      <c r="BS101" s="18">
        <f t="shared" si="240"/>
        <v>-1.4525269046443801</v>
      </c>
      <c r="BT101" s="18">
        <f t="shared" si="241"/>
        <v>-2.4431620554368205</v>
      </c>
      <c r="BV101" s="18">
        <f t="shared" si="242"/>
        <v>-4.4999713785060287</v>
      </c>
      <c r="BW101" s="18">
        <f t="shared" si="243"/>
        <v>1.5717645332600672</v>
      </c>
      <c r="BX101" s="18">
        <f t="shared" si="244"/>
        <v>-1.7716786688179442</v>
      </c>
      <c r="BZ101" t="str">
        <f t="shared" si="261"/>
        <v>63 Community and civil enforcement occupations</v>
      </c>
      <c r="CA101" s="18">
        <f t="shared" si="245"/>
        <v>0.34118953863782053</v>
      </c>
      <c r="CB101" s="18">
        <f t="shared" si="245"/>
        <v>18.132643968114827</v>
      </c>
      <c r="CC101" s="18">
        <f t="shared" si="245"/>
        <v>-6.9176642736564435</v>
      </c>
      <c r="CD101" s="18">
        <f t="shared" si="245"/>
        <v>3.355470495731705E-2</v>
      </c>
      <c r="CE101" s="18">
        <f t="shared" si="246"/>
        <v>-1.1708166829839661</v>
      </c>
      <c r="CG101" s="18">
        <f t="shared" si="247"/>
        <v>-2.3393616440269271</v>
      </c>
      <c r="CH101" s="18">
        <f t="shared" si="248"/>
        <v>1.551350403991747</v>
      </c>
      <c r="CI101" s="18">
        <f t="shared" si="249"/>
        <v>-0.26571887980909592</v>
      </c>
      <c r="CK101" t="str">
        <f t="shared" si="262"/>
        <v>63 Community and civil enforcement occupations</v>
      </c>
      <c r="CL101" s="18">
        <f t="shared" si="250"/>
        <v>-8.156407858500426</v>
      </c>
      <c r="CM101" s="18">
        <f t="shared" si="250"/>
        <v>116.18958452964145</v>
      </c>
      <c r="CN101" s="18">
        <f t="shared" si="250"/>
        <v>-22.151639618856876</v>
      </c>
      <c r="CO101" s="18">
        <f t="shared" si="250"/>
        <v>-3.0537820839106833</v>
      </c>
      <c r="CP101" s="18">
        <f t="shared" si="251"/>
        <v>-4.8246622517366999</v>
      </c>
      <c r="CR101" s="18">
        <f t="shared" si="252"/>
        <v>-9.8905364957085133</v>
      </c>
      <c r="CS101" s="18">
        <f t="shared" si="253"/>
        <v>0.57282457878362614</v>
      </c>
      <c r="CT101" s="18">
        <f t="shared" si="254"/>
        <v>-7.7305627669093546</v>
      </c>
    </row>
    <row r="102" spans="1:98" x14ac:dyDescent="0.2">
      <c r="A102" t="str">
        <f t="shared" si="209"/>
        <v>71 Sales occupations</v>
      </c>
      <c r="B102" s="18">
        <f t="shared" si="210"/>
        <v>4.6741583880973048</v>
      </c>
      <c r="C102" s="18">
        <f t="shared" si="210"/>
        <v>-14.848550609996902</v>
      </c>
      <c r="D102" s="18">
        <f t="shared" si="210"/>
        <v>6.505134359706366</v>
      </c>
      <c r="E102" s="18">
        <f t="shared" si="210"/>
        <v>3.9447099721305223</v>
      </c>
      <c r="F102" s="18">
        <f t="shared" si="211"/>
        <v>3.4407814646402857</v>
      </c>
      <c r="H102" s="18">
        <f t="shared" si="212"/>
        <v>4.7912713639106652</v>
      </c>
      <c r="I102" s="18">
        <f t="shared" si="213"/>
        <v>3.5435425595765624</v>
      </c>
      <c r="J102" s="18">
        <f t="shared" si="214"/>
        <v>6.8557065734121458</v>
      </c>
      <c r="L102" t="str">
        <f t="shared" si="255"/>
        <v>71 Sales occupations</v>
      </c>
      <c r="M102" s="18">
        <f t="shared" si="215"/>
        <v>3.6926417680203105</v>
      </c>
      <c r="N102" s="18">
        <f t="shared" si="215"/>
        <v>-0.67565829106870368</v>
      </c>
      <c r="O102" s="18">
        <f t="shared" si="215"/>
        <v>7.4884057340065535</v>
      </c>
      <c r="P102" s="18">
        <f t="shared" si="215"/>
        <v>5.8902935811758761</v>
      </c>
      <c r="Q102" s="18">
        <f t="shared" si="216"/>
        <v>5.9623503753775786</v>
      </c>
      <c r="S102" s="18">
        <f t="shared" si="217"/>
        <v>6.4203399949921636</v>
      </c>
      <c r="T102" s="18">
        <f t="shared" si="218"/>
        <v>4.1132367535324121</v>
      </c>
      <c r="U102" s="18">
        <f t="shared" si="219"/>
        <v>8.4444312908163575</v>
      </c>
      <c r="W102" t="str">
        <f t="shared" si="256"/>
        <v>71 Sales occupations</v>
      </c>
      <c r="X102" s="18">
        <f t="shared" si="220"/>
        <v>-1.0714154288696709</v>
      </c>
      <c r="Y102" s="18">
        <f t="shared" si="220"/>
        <v>9.0063989827335433</v>
      </c>
      <c r="Z102" s="18">
        <f t="shared" si="220"/>
        <v>3.3551990875916538</v>
      </c>
      <c r="AA102" s="18">
        <f t="shared" si="220"/>
        <v>2.4481333327620813</v>
      </c>
      <c r="AB102" s="18">
        <f t="shared" si="221"/>
        <v>3.1299086555609312</v>
      </c>
      <c r="AD102" s="18">
        <f t="shared" si="222"/>
        <v>2.7496006066324519</v>
      </c>
      <c r="AE102" s="18">
        <f t="shared" si="223"/>
        <v>3.7433953680538812</v>
      </c>
      <c r="AF102" s="18">
        <f t="shared" si="224"/>
        <v>5.5159369156699833</v>
      </c>
      <c r="AH102" t="str">
        <f t="shared" si="257"/>
        <v>71 Sales occupations</v>
      </c>
      <c r="AI102" s="18">
        <f t="shared" si="225"/>
        <v>-1.8104601968559009</v>
      </c>
      <c r="AJ102" s="18">
        <f t="shared" si="225"/>
        <v>12.593287313708057</v>
      </c>
      <c r="AK102" s="18">
        <f t="shared" si="225"/>
        <v>2.3749957950377265</v>
      </c>
      <c r="AL102" s="18">
        <f t="shared" si="225"/>
        <v>2.4975271526681553</v>
      </c>
      <c r="AM102" s="18">
        <f t="shared" si="226"/>
        <v>3.062575547752</v>
      </c>
      <c r="AO102" s="18">
        <f t="shared" si="227"/>
        <v>2.4566670803139345</v>
      </c>
      <c r="AP102" s="18">
        <f t="shared" si="228"/>
        <v>3.700195545617091</v>
      </c>
      <c r="AQ102" s="18">
        <f t="shared" si="229"/>
        <v>5.2803446234690021</v>
      </c>
      <c r="AS102" t="str">
        <f t="shared" si="258"/>
        <v>71 Sales occupations</v>
      </c>
      <c r="AT102" s="18">
        <f t="shared" si="230"/>
        <v>-2.8903001269259598</v>
      </c>
      <c r="AU102" s="18">
        <f t="shared" si="230"/>
        <v>7.551270339617111</v>
      </c>
      <c r="AV102" s="18">
        <f t="shared" si="230"/>
        <v>1.8963112834683216</v>
      </c>
      <c r="AW102" s="18">
        <f t="shared" si="230"/>
        <v>1.896667723754053</v>
      </c>
      <c r="AX102" s="18">
        <f t="shared" si="231"/>
        <v>2.2410920617190522</v>
      </c>
      <c r="AZ102" s="18">
        <f t="shared" si="232"/>
        <v>1.8965489101869348</v>
      </c>
      <c r="BA102" s="18">
        <f t="shared" si="233"/>
        <v>3.1847749284035887</v>
      </c>
      <c r="BB102" s="18">
        <f t="shared" si="234"/>
        <v>4.4663620418951444</v>
      </c>
      <c r="BD102" t="str">
        <f t="shared" si="259"/>
        <v>71 Sales occupations</v>
      </c>
      <c r="BE102" s="18">
        <f t="shared" si="235"/>
        <v>-0.24701443293582148</v>
      </c>
      <c r="BF102" s="18">
        <f t="shared" si="235"/>
        <v>4.5797041560269314E-2</v>
      </c>
      <c r="BG102" s="18">
        <f t="shared" si="235"/>
        <v>0.77404389014881225</v>
      </c>
      <c r="BH102" s="18">
        <f t="shared" si="235"/>
        <v>0.74493931342198838</v>
      </c>
      <c r="BI102" s="18">
        <f t="shared" si="236"/>
        <v>0.71019045665738911</v>
      </c>
      <c r="BK102" s="18">
        <f t="shared" si="237"/>
        <v>0.75463990491102528</v>
      </c>
      <c r="BL102" s="18">
        <f t="shared" si="238"/>
        <v>2.561510848327897</v>
      </c>
      <c r="BM102" s="18">
        <f t="shared" si="239"/>
        <v>3.0998022821807192</v>
      </c>
      <c r="BO102" t="str">
        <f t="shared" si="260"/>
        <v>71 Sales occupations</v>
      </c>
      <c r="BP102" s="18">
        <f t="shared" si="240"/>
        <v>-3.4850971277224807</v>
      </c>
      <c r="BQ102" s="18">
        <f t="shared" si="240"/>
        <v>-5.6647970800474461</v>
      </c>
      <c r="BR102" s="18">
        <f t="shared" si="240"/>
        <v>-1.4544462366206878</v>
      </c>
      <c r="BS102" s="18">
        <f t="shared" si="240"/>
        <v>-2.2225227261932212</v>
      </c>
      <c r="BT102" s="18">
        <f t="shared" si="241"/>
        <v>-2.2024550967309264</v>
      </c>
      <c r="BV102" s="18">
        <f t="shared" si="242"/>
        <v>-1.9671647093850608</v>
      </c>
      <c r="BW102" s="18">
        <f t="shared" si="243"/>
        <v>2.380909244236018</v>
      </c>
      <c r="BX102" s="18">
        <f t="shared" si="244"/>
        <v>1.0265278229690811</v>
      </c>
      <c r="BZ102" t="str">
        <f t="shared" si="261"/>
        <v>71 Sales occupations</v>
      </c>
      <c r="CA102" s="18">
        <f t="shared" si="245"/>
        <v>2.7133193779668163</v>
      </c>
      <c r="CB102" s="18">
        <f t="shared" si="245"/>
        <v>-2.7902357380792275</v>
      </c>
      <c r="CC102" s="18">
        <f t="shared" si="245"/>
        <v>-2.7885155242851178</v>
      </c>
      <c r="CD102" s="18">
        <f t="shared" si="245"/>
        <v>-9.5096610371272376</v>
      </c>
      <c r="CE102" s="18">
        <f t="shared" si="246"/>
        <v>-7.0455908417014657</v>
      </c>
      <c r="CG102" s="18">
        <f t="shared" si="247"/>
        <v>-7.322565801979863</v>
      </c>
      <c r="CH102" s="18">
        <f t="shared" si="248"/>
        <v>1.4289484187022694</v>
      </c>
      <c r="CI102" s="18">
        <f t="shared" si="249"/>
        <v>-3.8287856006518517</v>
      </c>
      <c r="CK102" t="str">
        <f t="shared" si="262"/>
        <v>71 Sales occupations</v>
      </c>
      <c r="CL102" s="18">
        <f t="shared" si="250"/>
        <v>-6.1512572385015618</v>
      </c>
      <c r="CM102" s="18">
        <f t="shared" si="250"/>
        <v>18.269476987813604</v>
      </c>
      <c r="CN102" s="18">
        <f t="shared" si="250"/>
        <v>-9.4884139043752587</v>
      </c>
      <c r="CO102" s="18">
        <f t="shared" si="250"/>
        <v>-3.5062251906228914</v>
      </c>
      <c r="CP102" s="18">
        <f t="shared" si="251"/>
        <v>-4.2063641541742687</v>
      </c>
      <c r="CR102" s="18">
        <f t="shared" si="252"/>
        <v>-5.5429765357777221</v>
      </c>
      <c r="CS102" s="18">
        <f t="shared" si="253"/>
        <v>1.0877891069375201</v>
      </c>
      <c r="CT102" s="18">
        <f t="shared" si="254"/>
        <v>-3.3340047177554122</v>
      </c>
    </row>
    <row r="103" spans="1:98" x14ac:dyDescent="0.2">
      <c r="A103" t="str">
        <f t="shared" si="209"/>
        <v>72 Customer service occupations</v>
      </c>
      <c r="B103" s="18">
        <f t="shared" si="210"/>
        <v>6.5116365915705021</v>
      </c>
      <c r="C103" s="18">
        <f t="shared" si="210"/>
        <v>6.5706118415370218</v>
      </c>
      <c r="D103" s="18">
        <f t="shared" si="210"/>
        <v>10.050628544226647</v>
      </c>
      <c r="E103" s="18">
        <f t="shared" si="210"/>
        <v>5.1926231689164437</v>
      </c>
      <c r="F103" s="18">
        <f t="shared" si="211"/>
        <v>6.7740729003933131</v>
      </c>
      <c r="H103" s="18">
        <f t="shared" si="212"/>
        <v>6.7876507740259662</v>
      </c>
      <c r="I103" s="18">
        <f t="shared" si="213"/>
        <v>4.3125828936224186</v>
      </c>
      <c r="J103" s="18">
        <f t="shared" si="214"/>
        <v>8.8375528643877423</v>
      </c>
      <c r="L103" t="str">
        <f t="shared" si="255"/>
        <v>72 Customer service occupations</v>
      </c>
      <c r="M103" s="18">
        <f t="shared" si="215"/>
        <v>7.2888715938725701</v>
      </c>
      <c r="N103" s="18">
        <f t="shared" si="215"/>
        <v>6.2517369122067956</v>
      </c>
      <c r="O103" s="18">
        <f t="shared" si="215"/>
        <v>8.0972647034786238</v>
      </c>
      <c r="P103" s="18">
        <f t="shared" si="215"/>
        <v>4.9605620562484631</v>
      </c>
      <c r="Q103" s="18">
        <f t="shared" si="216"/>
        <v>6.011856467170551</v>
      </c>
      <c r="S103" s="18">
        <f t="shared" si="217"/>
        <v>5.9958837068214921</v>
      </c>
      <c r="T103" s="18">
        <f t="shared" si="218"/>
        <v>4.1065713387486324</v>
      </c>
      <c r="U103" s="18">
        <f t="shared" si="219"/>
        <v>8.1167272544963254</v>
      </c>
      <c r="W103" t="str">
        <f t="shared" si="256"/>
        <v>72 Customer service occupations</v>
      </c>
      <c r="X103" s="18">
        <f t="shared" si="220"/>
        <v>1.8838266023068817</v>
      </c>
      <c r="Y103" s="18">
        <f t="shared" si="220"/>
        <v>12.842817545048369</v>
      </c>
      <c r="Z103" s="18">
        <f t="shared" si="220"/>
        <v>4.6865589529916152</v>
      </c>
      <c r="AA103" s="18">
        <f t="shared" si="220"/>
        <v>2.6487093317693278</v>
      </c>
      <c r="AB103" s="18">
        <f t="shared" si="221"/>
        <v>3.8942392222323541</v>
      </c>
      <c r="AD103" s="18">
        <f t="shared" si="222"/>
        <v>3.323546278509637</v>
      </c>
      <c r="AE103" s="18">
        <f t="shared" si="223"/>
        <v>3.7118210882699065</v>
      </c>
      <c r="AF103" s="18">
        <f t="shared" si="224"/>
        <v>5.8930297607920012</v>
      </c>
      <c r="AH103" t="str">
        <f t="shared" si="257"/>
        <v>72 Customer service occupations</v>
      </c>
      <c r="AI103" s="18">
        <f t="shared" si="225"/>
        <v>2.1262640016532108</v>
      </c>
      <c r="AJ103" s="18">
        <f t="shared" si="225"/>
        <v>12.54354869730523</v>
      </c>
      <c r="AK103" s="18">
        <f t="shared" si="225"/>
        <v>4.4969747059927734</v>
      </c>
      <c r="AL103" s="18">
        <f t="shared" si="225"/>
        <v>2.0804223530737742</v>
      </c>
      <c r="AM103" s="18">
        <f t="shared" si="226"/>
        <v>3.458573475411364</v>
      </c>
      <c r="AO103" s="18">
        <f t="shared" si="227"/>
        <v>2.8796657590090868</v>
      </c>
      <c r="AP103" s="18">
        <f t="shared" si="228"/>
        <v>3.7753062787062808</v>
      </c>
      <c r="AQ103" s="18">
        <f t="shared" si="229"/>
        <v>5.630750787589478</v>
      </c>
      <c r="AS103" t="str">
        <f t="shared" si="258"/>
        <v>72 Customer service occupations</v>
      </c>
      <c r="AT103" s="18">
        <f t="shared" si="230"/>
        <v>0.10118621263650596</v>
      </c>
      <c r="AU103" s="18">
        <f t="shared" si="230"/>
        <v>8.1884881793403252</v>
      </c>
      <c r="AV103" s="18">
        <f t="shared" si="230"/>
        <v>3.8689435240780723</v>
      </c>
      <c r="AW103" s="18">
        <f t="shared" si="230"/>
        <v>1.324597398675853</v>
      </c>
      <c r="AX103" s="18">
        <f t="shared" si="231"/>
        <v>2.5321125857439508</v>
      </c>
      <c r="AZ103" s="18">
        <f t="shared" si="232"/>
        <v>2.1657112155496705</v>
      </c>
      <c r="BA103" s="18">
        <f t="shared" si="233"/>
        <v>3.2863832413238203</v>
      </c>
      <c r="BB103" s="18">
        <f t="shared" si="234"/>
        <v>4.7408062181547805</v>
      </c>
      <c r="BD103" t="str">
        <f t="shared" si="259"/>
        <v>72 Customer service occupations</v>
      </c>
      <c r="BE103" s="18">
        <f t="shared" si="235"/>
        <v>2.7902152801571933</v>
      </c>
      <c r="BF103" s="18">
        <f t="shared" si="235"/>
        <v>4.6114039202274526</v>
      </c>
      <c r="BG103" s="18">
        <f t="shared" si="235"/>
        <v>1.7703492906728346</v>
      </c>
      <c r="BH103" s="18">
        <f t="shared" si="235"/>
        <v>1.1719550523568989</v>
      </c>
      <c r="BI103" s="18">
        <f t="shared" si="236"/>
        <v>1.5705779725600166</v>
      </c>
      <c r="BK103" s="18">
        <f t="shared" si="237"/>
        <v>1.3710278324807756</v>
      </c>
      <c r="BL103" s="18">
        <f t="shared" si="238"/>
        <v>2.6158674920478742</v>
      </c>
      <c r="BM103" s="18">
        <f t="shared" si="239"/>
        <v>3.5994736970349273</v>
      </c>
      <c r="BO103" t="str">
        <f t="shared" si="260"/>
        <v>72 Customer service occupations</v>
      </c>
      <c r="BP103" s="18">
        <f t="shared" si="240"/>
        <v>2.5200575478337095</v>
      </c>
      <c r="BQ103" s="18">
        <f t="shared" si="240"/>
        <v>-6.4507389159117912</v>
      </c>
      <c r="BR103" s="18">
        <f t="shared" si="240"/>
        <v>-0.14034846834494186</v>
      </c>
      <c r="BS103" s="18">
        <f t="shared" si="240"/>
        <v>-1.5996434463484421</v>
      </c>
      <c r="BT103" s="18">
        <f t="shared" si="241"/>
        <v>-1.4577822501432247</v>
      </c>
      <c r="BV103" s="18">
        <f t="shared" si="242"/>
        <v>-1.1155967921059329</v>
      </c>
      <c r="BW103" s="18">
        <f t="shared" si="243"/>
        <v>2.4777280193018614</v>
      </c>
      <c r="BX103" s="18">
        <f t="shared" si="244"/>
        <v>1.7052806330286829</v>
      </c>
      <c r="BZ103" t="str">
        <f t="shared" si="261"/>
        <v>72 Customer service occupations</v>
      </c>
      <c r="CA103" s="18">
        <f t="shared" si="245"/>
        <v>3.7645196900869093</v>
      </c>
      <c r="CB103" s="18">
        <f t="shared" si="245"/>
        <v>-1.5663541873584652</v>
      </c>
      <c r="CC103" s="18">
        <f t="shared" si="245"/>
        <v>-2.0076062024349417</v>
      </c>
      <c r="CD103" s="18">
        <f t="shared" si="245"/>
        <v>-1.7714119064071498</v>
      </c>
      <c r="CE103" s="18">
        <f t="shared" si="246"/>
        <v>-1.8324897611113111</v>
      </c>
      <c r="CG103" s="18">
        <f t="shared" si="247"/>
        <v>-1.8502065270693313</v>
      </c>
      <c r="CH103" s="18">
        <f t="shared" si="248"/>
        <v>1.5308278864400338</v>
      </c>
      <c r="CI103" s="18">
        <f t="shared" si="249"/>
        <v>7.7083626196250421E-2</v>
      </c>
      <c r="CK103" t="str">
        <f t="shared" si="262"/>
        <v>72 Customer service occupations</v>
      </c>
      <c r="CL103" s="18">
        <f t="shared" si="250"/>
        <v>3.2518374721440368</v>
      </c>
      <c r="CM103" s="18">
        <f t="shared" si="250"/>
        <v>20.822629372418945</v>
      </c>
      <c r="CN103" s="18">
        <f t="shared" si="250"/>
        <v>3.3431526513196363</v>
      </c>
      <c r="CO103" s="18">
        <f t="shared" si="250"/>
        <v>1.167321687837064</v>
      </c>
      <c r="CP103" s="18">
        <f t="shared" si="251"/>
        <v>2.9787127446953665</v>
      </c>
      <c r="CR103" s="18">
        <f t="shared" si="252"/>
        <v>1.8874603542666124</v>
      </c>
      <c r="CS103" s="18">
        <f t="shared" si="253"/>
        <v>2.3612328598159982</v>
      </c>
      <c r="CT103" s="18">
        <f t="shared" si="254"/>
        <v>3.7732272660859323</v>
      </c>
    </row>
    <row r="104" spans="1:98" x14ac:dyDescent="0.2">
      <c r="A104" t="str">
        <f t="shared" si="209"/>
        <v>81 Process, plant and machine operatives</v>
      </c>
      <c r="B104" s="18">
        <f t="shared" si="210"/>
        <v>8.9369546455642315</v>
      </c>
      <c r="C104" s="18">
        <f t="shared" si="210"/>
        <v>-23.585062951513478</v>
      </c>
      <c r="D104" s="18">
        <f t="shared" si="210"/>
        <v>11.43592078936293</v>
      </c>
      <c r="E104" s="18">
        <f t="shared" si="210"/>
        <v>8.3638254685372448</v>
      </c>
      <c r="F104" s="18">
        <f t="shared" si="211"/>
        <v>6.9539240688239801</v>
      </c>
      <c r="H104" s="18">
        <f t="shared" si="212"/>
        <v>9.3783297925978957</v>
      </c>
      <c r="I104" s="18">
        <f t="shared" si="213"/>
        <v>5.4246127155675339</v>
      </c>
      <c r="J104" s="18">
        <f t="shared" si="214"/>
        <v>11.393563699334841</v>
      </c>
      <c r="L104" t="str">
        <f t="shared" si="255"/>
        <v>81 Process, plant and machine operatives</v>
      </c>
      <c r="M104" s="18">
        <f t="shared" si="215"/>
        <v>5.2897504614761282</v>
      </c>
      <c r="N104" s="18">
        <f t="shared" si="215"/>
        <v>-14.782314264628605</v>
      </c>
      <c r="O104" s="18">
        <f t="shared" si="215"/>
        <v>12.81199218767255</v>
      </c>
      <c r="P104" s="18">
        <f t="shared" si="215"/>
        <v>6.4630712277473634</v>
      </c>
      <c r="Q104" s="18">
        <f t="shared" si="216"/>
        <v>6.9100417111957801</v>
      </c>
      <c r="S104" s="18">
        <f t="shared" si="217"/>
        <v>8.5386502481359816</v>
      </c>
      <c r="T104" s="18">
        <f t="shared" si="218"/>
        <v>4.8924082281556203</v>
      </c>
      <c r="U104" s="18">
        <f t="shared" si="219"/>
        <v>10.489866487999123</v>
      </c>
      <c r="W104" t="str">
        <f t="shared" si="256"/>
        <v>81 Process, plant and machine operatives</v>
      </c>
      <c r="X104" s="18">
        <f t="shared" si="220"/>
        <v>-1.9539178787023048</v>
      </c>
      <c r="Y104" s="18">
        <f t="shared" si="220"/>
        <v>-7.6109218698114267</v>
      </c>
      <c r="Z104" s="18">
        <f t="shared" si="220"/>
        <v>10.045300490074172</v>
      </c>
      <c r="AA104" s="18">
        <f t="shared" si="220"/>
        <v>5.3463243308832009</v>
      </c>
      <c r="AB104" s="18">
        <f t="shared" si="221"/>
        <v>5.9203727632503256</v>
      </c>
      <c r="AD104" s="18">
        <f t="shared" si="222"/>
        <v>6.8899215404412129</v>
      </c>
      <c r="AE104" s="18">
        <f t="shared" si="223"/>
        <v>4.7794727326366582</v>
      </c>
      <c r="AF104" s="18">
        <f t="shared" si="224"/>
        <v>9.1749085382404783</v>
      </c>
      <c r="AH104" t="str">
        <f t="shared" si="257"/>
        <v>81 Process, plant and machine operatives</v>
      </c>
      <c r="AI104" s="18">
        <f t="shared" si="225"/>
        <v>-0.98874032187912242</v>
      </c>
      <c r="AJ104" s="18">
        <f t="shared" si="225"/>
        <v>-7.0602475526711057</v>
      </c>
      <c r="AK104" s="18">
        <f t="shared" si="225"/>
        <v>9.2672932490187812</v>
      </c>
      <c r="AL104" s="18">
        <f t="shared" si="225"/>
        <v>5.4504751470726198</v>
      </c>
      <c r="AM104" s="18">
        <f t="shared" si="226"/>
        <v>5.7903649531691137</v>
      </c>
      <c r="AO104" s="18">
        <f t="shared" si="227"/>
        <v>6.7076991366793015</v>
      </c>
      <c r="AP104" s="18">
        <f t="shared" si="228"/>
        <v>4.429268654617724</v>
      </c>
      <c r="AQ104" s="18">
        <f t="shared" si="229"/>
        <v>8.8415041844288602</v>
      </c>
      <c r="AS104" t="str">
        <f t="shared" si="258"/>
        <v>81 Process, plant and machine operatives</v>
      </c>
      <c r="AT104" s="18">
        <f t="shared" si="230"/>
        <v>-1.8834897184465738</v>
      </c>
      <c r="AU104" s="18">
        <f t="shared" si="230"/>
        <v>-9.4344554669198448</v>
      </c>
      <c r="AV104" s="18">
        <f t="shared" si="230"/>
        <v>6.55793977184429</v>
      </c>
      <c r="AW104" s="18">
        <f t="shared" si="230"/>
        <v>3.3348451696458836</v>
      </c>
      <c r="AX104" s="18">
        <f t="shared" si="231"/>
        <v>3.4748964754705014</v>
      </c>
      <c r="AZ104" s="18">
        <f t="shared" si="232"/>
        <v>4.3982295664985793</v>
      </c>
      <c r="BA104" s="18">
        <f t="shared" si="233"/>
        <v>3.7498113159111224</v>
      </c>
      <c r="BB104" s="18">
        <f t="shared" si="234"/>
        <v>6.6972987504257286</v>
      </c>
      <c r="BD104" t="str">
        <f t="shared" si="259"/>
        <v>81 Process, plant and machine operatives</v>
      </c>
      <c r="BE104" s="18">
        <f t="shared" si="235"/>
        <v>-0.22798092579369156</v>
      </c>
      <c r="BF104" s="18">
        <f t="shared" si="235"/>
        <v>-13.978253524908624</v>
      </c>
      <c r="BG104" s="18">
        <f t="shared" si="235"/>
        <v>3.2696314060211895</v>
      </c>
      <c r="BH104" s="18">
        <f t="shared" si="235"/>
        <v>1.2240548228479975</v>
      </c>
      <c r="BI104" s="18">
        <f t="shared" si="236"/>
        <v>0.82814872091876435</v>
      </c>
      <c r="BK104" s="18">
        <f t="shared" si="237"/>
        <v>1.9013714723977504</v>
      </c>
      <c r="BL104" s="18">
        <f t="shared" si="238"/>
        <v>2.3908233835057358</v>
      </c>
      <c r="BM104" s="18">
        <f t="shared" si="239"/>
        <v>3.8083908091947283</v>
      </c>
      <c r="BO104" t="str">
        <f t="shared" si="260"/>
        <v>81 Process, plant and machine operatives</v>
      </c>
      <c r="BP104" s="18">
        <f t="shared" si="240"/>
        <v>-2.9633695562314877</v>
      </c>
      <c r="BQ104" s="18">
        <f t="shared" si="240"/>
        <v>-8.5351680712487656</v>
      </c>
      <c r="BR104" s="18">
        <f t="shared" si="240"/>
        <v>0.70928178135756248</v>
      </c>
      <c r="BS104" s="18">
        <f t="shared" si="240"/>
        <v>-1.2543287166750683</v>
      </c>
      <c r="BT104" s="18">
        <f t="shared" si="241"/>
        <v>-1.1193315312164942</v>
      </c>
      <c r="BV104" s="18">
        <f t="shared" si="242"/>
        <v>-0.60408318449123311</v>
      </c>
      <c r="BW104" s="18">
        <f t="shared" si="243"/>
        <v>2.2877328787735074</v>
      </c>
      <c r="BX104" s="18">
        <f t="shared" si="244"/>
        <v>1.8530539476613761</v>
      </c>
      <c r="BZ104" t="str">
        <f t="shared" si="261"/>
        <v>81 Process, plant and machine operatives</v>
      </c>
      <c r="CA104" s="18">
        <f t="shared" si="245"/>
        <v>2.1615190154827602</v>
      </c>
      <c r="CB104" s="18">
        <f t="shared" si="245"/>
        <v>-19.951533382163746</v>
      </c>
      <c r="CC104" s="18">
        <f t="shared" si="245"/>
        <v>-1.0788228414338463</v>
      </c>
      <c r="CD104" s="18">
        <f t="shared" si="245"/>
        <v>-8.6620412586796984</v>
      </c>
      <c r="CE104" s="18">
        <f t="shared" si="246"/>
        <v>-7.1259197789363293</v>
      </c>
      <c r="CG104" s="18">
        <f t="shared" si="247"/>
        <v>-6.2011976984692074</v>
      </c>
      <c r="CH104" s="18">
        <f t="shared" si="248"/>
        <v>1.4572864885975312</v>
      </c>
      <c r="CI104" s="18">
        <f t="shared" si="249"/>
        <v>-3.0832020341148625</v>
      </c>
      <c r="CK104" t="str">
        <f t="shared" si="262"/>
        <v>81 Process, plant and machine operatives</v>
      </c>
      <c r="CL104" s="18">
        <f t="shared" si="250"/>
        <v>-5.0468227832861645</v>
      </c>
      <c r="CM104" s="18">
        <f t="shared" si="250"/>
        <v>14.035786815038676</v>
      </c>
      <c r="CN104" s="18">
        <f t="shared" si="250"/>
        <v>-14.606363823347223</v>
      </c>
      <c r="CO104" s="18">
        <f t="shared" si="250"/>
        <v>-6.3404129709831221</v>
      </c>
      <c r="CP104" s="18">
        <f t="shared" si="251"/>
        <v>-7.879625962603054</v>
      </c>
      <c r="CR104" s="18">
        <f t="shared" si="252"/>
        <v>-9.1810113613881796</v>
      </c>
      <c r="CS104" s="18">
        <f t="shared" si="253"/>
        <v>0.75423632361861781</v>
      </c>
      <c r="CT104" s="18">
        <f t="shared" si="254"/>
        <v>-6.668390608711805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5.9057713378572796</v>
      </c>
      <c r="C105" s="18">
        <f t="shared" si="210"/>
        <v>-17.171343198615261</v>
      </c>
      <c r="D105" s="18">
        <f t="shared" si="210"/>
        <v>9.7993386475382813</v>
      </c>
      <c r="E105" s="18">
        <f t="shared" si="210"/>
        <v>4.6548143936987918</v>
      </c>
      <c r="F105" s="18">
        <f t="shared" si="211"/>
        <v>4.6943415543338363</v>
      </c>
      <c r="H105" s="18">
        <f t="shared" si="212"/>
        <v>6.3423000415726793</v>
      </c>
      <c r="I105" s="18">
        <f t="shared" si="213"/>
        <v>5.0661834037731612</v>
      </c>
      <c r="J105" s="18">
        <f t="shared" si="214"/>
        <v>8.942922392413454</v>
      </c>
      <c r="L105" t="str">
        <f t="shared" si="255"/>
        <v>82 Transport and mobile machine drivers and operatives</v>
      </c>
      <c r="M105" s="18">
        <f t="shared" si="215"/>
        <v>8.8276349701999379</v>
      </c>
      <c r="N105" s="18">
        <f t="shared" si="215"/>
        <v>-11.696745548624554</v>
      </c>
      <c r="O105" s="18">
        <f t="shared" si="215"/>
        <v>8.040038788091163</v>
      </c>
      <c r="P105" s="18">
        <f t="shared" si="215"/>
        <v>5.0225887090968868</v>
      </c>
      <c r="Q105" s="18">
        <f t="shared" si="216"/>
        <v>4.8142840934853659</v>
      </c>
      <c r="S105" s="18">
        <f t="shared" si="217"/>
        <v>6.0189234228164912</v>
      </c>
      <c r="T105" s="18">
        <f t="shared" si="218"/>
        <v>4.8640692175176303</v>
      </c>
      <c r="U105" s="18">
        <f t="shared" si="219"/>
        <v>8.5891911590988634</v>
      </c>
      <c r="W105" t="str">
        <f t="shared" si="256"/>
        <v>82 Transport and mobile machine drivers and operatives</v>
      </c>
      <c r="X105" s="18">
        <f t="shared" si="220"/>
        <v>3.2683897377336457</v>
      </c>
      <c r="Y105" s="18">
        <f t="shared" si="220"/>
        <v>-5.3161939391693895</v>
      </c>
      <c r="Z105" s="18">
        <f t="shared" si="220"/>
        <v>5.0556649505915097</v>
      </c>
      <c r="AA105" s="18">
        <f t="shared" si="220"/>
        <v>3.4784666968826983</v>
      </c>
      <c r="AB105" s="18">
        <f t="shared" si="221"/>
        <v>3.3932194339642008</v>
      </c>
      <c r="AD105" s="18">
        <f t="shared" si="222"/>
        <v>4.0015508002126499</v>
      </c>
      <c r="AE105" s="18">
        <f t="shared" si="223"/>
        <v>4.5847307181491104</v>
      </c>
      <c r="AF105" s="18">
        <f t="shared" si="224"/>
        <v>7.0032797887173093</v>
      </c>
      <c r="AH105" t="str">
        <f t="shared" si="257"/>
        <v>82 Transport and mobile machine drivers and operatives</v>
      </c>
      <c r="AI105" s="18">
        <f t="shared" si="225"/>
        <v>4.4879895445718798</v>
      </c>
      <c r="AJ105" s="18">
        <f t="shared" si="225"/>
        <v>-1.4519963208792674</v>
      </c>
      <c r="AK105" s="18">
        <f t="shared" si="225"/>
        <v>5.2194269243951874</v>
      </c>
      <c r="AL105" s="18">
        <f t="shared" si="225"/>
        <v>2.8391631502017178</v>
      </c>
      <c r="AM105" s="18">
        <f t="shared" si="226"/>
        <v>3.301600886844458</v>
      </c>
      <c r="AO105" s="18">
        <f t="shared" si="227"/>
        <v>3.6265405493167258</v>
      </c>
      <c r="AP105" s="18">
        <f t="shared" si="228"/>
        <v>4.5568944672310652</v>
      </c>
      <c r="AQ105" s="18">
        <f t="shared" si="229"/>
        <v>6.7328383996619001</v>
      </c>
      <c r="AS105" t="str">
        <f t="shared" si="258"/>
        <v>82 Transport and mobile machine drivers and operatives</v>
      </c>
      <c r="AT105" s="18">
        <f t="shared" si="230"/>
        <v>1.0908460186987545</v>
      </c>
      <c r="AU105" s="18">
        <f t="shared" si="230"/>
        <v>-10.45879697246429</v>
      </c>
      <c r="AV105" s="18">
        <f t="shared" si="230"/>
        <v>4.7766595466975259</v>
      </c>
      <c r="AW105" s="18">
        <f t="shared" si="230"/>
        <v>1.9060816188798624</v>
      </c>
      <c r="AX105" s="18">
        <f t="shared" si="231"/>
        <v>1.9668888233151938</v>
      </c>
      <c r="AZ105" s="18">
        <f t="shared" si="232"/>
        <v>2.8540943989195711</v>
      </c>
      <c r="BA105" s="18">
        <f t="shared" si="233"/>
        <v>4.3763820084303129</v>
      </c>
      <c r="BB105" s="18">
        <f t="shared" si="234"/>
        <v>6.0875292177909657</v>
      </c>
      <c r="BD105" t="str">
        <f t="shared" si="259"/>
        <v>82 Transport and mobile machine drivers and operatives</v>
      </c>
      <c r="BE105" s="18">
        <f t="shared" si="235"/>
        <v>0.42779672487358589</v>
      </c>
      <c r="BF105" s="18">
        <f t="shared" si="235"/>
        <v>-14.110398165212167</v>
      </c>
      <c r="BG105" s="18">
        <f t="shared" si="235"/>
        <v>2.4662331838014362</v>
      </c>
      <c r="BH105" s="18">
        <f t="shared" si="235"/>
        <v>1.2917703536605041</v>
      </c>
      <c r="BI105" s="18">
        <f t="shared" si="236"/>
        <v>0.61474454653673849</v>
      </c>
      <c r="BK105" s="18">
        <f t="shared" si="237"/>
        <v>1.6817545556624403</v>
      </c>
      <c r="BL105" s="18">
        <f t="shared" si="238"/>
        <v>3.0964545147308176</v>
      </c>
      <c r="BM105" s="18">
        <f t="shared" si="239"/>
        <v>4.2397491637249374</v>
      </c>
      <c r="BO105" t="str">
        <f t="shared" si="260"/>
        <v>82 Transport and mobile machine drivers and operatives</v>
      </c>
      <c r="BP105" s="18">
        <f t="shared" si="240"/>
        <v>-1.3142109455372752</v>
      </c>
      <c r="BQ105" s="18">
        <f t="shared" si="240"/>
        <v>-5.3338812864054175</v>
      </c>
      <c r="BR105" s="18">
        <f t="shared" si="240"/>
        <v>-0.46866932968713249</v>
      </c>
      <c r="BS105" s="18">
        <f t="shared" si="240"/>
        <v>-0.58222178281071013</v>
      </c>
      <c r="BT105" s="18">
        <f t="shared" si="241"/>
        <v>-0.85070402406626222</v>
      </c>
      <c r="BV105" s="18">
        <f t="shared" si="242"/>
        <v>-0.54438536671210791</v>
      </c>
      <c r="BW105" s="18">
        <f t="shared" si="243"/>
        <v>2.9817981310199748</v>
      </c>
      <c r="BX105" s="18">
        <f t="shared" si="244"/>
        <v>2.6259537974494762</v>
      </c>
      <c r="BZ105" t="str">
        <f t="shared" si="261"/>
        <v>82 Transport and mobile machine drivers and operatives</v>
      </c>
      <c r="CA105" s="18">
        <f t="shared" si="245"/>
        <v>3.5147510761514233</v>
      </c>
      <c r="CB105" s="18">
        <f t="shared" si="245"/>
        <v>-24.248936689330602</v>
      </c>
      <c r="CC105" s="18">
        <f t="shared" si="245"/>
        <v>-1.8154620998981796</v>
      </c>
      <c r="CD105" s="18">
        <f t="shared" si="245"/>
        <v>-2.0536820369728148</v>
      </c>
      <c r="CE105" s="18">
        <f t="shared" si="246"/>
        <v>-3.5409820000868453</v>
      </c>
      <c r="CG105" s="18">
        <f t="shared" si="247"/>
        <v>-1.9743396806743307</v>
      </c>
      <c r="CH105" s="18">
        <f t="shared" si="248"/>
        <v>2.0974879906448196</v>
      </c>
      <c r="CI105" s="18">
        <f t="shared" si="249"/>
        <v>0.67858691708995167</v>
      </c>
      <c r="CK105" t="str">
        <f t="shared" si="262"/>
        <v>82 Transport and mobile machine drivers and operatives</v>
      </c>
      <c r="CL105" s="18">
        <f t="shared" si="250"/>
        <v>3.7336736319166342</v>
      </c>
      <c r="CM105" s="18">
        <f t="shared" si="250"/>
        <v>36.60411201881395</v>
      </c>
      <c r="CN105" s="18">
        <f t="shared" si="250"/>
        <v>-5.4260473426768101</v>
      </c>
      <c r="CO105" s="18">
        <f t="shared" si="250"/>
        <v>-3.8183406693286792</v>
      </c>
      <c r="CP105" s="18">
        <f t="shared" si="251"/>
        <v>-2.2024988900676501</v>
      </c>
      <c r="CR105" s="18">
        <f t="shared" si="252"/>
        <v>-4.357256859475223</v>
      </c>
      <c r="CS105" s="18">
        <f t="shared" si="253"/>
        <v>1.7441574162903262</v>
      </c>
      <c r="CT105" s="18">
        <f t="shared" si="254"/>
        <v>-1.4054375944650976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-1.4909579104514181</v>
      </c>
      <c r="C106" s="18">
        <f t="shared" si="210"/>
        <v>-21.776710010790435</v>
      </c>
      <c r="D106" s="18">
        <f t="shared" si="210"/>
        <v>38.442143939876459</v>
      </c>
      <c r="E106" s="18">
        <f t="shared" si="210"/>
        <v>8.4154987460681507</v>
      </c>
      <c r="F106" s="18">
        <f t="shared" si="211"/>
        <v>14.660006279659177</v>
      </c>
      <c r="H106" s="18">
        <f t="shared" si="212"/>
        <v>17.620680248064158</v>
      </c>
      <c r="I106" s="18">
        <f t="shared" si="213"/>
        <v>12.200652983566496</v>
      </c>
      <c r="J106" s="18">
        <f t="shared" si="214"/>
        <v>20.318388750993876</v>
      </c>
      <c r="L106" t="str">
        <f t="shared" si="255"/>
        <v>91 Elementary trades and related occupations</v>
      </c>
      <c r="M106" s="18">
        <f t="shared" si="215"/>
        <v>5.5662170456414639</v>
      </c>
      <c r="N106" s="18">
        <f t="shared" si="215"/>
        <v>-22.426916997735024</v>
      </c>
      <c r="O106" s="18">
        <f t="shared" si="215"/>
        <v>18.974780136108894</v>
      </c>
      <c r="P106" s="18">
        <f t="shared" si="215"/>
        <v>7.0022020492140236</v>
      </c>
      <c r="Q106" s="18">
        <f t="shared" si="216"/>
        <v>8.4069304435682604</v>
      </c>
      <c r="S106" s="18">
        <f t="shared" si="217"/>
        <v>10.852828896068957</v>
      </c>
      <c r="T106" s="18">
        <f t="shared" si="218"/>
        <v>6.4341420079054634</v>
      </c>
      <c r="U106" s="18">
        <f t="shared" si="219"/>
        <v>12.980861181215975</v>
      </c>
      <c r="W106" t="str">
        <f t="shared" si="256"/>
        <v>91 Elementary trades and related occupations</v>
      </c>
      <c r="X106" s="18">
        <f t="shared" si="220"/>
        <v>-2.6286560975225304</v>
      </c>
      <c r="Y106" s="18">
        <f t="shared" si="220"/>
        <v>-4.4714604384548888</v>
      </c>
      <c r="Z106" s="18">
        <f t="shared" si="220"/>
        <v>24.390126812930202</v>
      </c>
      <c r="AA106" s="18">
        <f t="shared" si="220"/>
        <v>3.5638070967031865</v>
      </c>
      <c r="AB106" s="18">
        <f t="shared" si="221"/>
        <v>9.1148657437192693</v>
      </c>
      <c r="AD106" s="18">
        <f t="shared" si="222"/>
        <v>10.086477335305943</v>
      </c>
      <c r="AE106" s="18">
        <f t="shared" si="223"/>
        <v>7.8652036831193595</v>
      </c>
      <c r="AF106" s="18">
        <f t="shared" si="224"/>
        <v>13.102698497449673</v>
      </c>
      <c r="AH106" t="str">
        <f t="shared" si="257"/>
        <v>91 Elementary trades and related occupations</v>
      </c>
      <c r="AI106" s="18">
        <f t="shared" si="225"/>
        <v>-1.7075282449672824</v>
      </c>
      <c r="AJ106" s="18">
        <f t="shared" si="225"/>
        <v>-10.26876701187347</v>
      </c>
      <c r="AK106" s="18">
        <f t="shared" si="225"/>
        <v>21.989325986530073</v>
      </c>
      <c r="AL106" s="18">
        <f t="shared" si="225"/>
        <v>4.4713753661728362</v>
      </c>
      <c r="AM106" s="18">
        <f t="shared" si="226"/>
        <v>8.6195176262329412</v>
      </c>
      <c r="AO106" s="18">
        <f t="shared" si="227"/>
        <v>10.011685535525228</v>
      </c>
      <c r="AP106" s="18">
        <f t="shared" si="228"/>
        <v>7.6002354080087153</v>
      </c>
      <c r="AQ106" s="18">
        <f t="shared" si="229"/>
        <v>12.915449466750427</v>
      </c>
      <c r="AS106" t="str">
        <f t="shared" si="258"/>
        <v>91 Elementary trades and related occupations</v>
      </c>
      <c r="AT106" s="18">
        <f t="shared" si="230"/>
        <v>-2.5629810180005874</v>
      </c>
      <c r="AU106" s="18">
        <f t="shared" si="230"/>
        <v>-1.1291730069073136</v>
      </c>
      <c r="AV106" s="18">
        <f t="shared" si="230"/>
        <v>20.661481084072221</v>
      </c>
      <c r="AW106" s="18">
        <f t="shared" si="230"/>
        <v>3.0777660354203373</v>
      </c>
      <c r="AX106" s="18">
        <f t="shared" si="231"/>
        <v>7.9966011541327875</v>
      </c>
      <c r="AZ106" s="18">
        <f t="shared" si="232"/>
        <v>8.6341112622333007</v>
      </c>
      <c r="BA106" s="18">
        <f t="shared" si="233"/>
        <v>6.4564845788471992</v>
      </c>
      <c r="BB106" s="18">
        <f t="shared" si="234"/>
        <v>11.355173492470216</v>
      </c>
      <c r="BD106" t="str">
        <f t="shared" si="259"/>
        <v>91 Elementary trades and related occupations</v>
      </c>
      <c r="BE106" s="18">
        <f t="shared" si="235"/>
        <v>-2.6037160031866291</v>
      </c>
      <c r="BF106" s="18">
        <f t="shared" si="235"/>
        <v>-10.559065476680685</v>
      </c>
      <c r="BG106" s="18">
        <f t="shared" si="235"/>
        <v>18.093210421852433</v>
      </c>
      <c r="BH106" s="18">
        <f t="shared" si="235"/>
        <v>3.2102467592639794</v>
      </c>
      <c r="BI106" s="18">
        <f t="shared" si="236"/>
        <v>6.6886134943422881</v>
      </c>
      <c r="BK106" s="18">
        <f t="shared" si="237"/>
        <v>7.9502172472078136</v>
      </c>
      <c r="BL106" s="18">
        <f t="shared" si="238"/>
        <v>5.165310870928419</v>
      </c>
      <c r="BM106" s="18">
        <f t="shared" si="239"/>
        <v>10.176415949547547</v>
      </c>
      <c r="BO106" t="str">
        <f t="shared" si="260"/>
        <v>91 Elementary trades and related occupations</v>
      </c>
      <c r="BP106" s="18">
        <f t="shared" si="240"/>
        <v>-6.8025786621559785</v>
      </c>
      <c r="BQ106" s="18">
        <f t="shared" si="240"/>
        <v>-7.3906525924888449</v>
      </c>
      <c r="BR106" s="18">
        <f t="shared" si="240"/>
        <v>13.090158895581894</v>
      </c>
      <c r="BS106" s="18">
        <f t="shared" si="240"/>
        <v>-9.9623570964735286E-2</v>
      </c>
      <c r="BT106" s="18">
        <f t="shared" si="241"/>
        <v>3.3571758014348418</v>
      </c>
      <c r="BV106" s="18">
        <f t="shared" si="242"/>
        <v>4.1165305694753851</v>
      </c>
      <c r="BW106" s="18">
        <f t="shared" si="243"/>
        <v>4.013487775580149</v>
      </c>
      <c r="BX106" s="18">
        <f t="shared" si="244"/>
        <v>6.6748257312357229</v>
      </c>
      <c r="BZ106" t="str">
        <f t="shared" si="261"/>
        <v>91 Elementary trades and related occupations</v>
      </c>
      <c r="CA106" s="18">
        <f t="shared" si="245"/>
        <v>0.35061157702080958</v>
      </c>
      <c r="CB106" s="18">
        <f t="shared" si="245"/>
        <v>-21.64904740163275</v>
      </c>
      <c r="CC106" s="18">
        <f t="shared" si="245"/>
        <v>11.716350544938825</v>
      </c>
      <c r="CD106" s="18">
        <f t="shared" si="245"/>
        <v>-0.41792035146864803</v>
      </c>
      <c r="CE106" s="18">
        <f t="shared" si="246"/>
        <v>1.6898235321701538</v>
      </c>
      <c r="CG106" s="18">
        <f t="shared" si="247"/>
        <v>3.4728412561353394</v>
      </c>
      <c r="CH106" s="18">
        <f t="shared" si="248"/>
        <v>3.3281327144279782</v>
      </c>
      <c r="CI106" s="18">
        <f t="shared" si="249"/>
        <v>5.7185644210744124</v>
      </c>
      <c r="CK106" t="str">
        <f t="shared" si="262"/>
        <v>91 Elementary trades and related occupations</v>
      </c>
      <c r="CL106" s="18">
        <f t="shared" si="250"/>
        <v>-2.1836281444975625</v>
      </c>
      <c r="CM106" s="18">
        <f t="shared" si="250"/>
        <v>16.35435576938249</v>
      </c>
      <c r="CN106" s="18">
        <f t="shared" si="250"/>
        <v>7.1605554315680164</v>
      </c>
      <c r="CO106" s="18">
        <f t="shared" si="250"/>
        <v>0.40340184085181363</v>
      </c>
      <c r="CP106" s="18">
        <f t="shared" si="251"/>
        <v>3.4165645044722304</v>
      </c>
      <c r="CR106" s="18">
        <f t="shared" si="252"/>
        <v>2.6070662633549846</v>
      </c>
      <c r="CS106" s="18">
        <f t="shared" si="253"/>
        <v>2.6316187791955103</v>
      </c>
      <c r="CT106" s="18">
        <f t="shared" si="254"/>
        <v>4.5442223856278163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3.7364620811617844</v>
      </c>
      <c r="C107" s="18">
        <f t="shared" si="210"/>
        <v>-12.629278056565996</v>
      </c>
      <c r="D107" s="18">
        <f t="shared" si="210"/>
        <v>6.3339254443607329</v>
      </c>
      <c r="E107" s="18">
        <f t="shared" si="210"/>
        <v>3.5914302873085946</v>
      </c>
      <c r="F107" s="18">
        <f t="shared" si="211"/>
        <v>3.3350647028077107</v>
      </c>
      <c r="H107" s="18">
        <f t="shared" si="212"/>
        <v>4.4976446894741562</v>
      </c>
      <c r="I107" s="18">
        <f t="shared" si="213"/>
        <v>4.0171691274133892</v>
      </c>
      <c r="J107" s="18">
        <f t="shared" si="214"/>
        <v>6.9507311527177817</v>
      </c>
      <c r="L107" t="str">
        <f t="shared" ref="L107" si="263">A107</f>
        <v>92 Elementary administration and service occupations</v>
      </c>
      <c r="M107" s="18">
        <f t="shared" si="215"/>
        <v>7.397485157619399</v>
      </c>
      <c r="N107" s="18">
        <f t="shared" si="215"/>
        <v>-0.33453083010437368</v>
      </c>
      <c r="O107" s="18">
        <f t="shared" si="215"/>
        <v>7.931998354201264</v>
      </c>
      <c r="P107" s="18">
        <f t="shared" si="215"/>
        <v>5.0656182644121417</v>
      </c>
      <c r="Q107" s="18">
        <f t="shared" si="216"/>
        <v>5.6042449227606372</v>
      </c>
      <c r="S107" s="18">
        <f t="shared" si="217"/>
        <v>6.0125187472037656</v>
      </c>
      <c r="T107" s="18">
        <f t="shared" si="218"/>
        <v>4.5530682345559015</v>
      </c>
      <c r="U107" s="18">
        <f t="shared" si="219"/>
        <v>8.3953438684927448</v>
      </c>
      <c r="W107" t="str">
        <f t="shared" ref="W107" si="264">A107</f>
        <v>92 Elementary administration and service occupations</v>
      </c>
      <c r="X107" s="18">
        <f t="shared" si="220"/>
        <v>2.0186071689277885</v>
      </c>
      <c r="Y107" s="18">
        <f t="shared" si="220"/>
        <v>7.0277137520567523</v>
      </c>
      <c r="Z107" s="18">
        <f t="shared" si="220"/>
        <v>2.3469345591780932</v>
      </c>
      <c r="AA107" s="18">
        <f t="shared" si="220"/>
        <v>1.9196574447388981</v>
      </c>
      <c r="AB107" s="18">
        <f t="shared" si="221"/>
        <v>2.3653851778142831</v>
      </c>
      <c r="AD107" s="18">
        <f t="shared" si="222"/>
        <v>2.0618845816944065</v>
      </c>
      <c r="AE107" s="18">
        <f t="shared" si="223"/>
        <v>3.9220521772510564</v>
      </c>
      <c r="AF107" s="18">
        <f t="shared" si="224"/>
        <v>5.1994965667138571</v>
      </c>
      <c r="AH107" t="str">
        <f t="shared" ref="AH107" si="265">L107</f>
        <v>92 Elementary administration and service occupations</v>
      </c>
      <c r="AI107" s="18">
        <f t="shared" si="225"/>
        <v>1.4897798805194373</v>
      </c>
      <c r="AJ107" s="18">
        <f t="shared" si="225"/>
        <v>7.4615161825555276</v>
      </c>
      <c r="AK107" s="18">
        <f t="shared" si="225"/>
        <v>2.7856053720100693</v>
      </c>
      <c r="AL107" s="18">
        <f t="shared" si="225"/>
        <v>2.1915087168800307</v>
      </c>
      <c r="AM107" s="18">
        <f t="shared" si="226"/>
        <v>2.699046212475853</v>
      </c>
      <c r="AO107" s="18">
        <f t="shared" si="227"/>
        <v>2.3891584124009935</v>
      </c>
      <c r="AP107" s="18">
        <f t="shared" si="228"/>
        <v>3.8110432192170807</v>
      </c>
      <c r="AQ107" s="18">
        <f t="shared" si="229"/>
        <v>5.3246592146683591</v>
      </c>
      <c r="AS107" t="str">
        <f t="shared" ref="AS107" si="266">W107</f>
        <v>92 Elementary administration and service occupations</v>
      </c>
      <c r="AT107" s="18">
        <f t="shared" si="230"/>
        <v>0.86559286369269905</v>
      </c>
      <c r="AU107" s="18">
        <f t="shared" si="230"/>
        <v>13.286156874748078</v>
      </c>
      <c r="AV107" s="18">
        <f t="shared" si="230"/>
        <v>2.173407292349383</v>
      </c>
      <c r="AW107" s="18">
        <f t="shared" si="230"/>
        <v>2.1772246531591932</v>
      </c>
      <c r="AX107" s="18">
        <f t="shared" si="231"/>
        <v>2.8372496409898362</v>
      </c>
      <c r="AZ107" s="18">
        <f t="shared" si="232"/>
        <v>2.1759521837092288</v>
      </c>
      <c r="BA107" s="18">
        <f t="shared" si="233"/>
        <v>3.67677550228942</v>
      </c>
      <c r="BB107" s="18">
        <f t="shared" si="234"/>
        <v>5.0702991339815373</v>
      </c>
      <c r="BD107" t="str">
        <f t="shared" ref="BD107" si="267">AH107</f>
        <v>92 Elementary administration and service occupations</v>
      </c>
      <c r="BE107" s="18">
        <f t="shared" si="235"/>
        <v>0.20273602048519468</v>
      </c>
      <c r="BF107" s="18">
        <f t="shared" si="235"/>
        <v>-8.419310999498963</v>
      </c>
      <c r="BG107" s="18">
        <f t="shared" si="235"/>
        <v>-2.7829782141776671</v>
      </c>
      <c r="BH107" s="18">
        <f t="shared" si="235"/>
        <v>-0.93766066560084793</v>
      </c>
      <c r="BI107" s="18">
        <f t="shared" si="236"/>
        <v>-2.0002249037034736</v>
      </c>
      <c r="BK107" s="18">
        <f t="shared" si="237"/>
        <v>-1.5566259033714225</v>
      </c>
      <c r="BL107" s="18">
        <f t="shared" si="238"/>
        <v>2.2368179970377655</v>
      </c>
      <c r="BM107" s="18">
        <f t="shared" si="239"/>
        <v>1.1313229056174157</v>
      </c>
      <c r="BO107" t="str">
        <f t="shared" ref="BO107" si="268">AS107</f>
        <v>92 Elementary administration and service occupations</v>
      </c>
      <c r="BP107" s="18">
        <f t="shared" si="240"/>
        <v>-0.58137774528385089</v>
      </c>
      <c r="BQ107" s="18">
        <f t="shared" si="240"/>
        <v>-9.9657850179344809</v>
      </c>
      <c r="BR107" s="18">
        <f t="shared" si="240"/>
        <v>-2.6175276186368723</v>
      </c>
      <c r="BS107" s="18">
        <f t="shared" si="240"/>
        <v>-2.3099775176326109</v>
      </c>
      <c r="BT107" s="18">
        <f t="shared" si="241"/>
        <v>-2.9027111456703003</v>
      </c>
      <c r="BV107" s="18">
        <f t="shared" si="242"/>
        <v>-2.4126019883804584</v>
      </c>
      <c r="BW107" s="18">
        <f t="shared" si="243"/>
        <v>2.3150996405227664</v>
      </c>
      <c r="BX107" s="18">
        <f t="shared" si="244"/>
        <v>0.65494495238838102</v>
      </c>
      <c r="BZ107" t="str">
        <f t="shared" ref="BZ107" si="269">BD107</f>
        <v>92 Elementary administration and service occupations</v>
      </c>
      <c r="CA107" s="18">
        <f t="shared" si="245"/>
        <v>4.033242652658009</v>
      </c>
      <c r="CB107" s="18">
        <f t="shared" si="245"/>
        <v>-11.452429700064481</v>
      </c>
      <c r="CC107" s="18">
        <f t="shared" si="245"/>
        <v>-2.3729686434457165</v>
      </c>
      <c r="CD107" s="18">
        <f t="shared" si="245"/>
        <v>-3.3346765707152226</v>
      </c>
      <c r="CE107" s="18">
        <f t="shared" si="246"/>
        <v>-3.5652887623582763</v>
      </c>
      <c r="CG107" s="18">
        <f t="shared" si="247"/>
        <v>-3.0151645221210166</v>
      </c>
      <c r="CH107" s="18">
        <f t="shared" si="248"/>
        <v>1.7032498452586697</v>
      </c>
      <c r="CI107" s="18">
        <f t="shared" si="249"/>
        <v>-0.55372997536662361</v>
      </c>
      <c r="CK107" t="str">
        <f t="shared" ref="CK107" si="270">BO107</f>
        <v>92 Elementary administration and service occupations</v>
      </c>
      <c r="CL107" s="18">
        <f t="shared" si="250"/>
        <v>-6.5107746647352194</v>
      </c>
      <c r="CM107" s="18">
        <f t="shared" si="250"/>
        <v>9.971930986735277</v>
      </c>
      <c r="CN107" s="18">
        <f t="shared" si="250"/>
        <v>-8.3009701956057835</v>
      </c>
      <c r="CO107" s="18">
        <f t="shared" si="250"/>
        <v>-0.94470680671437934</v>
      </c>
      <c r="CP107" s="18">
        <f t="shared" si="251"/>
        <v>-2.6709124271528606</v>
      </c>
      <c r="CR107" s="18">
        <f t="shared" si="252"/>
        <v>-3.4601309385171364</v>
      </c>
      <c r="CS107" s="18">
        <f t="shared" si="253"/>
        <v>1.2009543706055448</v>
      </c>
      <c r="CT107" s="18">
        <f t="shared" si="254"/>
        <v>-1.5944849001015671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7.6142922087007792</v>
      </c>
      <c r="C109" s="26">
        <f>IF(AND(D$6-C$6 &lt;&gt; 0,C35&lt;&gt;0,D35&lt;&gt;0),(EXP(LN(D35/C35)/(D$6-C$6))-1)*100,0)</f>
        <v>-1.9944225905097701</v>
      </c>
      <c r="D109" s="26">
        <f>IF(AND(E$6-D$6 &lt;&gt; 0,D35&lt;&gt;0,E35&lt;&gt;0),(EXP(LN(E35/D35)/(E$6-D$6))-1)*100,0)</f>
        <v>5.5294141021189347</v>
      </c>
      <c r="E109" s="26">
        <f>IF(AND(F$6-E$6 &lt;&gt; 0,E35&lt;&gt;0,F35&lt;&gt;0),(EXP(LN(F35/E35)/(F$6-E$6))-1)*100,0)</f>
        <v>3.9482338071008316</v>
      </c>
      <c r="F109" s="26">
        <f>IF(AND(F$6-C$6 &lt;&gt; 0,C35&lt;&gt;0,F35&lt;&gt;0),(EXP(LN(F35/C35)/(F$6-C$6))-1)*100,0)</f>
        <v>4.0562326593268194</v>
      </c>
      <c r="H109" s="26">
        <f t="shared" ref="H109" si="271">IF($F$6-$D$6 &lt;&gt; 0,(EXP(LN(1+(H72/100))/($F$6-$D$6))-1)*100,0)</f>
        <v>4.4726438521802026</v>
      </c>
      <c r="I109" s="26">
        <f t="shared" ref="I109" si="272">IF(D35&gt;0,((1+(I35/D35))^(1/($F$6-$D$6))-1)*100,0)</f>
        <v>3.5966558655329717</v>
      </c>
      <c r="J109" s="26">
        <f t="shared" ref="J109" si="273">IF($F$6-$D$6 &lt;&gt; 0,(EXP(LN(1+(J72/100))/($F$6-$D$6))-1)*100,0)</f>
        <v>6.6498746880114368</v>
      </c>
      <c r="L109" s="24" t="str">
        <f>L35</f>
        <v>All occupations</v>
      </c>
      <c r="M109" s="26">
        <f>IF(AND(N$6-M$6 &lt;&gt; 0,M35&lt;&gt;0,N35&lt;&gt;0),(EXP(LN(N35/M35)/(N$6-M$6))-1)*100,0)</f>
        <v>7.7282686569940084</v>
      </c>
      <c r="N109" s="26">
        <f>IF(AND(O$6-N$6 &lt;&gt; 0,N35&lt;&gt;0,O35&lt;&gt;0),(EXP(LN(O35/N35)/(O$6-N$6))-1)*100,0)</f>
        <v>1.9882308534695747</v>
      </c>
      <c r="O109" s="26">
        <f>IF(AND(P$6-O$6 &lt;&gt; 0,O35&lt;&gt;0,P35&lt;&gt;0),(EXP(LN(P35/O35)/(P$6-O$6))-1)*100,0)</f>
        <v>5.3498239156058558</v>
      </c>
      <c r="P109" s="26">
        <f>IF(AND(Q$6-P$6 &lt;&gt; 0,P35&lt;&gt;0,Q35&lt;&gt;0),(EXP(LN(Q35/P35)/(Q$6-P$6))-1)*100,0)</f>
        <v>3.9932943675138555</v>
      </c>
      <c r="Q109" s="26">
        <f>IF(AND(Q$6-N$6 &lt;&gt; 0,N35&lt;&gt;0,Q35&lt;&gt;0),(EXP(LN(Q35/N35)/(Q$6-N$6))-1)*100,0)</f>
        <v>4.2883462547039564</v>
      </c>
      <c r="S109" s="26">
        <f t="shared" ref="S109" si="274">IF($F$6-$D$6 &lt;&gt; 0,(EXP(LN(1+(S72/100))/($F$6-$D$6))-1)*100,0)</f>
        <v>4.443518886139719</v>
      </c>
      <c r="T109" s="26">
        <f t="shared" ref="T109" si="275">IF(O35&gt;0,((1+(T35/O35))^(1/($F$6-$D$6))-1)*100,0)</f>
        <v>3.760383120139954</v>
      </c>
      <c r="U109" s="26">
        <f t="shared" ref="U109" si="276">IF($F$6-$D$6 &lt;&gt; 0,(EXP(LN(1+(U72/100))/($F$6-$D$6))-1)*100,0)</f>
        <v>6.7378245804924575</v>
      </c>
      <c r="W109" s="24" t="str">
        <f>W35</f>
        <v>All occupations</v>
      </c>
      <c r="X109" s="26">
        <f>IF(AND(Y$6-X$6 &lt;&gt; 0,X35&lt;&gt;0,Y35&lt;&gt;0),(EXP(LN(Y35/X35)/(Y$6-X$6))-1)*100,0)</f>
        <v>1.4759772723495601</v>
      </c>
      <c r="Y109" s="26">
        <f>IF(AND(Z$6-Y$6 &lt;&gt; 0,Y35&lt;&gt;0,Z35&lt;&gt;0),(EXP(LN(Z35/Y35)/(Z$6-Y$6))-1)*100,0)</f>
        <v>5.199986784005306</v>
      </c>
      <c r="Z109" s="26">
        <f>IF(AND(AA$6-Z$6 &lt;&gt; 0,Z35&lt;&gt;0,AA35&lt;&gt;0),(EXP(LN(AA35/Z35)/(AA$6-Z$6))-1)*100,0)</f>
        <v>2.22387227050036</v>
      </c>
      <c r="AA109" s="26">
        <f>IF(AND(AB$6-AA$6 &lt;&gt; 0,AA35&lt;&gt;0,AB35&lt;&gt;0),(EXP(LN(AB35/AA35)/(AB$6-AA$6))-1)*100,0)</f>
        <v>1.236667284657611</v>
      </c>
      <c r="AB109" s="26">
        <f>IF(AND(AB$6-Y$6 &lt;&gt; 0,Y35&lt;&gt;0,AB35&lt;&gt;0),(EXP(LN(AB35/Y35)/(AB$6-Y$6))-1)*100,0)</f>
        <v>1.7881527113689843</v>
      </c>
      <c r="AD109" s="26">
        <f t="shared" ref="AD109" si="277">IF($F$6-$D$6 &lt;&gt; 0,(EXP(LN(1+(AD72/100))/($F$6-$D$6))-1)*100,0)</f>
        <v>1.5646717387112874</v>
      </c>
      <c r="AE109" s="26">
        <f t="shared" ref="AE109" si="278">IF(Z35&gt;0,((1+(AE35/Z35))^(1/($F$6-$D$6))-1)*100,0)</f>
        <v>3.4060924863052344</v>
      </c>
      <c r="AF109" s="26">
        <f t="shared" ref="AF109" si="279">IF($F$6-$D$6 &lt;&gt; 0,(EXP(LN(1+(AF72/100))/($F$6-$D$6))-1)*100,0)</f>
        <v>4.4263598417527028</v>
      </c>
      <c r="AH109" s="24" t="str">
        <f>AH35</f>
        <v>All occupations</v>
      </c>
      <c r="AI109" s="26">
        <f>IF(AND(AJ$6-AI$6 &lt;&gt; 0,AI35&lt;&gt;0,AJ35&lt;&gt;0),(EXP(LN(AJ35/AI35)/(AJ$6-AI$6))-1)*100,0)</f>
        <v>-1.7158291680545834</v>
      </c>
      <c r="AJ109" s="26">
        <f>IF(AND(AK$6-AJ$6 &lt;&gt; 0,AJ35&lt;&gt;0,AK35&lt;&gt;0),(EXP(LN(AK35/AJ35)/(AK$6-AJ$6))-1)*100,0)</f>
        <v>5.1249685477670948</v>
      </c>
      <c r="AK109" s="26">
        <f>IF(AND(AL$6-AK$6 &lt;&gt; 0,AK35&lt;&gt;0,AL35&lt;&gt;0),(EXP(LN(AL35/AK35)/(AL$6-AK$6))-1)*100,0)</f>
        <v>0.82658578707235364</v>
      </c>
      <c r="AL109" s="26">
        <f>IF(AND(AM$6-AL$6 &lt;&gt; 0,AL35&lt;&gt;0,AM35&lt;&gt;0),(EXP(LN(AM35/AL35)/(AM$6-AL$6))-1)*100,0)</f>
        <v>0.95176907065053218</v>
      </c>
      <c r="AM109" s="26">
        <f>IF(AND(AM$6-AJ$6 &lt;&gt; 0,AJ35&lt;&gt;0,AM35&lt;&gt;0),(EXP(LN(AM35/AJ35)/(AM$6-AJ$6))-1)*100,0)</f>
        <v>1.1684352137105725</v>
      </c>
      <c r="AO109" s="26">
        <f t="shared" ref="AO109" si="280">IF($F$6-$D$6 &lt;&gt; 0,(EXP(LN(1+(AO72/100))/($F$6-$D$6))-1)*100,0)</f>
        <v>0.9100240496654477</v>
      </c>
      <c r="AP109" s="26">
        <f t="shared" ref="AP109" si="281">IF(AK35&gt;0,((1+(AP35/AK35))^(1/($F$6-$D$6))-1)*100,0)</f>
        <v>3.1642248631490899</v>
      </c>
      <c r="AQ109" s="26">
        <f t="shared" ref="AQ109" si="282">IF($F$6-$D$6 &lt;&gt; 0,(EXP(LN(1+(AQ72/100))/($F$6-$D$6))-1)*100,0)</f>
        <v>3.766352647258886</v>
      </c>
      <c r="AS109" s="24" t="str">
        <f>AS35</f>
        <v>All occupations</v>
      </c>
      <c r="AT109" s="26">
        <f>IF(AND(AU$6-AT$6 &lt;&gt; 0,AT35&lt;&gt;0,AU35&lt;&gt;0),(EXP(LN(AU35/AT35)/(AU$6-AT$6))-1)*100,0)</f>
        <v>0.43983582802817889</v>
      </c>
      <c r="AU109" s="26">
        <f>IF(AND(AV$6-AU$6 &lt;&gt; 0,AU35&lt;&gt;0,AV35&lt;&gt;0),(EXP(LN(AV35/AU35)/(AV$6-AU$6))-1)*100,0)</f>
        <v>5.249717638751572</v>
      </c>
      <c r="AV109" s="26">
        <f>IF(AND(AW$6-AV$6 &lt;&gt; 0,AV35&lt;&gt;0,AW35&lt;&gt;0),(EXP(LN(AW35/AV35)/(AW$6-AV$6))-1)*100,0)</f>
        <v>1.8755356991028593</v>
      </c>
      <c r="AW109" s="26">
        <f>IF(AND(AX$6-AW$6 &lt;&gt; 0,AW35&lt;&gt;0,AX35&lt;&gt;0),(EXP(LN(AX35/AW35)/(AX$6-AW$6))-1)*100,0)</f>
        <v>1.2639892079839843</v>
      </c>
      <c r="AX109" s="26">
        <f>IF(AND(AX$6-AU$6 &lt;&gt; 0,AU35&lt;&gt;0,AX35&lt;&gt;0),(EXP(LN(AX35/AU35)/(AX$6-AU$6))-1)*100,0)</f>
        <v>1.6997883703679273</v>
      </c>
      <c r="AZ109" s="26">
        <f t="shared" ref="AZ109" si="283">IF($F$6-$D$6 &lt;&gt; 0,(EXP(LN(1+(AZ72/100))/($F$6-$D$6))-1)*100,0)</f>
        <v>1.4674290530211964</v>
      </c>
      <c r="BA109" s="26">
        <f t="shared" ref="BA109" si="284">IF(AV35&gt;0,((1+(BA35/AV35))^(1/($F$6-$D$6))-1)*100,0)</f>
        <v>3.2498158368086116</v>
      </c>
      <c r="BB109" s="26">
        <f t="shared" ref="BB109" si="285">IF($F$6-$D$6 &lt;&gt; 0,(EXP(LN(1+(BB72/100))/($F$6-$D$6))-1)*100,0)</f>
        <v>4.2233820059071281</v>
      </c>
      <c r="BD109" s="24" t="str">
        <f>BD35</f>
        <v>All occupations</v>
      </c>
      <c r="BE109" s="26">
        <f>IF(AND(BF$6-BE$6 &lt;&gt; 0,BE35&lt;&gt;0,BF35&lt;&gt;0),(EXP(LN(BF35/BE35)/(BF$6-BE$6))-1)*100,0)</f>
        <v>1.906615658999411</v>
      </c>
      <c r="BF109" s="26">
        <f>IF(AND(BG$6-BF$6 &lt;&gt; 0,BF35&lt;&gt;0,BG35&lt;&gt;0),(EXP(LN(BG35/BF35)/(BG$6-BF$6))-1)*100,0)</f>
        <v>-4.7222961174980487</v>
      </c>
      <c r="BG109" s="26">
        <f>IF(AND(BH$6-BG$6 &lt;&gt; 0,BG35&lt;&gt;0,BH35&lt;&gt;0),(EXP(LN(BH35/BG35)/(BH$6-BG$6))-1)*100,0)</f>
        <v>0.60893351997621803</v>
      </c>
      <c r="BH109" s="26">
        <f>IF(AND(BI$6-BH$6 &lt;&gt; 0,BH35&lt;&gt;0,BI35&lt;&gt;0),(EXP(LN(BI35/BH35)/(BI$6-BH$6))-1)*100,0)</f>
        <v>0.40277316675474406</v>
      </c>
      <c r="BI109" s="26">
        <f>IF(AND(BI$6-BF$6 &lt;&gt; 0,BF35&lt;&gt;0,BI35&lt;&gt;0),(EXP(LN(BI35/BF35)/(BI$6-BF$6))-1)*100,0)</f>
        <v>0.13869866931142116</v>
      </c>
      <c r="BK109" s="26">
        <f t="shared" ref="BK109" si="286">IF($F$6-$D$6 &lt;&gt; 0,(EXP(LN(1+(BK72/100))/($F$6-$D$6))-1)*100,0)</f>
        <v>0.47144630297568657</v>
      </c>
      <c r="BL109" s="26">
        <f t="shared" ref="BL109" si="287">IF(BG35&gt;0,((1+(BL35/BG35))^(1/($F$6-$D$6))-1)*100,0)</f>
        <v>2.5100084801109812</v>
      </c>
      <c r="BM109" s="26">
        <f t="shared" ref="BM109" si="288">IF($F$6-$D$6 &lt;&gt; 0,(EXP(LN(1+(BM72/100))/($F$6-$D$6))-1)*100,0)</f>
        <v>2.8465850707412033</v>
      </c>
      <c r="BO109" s="24" t="str">
        <f>BO35</f>
        <v>All occupations</v>
      </c>
      <c r="BP109" s="26">
        <f>IF(AND(BQ$6-BP$6 &lt;&gt; 0,BP35&lt;&gt;0,BQ35&lt;&gt;0),(EXP(LN(BQ35/BP35)/(BQ$6-BP$6))-1)*100,0)</f>
        <v>-0.94361251738183105</v>
      </c>
      <c r="BQ109" s="26">
        <f>IF(AND(BR$6-BQ$6 &lt;&gt; 0,BQ35&lt;&gt;0,BR35&lt;&gt;0),(EXP(LN(BR35/BQ35)/(BR$6-BQ$6))-1)*100,0)</f>
        <v>-5.4333559036030881</v>
      </c>
      <c r="BR109" s="26">
        <f>IF(AND(BS$6-BR$6 &lt;&gt; 0,BR35&lt;&gt;0,BS35&lt;&gt;0),(EXP(LN(BS35/BR35)/(BS$6-BR$6))-1)*100,0)</f>
        <v>-1.7931341040518411</v>
      </c>
      <c r="BS109" s="26">
        <f>IF(AND(BT$6-BS$6 &lt;&gt; 0,BS35&lt;&gt;0,BT35&lt;&gt;0),(EXP(LN(BT35/BS35)/(BT$6-BS$6))-1)*100,0)</f>
        <v>-2.3589356016557872</v>
      </c>
      <c r="BT109" s="26">
        <f>IF(AND(BT$6-BQ$6 &lt;&gt; 0,BQ35&lt;&gt;0,BT35&lt;&gt;0),(EXP(LN(BT35/BQ35)/(BT$6-BQ$6))-1)*100,0)</f>
        <v>-2.3778725547299095</v>
      </c>
      <c r="BV109" s="26">
        <f t="shared" ref="BV109" si="289">IF($F$6-$D$6 &lt;&gt; 0,(EXP(LN(1+(BV72/100))/($F$6-$D$6))-1)*100,0)</f>
        <v>-2.1706982291641364</v>
      </c>
      <c r="BW109" s="26">
        <f t="shared" ref="BW109" si="290">IF(BR35&gt;0,((1+(BW35/BR35))^(1/($F$6-$D$6))-1)*100,0)</f>
        <v>2.2825315252312794</v>
      </c>
      <c r="BX109" s="26">
        <f t="shared" ref="BX109" si="291">IF($F$6-$D$6 &lt;&gt; 0,(EXP(LN(1+(BX72/100))/($F$6-$D$6))-1)*100,0)</f>
        <v>0.77270968157832076</v>
      </c>
      <c r="BZ109" s="24" t="str">
        <f>BZ35</f>
        <v>All occupations</v>
      </c>
      <c r="CA109" s="26">
        <f>IF(AND(CB$6-CA$6 &lt;&gt; 0,CA35&lt;&gt;0,CB35&lt;&gt;0),(EXP(LN(CB35/CA35)/(CB$6-CA$6))-1)*100,0)</f>
        <v>3.9635308451605678</v>
      </c>
      <c r="CB109" s="26">
        <f>IF(AND(CC$6-CB$6 &lt;&gt; 0,CB35&lt;&gt;0,CC35&lt;&gt;0),(EXP(LN(CC35/CB35)/(CC$6-CB$6))-1)*100,0)</f>
        <v>-9.1276515309096204</v>
      </c>
      <c r="CC109" s="26">
        <f>IF(AND(CD$6-CC$6 &lt;&gt; 0,CC35&lt;&gt;0,CD35&lt;&gt;0),(EXP(LN(CD35/CC35)/(CD$6-CC$6))-1)*100,0)</f>
        <v>-2.0270191010781757</v>
      </c>
      <c r="CD109" s="26">
        <f>IF(AND(CE$6-CD$6 &lt;&gt; 0,CD35&lt;&gt;0,CE35&lt;&gt;0),(EXP(LN(CE35/CD35)/(CE$6-CD$6))-1)*100,0)</f>
        <v>-3.2643262034081744</v>
      </c>
      <c r="CE109" s="26">
        <f>IF(AND(CE$6-CB$6 &lt;&gt; 0,CB35&lt;&gt;0,CE35&lt;&gt;0),(EXP(LN(CE35/CB35)/(CE$6-CB$6))-1)*100,0)</f>
        <v>-3.2581533248009942</v>
      </c>
      <c r="CG109" s="26">
        <f t="shared" ref="CG109" si="292">IF($F$6-$D$6 &lt;&gt; 0,(EXP(LN(1+(CG72/100))/($F$6-$D$6))-1)*100,0)</f>
        <v>-2.8536365460257285</v>
      </c>
      <c r="CH109" s="26">
        <f t="shared" ref="CH109" si="293">IF(CC35&gt;0,((1+(CH35/CC35))^(1/($F$6-$D$6))-1)*100,0)</f>
        <v>1.7471082173700525</v>
      </c>
      <c r="CI109" s="26">
        <f t="shared" ref="CI109" si="294">IF($F$6-$D$6 &lt;&gt; 0,(EXP(LN(1+(CI72/100))/($F$6-$D$6))-1)*100,0)</f>
        <v>-0.38056454707756648</v>
      </c>
      <c r="CK109" s="24" t="str">
        <f>CK35</f>
        <v>All occupations</v>
      </c>
      <c r="CL109" s="26">
        <f>IF(AND(CM$6-CL$6 &lt;&gt; 0,CL35&lt;&gt;0,CM35&lt;&gt;0),(EXP(LN(CM35/CL35)/(CM$6-CL$6))-1)*100,0)</f>
        <v>-1.9236520409921409</v>
      </c>
      <c r="CM109" s="26">
        <f>IF(AND(CN$6-CM$6 &lt;&gt; 0,CM35&lt;&gt;0,CN35&lt;&gt;0),(EXP(LN(CN35/CM35)/(CN$6-CM$6))-1)*100,0)</f>
        <v>21.596855823679316</v>
      </c>
      <c r="CN109" s="26">
        <f>IF(AND(CO$6-CN$6 &lt;&gt; 0,CN35&lt;&gt;0,CO35&lt;&gt;0),(EXP(LN(CO35/CN35)/(CO$6-CN$6))-1)*100,0)</f>
        <v>-5.6255560504290258</v>
      </c>
      <c r="CO109" s="26">
        <f>IF(AND(CP$6-CO$6 &lt;&gt; 0,CO35&lt;&gt;0,CP35&lt;&gt;0),(EXP(LN(CP35/CO35)/(CP$6-CO$6))-1)*100,0)</f>
        <v>-2.7754256877401629</v>
      </c>
      <c r="CP109" s="26">
        <f>IF(AND(CP$6-CM$6 &lt;&gt; 0,CM35&lt;&gt;0,CP35&lt;&gt;0),(EXP(LN(CP35/CM35)/(CP$6-CM$6))-1)*100,0)</f>
        <v>-2.3190938286460239</v>
      </c>
      <c r="CR109" s="26">
        <f t="shared" ref="CR109" si="295">IF($F$6-$D$6 &lt;&gt; 0,(EXP(LN(1+(CR72/100))/($F$6-$D$6))-1)*100,0)</f>
        <v>-3.7349068349265546</v>
      </c>
      <c r="CS109" s="26">
        <f t="shared" ref="CS109" si="296">IF(CN35&gt;0,((1+(CS35/CN35))^(1/($F$6-$D$6))-1)*100,0)</f>
        <v>1.4440912778975523</v>
      </c>
      <c r="CT109" s="26">
        <f t="shared" ref="CT109" si="297">IF($F$6-$D$6 &lt;&gt; 0,(EXP(LN(1+(CT72/100))/($F$6-$D$6))-1)*100,0)</f>
        <v>-1.4363242062665038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Dorset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Dorset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Dorset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Dorset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Dorset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Dorset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Dorset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Dorset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Dorset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0.13697800569698632</v>
      </c>
      <c r="C119" s="27">
        <f t="shared" si="299"/>
        <v>1.3075581973884476E-2</v>
      </c>
      <c r="D119" s="27">
        <f t="shared" si="299"/>
        <v>0.10947610220064541</v>
      </c>
      <c r="E119" s="27">
        <f t="shared" si="299"/>
        <v>0.31810496353504414</v>
      </c>
      <c r="F119" s="27">
        <f t="shared" ref="F119:F144" si="300">F8-D8</f>
        <v>0.42758106573568955</v>
      </c>
      <c r="L119" t="str">
        <f>A119</f>
        <v>11 Corporate managers and directors</v>
      </c>
      <c r="M119" s="27">
        <f t="shared" ref="M119:P144" si="301">N8-M8</f>
        <v>1.1753683644586639</v>
      </c>
      <c r="N119" s="27">
        <f t="shared" si="301"/>
        <v>5.4808857899510066E-2</v>
      </c>
      <c r="O119" s="27">
        <f t="shared" si="301"/>
        <v>0.6228202311462292</v>
      </c>
      <c r="P119" s="27">
        <f t="shared" si="301"/>
        <v>2.2490445791317581</v>
      </c>
      <c r="Q119" s="27">
        <f t="shared" ref="Q119:Q144" si="302">Q8-O8</f>
        <v>2.8718648102779873</v>
      </c>
      <c r="W119" t="str">
        <f>A119</f>
        <v>11 Corporate managers and directors</v>
      </c>
      <c r="X119" s="27">
        <f t="shared" ref="X119:AA144" si="303">Y8-X8</f>
        <v>1.2524793890152965</v>
      </c>
      <c r="Y119" s="27">
        <f t="shared" si="303"/>
        <v>0.25551596531704668</v>
      </c>
      <c r="Z119" s="27">
        <f t="shared" si="303"/>
        <v>-0.29779405779517987</v>
      </c>
      <c r="AA119" s="27">
        <f t="shared" si="303"/>
        <v>0.80293702958278956</v>
      </c>
      <c r="AB119" s="27">
        <f t="shared" ref="AB119:AB144" si="304">AB8-Z8</f>
        <v>0.5051429717876097</v>
      </c>
      <c r="AH119" t="str">
        <f>L119</f>
        <v>11 Corporate managers and directors</v>
      </c>
      <c r="AI119" s="27">
        <f t="shared" ref="AI119:AL144" si="305">AJ8-AI8</f>
        <v>0.14022141358084927</v>
      </c>
      <c r="AJ119" s="27">
        <f t="shared" si="305"/>
        <v>0.14029144357536349</v>
      </c>
      <c r="AK119" s="27">
        <f t="shared" si="305"/>
        <v>-0.12678484292726777</v>
      </c>
      <c r="AL119" s="27">
        <f t="shared" si="305"/>
        <v>9.6523859990462313E-2</v>
      </c>
      <c r="AM119" s="27">
        <f t="shared" ref="AM119:AM144" si="306">AM8-AK8</f>
        <v>-3.0260982936805458E-2</v>
      </c>
      <c r="AS119" t="str">
        <f>W119</f>
        <v>11 Corporate managers and directors</v>
      </c>
      <c r="AT119" s="27">
        <f t="shared" ref="AT119:AW144" si="307">AU8-AT8</f>
        <v>0.19176877393147018</v>
      </c>
      <c r="AU119" s="27">
        <f t="shared" si="307"/>
        <v>0.1903301803905646</v>
      </c>
      <c r="AV119" s="27">
        <f t="shared" si="307"/>
        <v>-0.2068043168718896</v>
      </c>
      <c r="AW119" s="27">
        <f t="shared" si="307"/>
        <v>0.14584776772942032</v>
      </c>
      <c r="AX119" s="27">
        <f t="shared" ref="AX119:AX144" si="308">AX8-AV8</f>
        <v>-6.0956549142469285E-2</v>
      </c>
      <c r="BD119" t="str">
        <f>AH119</f>
        <v>11 Corporate managers and directors</v>
      </c>
      <c r="BE119" s="27">
        <f t="shared" ref="BE119:BH144" si="309">BF8-BE8</f>
        <v>1.0847004959673194</v>
      </c>
      <c r="BF119" s="27">
        <f t="shared" si="309"/>
        <v>5.851834813618062E-2</v>
      </c>
      <c r="BG119" s="27">
        <f t="shared" si="309"/>
        <v>-0.94937741262447961</v>
      </c>
      <c r="BH119" s="27">
        <f t="shared" si="309"/>
        <v>0.17796554422960753</v>
      </c>
      <c r="BI119" s="27">
        <f t="shared" ref="BI119:BI144" si="310">BI8-BG8</f>
        <v>-0.77141186839487208</v>
      </c>
      <c r="BO119" t="str">
        <f>AS119</f>
        <v>11 Corporate managers and directors</v>
      </c>
      <c r="BP119" s="27">
        <f t="shared" ref="BP119:BS144" si="311">BQ8-BP8</f>
        <v>0.25219379919233775</v>
      </c>
      <c r="BQ119" s="27">
        <f t="shared" si="311"/>
        <v>0.22309318335791595</v>
      </c>
      <c r="BR119" s="27">
        <f t="shared" si="311"/>
        <v>-1.1287437768481752</v>
      </c>
      <c r="BS119" s="27">
        <f t="shared" si="311"/>
        <v>-0.7850205051523047</v>
      </c>
      <c r="BT119" s="27">
        <f t="shared" ref="BT119:BT144" si="312">BT8-BR8</f>
        <v>-1.9137642820004799</v>
      </c>
      <c r="BZ119" t="str">
        <f>BD119</f>
        <v>11 Corporate managers and directors</v>
      </c>
      <c r="CA119" s="68">
        <f t="shared" ref="CA119:CD144" si="313">CB8-CA8</f>
        <v>0.86126091470159993</v>
      </c>
      <c r="CB119" s="68">
        <f t="shared" si="313"/>
        <v>-2.9408124665764035E-2</v>
      </c>
      <c r="CC119" s="68">
        <f t="shared" si="313"/>
        <v>-0.55242329989441918</v>
      </c>
      <c r="CD119" s="68">
        <f t="shared" si="313"/>
        <v>-0.30964857691028946</v>
      </c>
      <c r="CE119" s="68">
        <f t="shared" ref="CE119:CE144" si="314">CE8-CC8</f>
        <v>-0.86207187680470865</v>
      </c>
      <c r="CK119" t="str">
        <f>BO119</f>
        <v>11 Corporate managers and directors</v>
      </c>
      <c r="CL119" s="68">
        <f t="shared" ref="CL119:CO144" si="315">CM8-CL8</f>
        <v>0.1077885758040768</v>
      </c>
      <c r="CM119" s="68">
        <f t="shared" si="315"/>
        <v>0.11850142910504186</v>
      </c>
      <c r="CN119" s="68">
        <f t="shared" si="315"/>
        <v>-0.10018807587609241</v>
      </c>
      <c r="CO119" s="68">
        <f t="shared" si="315"/>
        <v>-7.6595126676670955E-2</v>
      </c>
      <c r="CP119" s="68">
        <f t="shared" ref="CP119:CP144" si="316">CP8-CN8</f>
        <v>-0.17678320255276336</v>
      </c>
    </row>
    <row r="120" spans="1:94" x14ac:dyDescent="0.2">
      <c r="A120" t="str">
        <f t="shared" si="298"/>
        <v>12 Other managers and proprietors</v>
      </c>
      <c r="B120" s="27">
        <f t="shared" si="299"/>
        <v>5.919611989619647E-2</v>
      </c>
      <c r="C120" s="27">
        <f t="shared" si="299"/>
        <v>-2.3567758084008406E-2</v>
      </c>
      <c r="D120" s="27">
        <f t="shared" si="299"/>
        <v>8.525403843041271E-2</v>
      </c>
      <c r="E120" s="27">
        <f t="shared" si="299"/>
        <v>0.17454322536843803</v>
      </c>
      <c r="F120" s="27">
        <f t="shared" si="300"/>
        <v>0.25979726379885071</v>
      </c>
      <c r="L120" t="str">
        <f t="shared" ref="L120:L143" si="317">A120</f>
        <v>12 Other managers and proprietors</v>
      </c>
      <c r="M120" s="27">
        <f t="shared" si="301"/>
        <v>0.46499956788110919</v>
      </c>
      <c r="N120" s="27">
        <f t="shared" si="301"/>
        <v>-3.1937988502435122E-3</v>
      </c>
      <c r="O120" s="27">
        <f t="shared" si="301"/>
        <v>0.62912741492361768</v>
      </c>
      <c r="P120" s="27">
        <f t="shared" si="301"/>
        <v>1.4742797350508035</v>
      </c>
      <c r="Q120" s="27">
        <f t="shared" si="302"/>
        <v>2.1034071499744211</v>
      </c>
      <c r="W120" t="str">
        <f t="shared" ref="W120:W143" si="318">A120</f>
        <v>12 Other managers and proprietors</v>
      </c>
      <c r="X120" s="27">
        <f t="shared" si="303"/>
        <v>0.35954575137126366</v>
      </c>
      <c r="Y120" s="27">
        <f t="shared" si="303"/>
        <v>5.6253582570309657E-2</v>
      </c>
      <c r="Z120" s="27">
        <f t="shared" si="303"/>
        <v>0.6043593662523099</v>
      </c>
      <c r="AA120" s="27">
        <f t="shared" si="303"/>
        <v>0.83175829495926656</v>
      </c>
      <c r="AB120" s="27">
        <f t="shared" si="304"/>
        <v>1.4361176612115765</v>
      </c>
      <c r="AH120" t="str">
        <f t="shared" ref="AH120:AH143" si="319">L120</f>
        <v>12 Other managers and proprietors</v>
      </c>
      <c r="AI120" s="27">
        <f t="shared" si="305"/>
        <v>6.774558119788443E-2</v>
      </c>
      <c r="AJ120" s="27">
        <f t="shared" si="305"/>
        <v>8.8042156570634189E-2</v>
      </c>
      <c r="AK120" s="27">
        <f t="shared" si="305"/>
        <v>6.8184460619056475E-2</v>
      </c>
      <c r="AL120" s="27">
        <f t="shared" si="305"/>
        <v>0.23610678077852199</v>
      </c>
      <c r="AM120" s="27">
        <f t="shared" si="306"/>
        <v>0.30429124139757846</v>
      </c>
      <c r="AS120" t="str">
        <f t="shared" ref="AS120:AS143" si="320">W120</f>
        <v>12 Other managers and proprietors</v>
      </c>
      <c r="AT120" s="27">
        <f t="shared" si="307"/>
        <v>6.6053428800483371E-2</v>
      </c>
      <c r="AU120" s="27">
        <f t="shared" si="307"/>
        <v>4.535969619391933E-2</v>
      </c>
      <c r="AV120" s="27">
        <f t="shared" si="307"/>
        <v>0.14102591380651242</v>
      </c>
      <c r="AW120" s="27">
        <f t="shared" si="307"/>
        <v>7.2692985696501289E-2</v>
      </c>
      <c r="AX120" s="27">
        <f t="shared" si="308"/>
        <v>0.2137188995030137</v>
      </c>
      <c r="BD120" t="str">
        <f t="shared" ref="BD120:BD143" si="321">AH120</f>
        <v>12 Other managers and proprietors</v>
      </c>
      <c r="BE120" s="27">
        <f t="shared" si="309"/>
        <v>1.9167718768822173E-2</v>
      </c>
      <c r="BF120" s="27">
        <f t="shared" si="309"/>
        <v>8.3749227490709011E-2</v>
      </c>
      <c r="BG120" s="27">
        <f t="shared" si="309"/>
        <v>-0.21356232713044054</v>
      </c>
      <c r="BH120" s="27">
        <f t="shared" si="309"/>
        <v>5.5953746574711971E-2</v>
      </c>
      <c r="BI120" s="27">
        <f t="shared" si="310"/>
        <v>-0.15760858055572857</v>
      </c>
      <c r="BO120" t="str">
        <f t="shared" ref="BO120:BO143" si="322">AS120</f>
        <v>12 Other managers and proprietors</v>
      </c>
      <c r="BP120" s="27">
        <f t="shared" si="311"/>
        <v>5.8229995095123499E-2</v>
      </c>
      <c r="BQ120" s="27">
        <f t="shared" si="311"/>
        <v>5.0611755746984066E-2</v>
      </c>
      <c r="BR120" s="27">
        <f t="shared" si="311"/>
        <v>-0.25592174750910779</v>
      </c>
      <c r="BS120" s="27">
        <f t="shared" si="311"/>
        <v>-0.55439780062153154</v>
      </c>
      <c r="BT120" s="27">
        <f t="shared" si="312"/>
        <v>-0.81031954813063933</v>
      </c>
      <c r="BZ120" t="str">
        <f t="shared" ref="BZ120:BZ143" si="323">BD120</f>
        <v>12 Other managers and proprietors</v>
      </c>
      <c r="CA120" s="68">
        <f t="shared" si="313"/>
        <v>0.57094298514690367</v>
      </c>
      <c r="CB120" s="68">
        <f t="shared" si="313"/>
        <v>-0.10465534337969862</v>
      </c>
      <c r="CC120" s="68">
        <f t="shared" si="313"/>
        <v>-0.14529714650508652</v>
      </c>
      <c r="CD120" s="68">
        <f t="shared" si="313"/>
        <v>-0.38510283720472716</v>
      </c>
      <c r="CE120" s="68">
        <f t="shared" si="314"/>
        <v>-0.53039998370981367</v>
      </c>
      <c r="CK120" t="str">
        <f t="shared" ref="CK120:CK143" si="324">BO120</f>
        <v>12 Other managers and proprietors</v>
      </c>
      <c r="CL120" s="68">
        <f t="shared" si="315"/>
        <v>-7.4945179629143377E-3</v>
      </c>
      <c r="CM120" s="68">
        <f t="shared" si="315"/>
        <v>0.11948030948630789</v>
      </c>
      <c r="CN120" s="68">
        <f t="shared" si="315"/>
        <v>-8.7669719859170603E-2</v>
      </c>
      <c r="CO120" s="68">
        <f t="shared" si="315"/>
        <v>5.1652059706674969E-4</v>
      </c>
      <c r="CP120" s="68">
        <f t="shared" si="316"/>
        <v>-8.7153199262103853E-2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0.30695388477362306</v>
      </c>
      <c r="C121" s="27">
        <f t="shared" si="299"/>
        <v>-2.8500685877555165E-2</v>
      </c>
      <c r="D121" s="27">
        <f t="shared" si="299"/>
        <v>0.51109786499565235</v>
      </c>
      <c r="E121" s="27">
        <f t="shared" si="299"/>
        <v>0.77697724718280314</v>
      </c>
      <c r="F121" s="27">
        <f t="shared" si="300"/>
        <v>1.2880751121784555</v>
      </c>
      <c r="L121" t="str">
        <f t="shared" si="317"/>
        <v>21 Science, research, engineering and technology professionals</v>
      </c>
      <c r="M121" s="27">
        <f t="shared" si="301"/>
        <v>1.3273219512165064</v>
      </c>
      <c r="N121" s="27">
        <f t="shared" si="301"/>
        <v>4.1382158558366022E-2</v>
      </c>
      <c r="O121" s="27">
        <f t="shared" si="301"/>
        <v>2.7175427199816022</v>
      </c>
      <c r="P121" s="27">
        <f t="shared" si="301"/>
        <v>3.8910421400366415</v>
      </c>
      <c r="Q121" s="27">
        <f t="shared" si="302"/>
        <v>6.6085848600182437</v>
      </c>
      <c r="W121" t="str">
        <f t="shared" si="318"/>
        <v>21 Science, research, engineering and technology professionals</v>
      </c>
      <c r="X121" s="27">
        <f t="shared" si="303"/>
        <v>0.53546342006731251</v>
      </c>
      <c r="Y121" s="27">
        <f t="shared" si="303"/>
        <v>0.14307166260028215</v>
      </c>
      <c r="Z121" s="27">
        <f t="shared" si="303"/>
        <v>1.6271707406147984</v>
      </c>
      <c r="AA121" s="27">
        <f t="shared" si="303"/>
        <v>0.48405846382311246</v>
      </c>
      <c r="AB121" s="27">
        <f t="shared" si="304"/>
        <v>2.1112292044379108</v>
      </c>
      <c r="AH121" t="str">
        <f t="shared" si="319"/>
        <v>21 Science, research, engineering and technology professionals</v>
      </c>
      <c r="AI121" s="27">
        <f t="shared" si="305"/>
        <v>3.3959030106864851E-3</v>
      </c>
      <c r="AJ121" s="27">
        <f t="shared" si="305"/>
        <v>9.9556331673907095E-2</v>
      </c>
      <c r="AK121" s="27">
        <f t="shared" si="305"/>
        <v>0.17553926698048783</v>
      </c>
      <c r="AL121" s="27">
        <f t="shared" si="305"/>
        <v>0.10334072147121298</v>
      </c>
      <c r="AM121" s="27">
        <f t="shared" si="306"/>
        <v>0.27887998845170081</v>
      </c>
      <c r="AS121" t="str">
        <f t="shared" si="320"/>
        <v>21 Science, research, engineering and technology professionals</v>
      </c>
      <c r="AT121" s="27">
        <f t="shared" si="307"/>
        <v>6.9419660379913539E-2</v>
      </c>
      <c r="AU121" s="27">
        <f t="shared" si="307"/>
        <v>-6.405811433715991E-3</v>
      </c>
      <c r="AV121" s="27">
        <f t="shared" si="307"/>
        <v>0.18793193689980847</v>
      </c>
      <c r="AW121" s="27">
        <f t="shared" si="307"/>
        <v>-4.3260785895984366E-2</v>
      </c>
      <c r="AX121" s="27">
        <f t="shared" si="308"/>
        <v>0.14467115100382411</v>
      </c>
      <c r="BD121" t="str">
        <f t="shared" si="321"/>
        <v>21 Science, research, engineering and technology professionals</v>
      </c>
      <c r="BE121" s="27">
        <f t="shared" si="309"/>
        <v>0.41757234734409732</v>
      </c>
      <c r="BF121" s="27">
        <f t="shared" si="309"/>
        <v>0.14310209760319692</v>
      </c>
      <c r="BG121" s="27">
        <f t="shared" si="309"/>
        <v>0.34617464564060985</v>
      </c>
      <c r="BH121" s="27">
        <f t="shared" si="309"/>
        <v>0.11358236921482412</v>
      </c>
      <c r="BI121" s="27">
        <f t="shared" si="310"/>
        <v>0.45975701485543397</v>
      </c>
      <c r="BO121" t="str">
        <f t="shared" si="322"/>
        <v>21 Science, research, engineering and technology professionals</v>
      </c>
      <c r="BP121" s="27">
        <f t="shared" si="311"/>
        <v>0.12139377366326398</v>
      </c>
      <c r="BQ121" s="27">
        <f t="shared" si="311"/>
        <v>0.2393616849125797</v>
      </c>
      <c r="BR121" s="27">
        <f t="shared" si="311"/>
        <v>4.3150606613416631E-2</v>
      </c>
      <c r="BS121" s="27">
        <f t="shared" si="311"/>
        <v>-0.34833340384841227</v>
      </c>
      <c r="BT121" s="27">
        <f t="shared" si="312"/>
        <v>-0.30518279723499564</v>
      </c>
      <c r="BZ121" t="str">
        <f t="shared" si="323"/>
        <v>21 Science, research, engineering and technology professionals</v>
      </c>
      <c r="CA121" s="68">
        <f t="shared" si="313"/>
        <v>0.38683757273791475</v>
      </c>
      <c r="CB121" s="68">
        <f t="shared" si="313"/>
        <v>3.6982672213952128E-3</v>
      </c>
      <c r="CC121" s="68">
        <f t="shared" si="313"/>
        <v>6.2642748568042528E-2</v>
      </c>
      <c r="CD121" s="68">
        <f t="shared" si="313"/>
        <v>-0.37730826361687186</v>
      </c>
      <c r="CE121" s="68">
        <f t="shared" si="314"/>
        <v>-0.31466551504882934</v>
      </c>
      <c r="CK121" t="str">
        <f t="shared" si="324"/>
        <v>21 Science, research, engineering and technology professionals</v>
      </c>
      <c r="CL121" s="68">
        <f t="shared" si="315"/>
        <v>5.5838872129707312E-2</v>
      </c>
      <c r="CM121" s="68">
        <f t="shared" si="315"/>
        <v>9.6766590100462402E-2</v>
      </c>
      <c r="CN121" s="68">
        <f t="shared" si="315"/>
        <v>3.1023396069285281E-2</v>
      </c>
      <c r="CO121" s="68">
        <f t="shared" si="315"/>
        <v>-1.9419396497098396E-2</v>
      </c>
      <c r="CP121" s="68">
        <f t="shared" si="316"/>
        <v>1.1603999572186885E-2</v>
      </c>
    </row>
    <row r="122" spans="1:94" x14ac:dyDescent="0.2">
      <c r="A122" t="str">
        <f t="shared" si="298"/>
        <v>22 Health professionals</v>
      </c>
      <c r="B122" s="27">
        <f t="shared" si="299"/>
        <v>0.36361064697866174</v>
      </c>
      <c r="C122" s="27">
        <f t="shared" si="299"/>
        <v>2.0783687603302958E-3</v>
      </c>
      <c r="D122" s="27">
        <f t="shared" si="299"/>
        <v>0.46942730663901755</v>
      </c>
      <c r="E122" s="27">
        <f t="shared" si="299"/>
        <v>0.96722463576283491</v>
      </c>
      <c r="F122" s="27">
        <f t="shared" si="300"/>
        <v>1.4366519424018525</v>
      </c>
      <c r="L122" t="str">
        <f t="shared" si="317"/>
        <v>22 Health professionals</v>
      </c>
      <c r="M122" s="27">
        <f t="shared" si="301"/>
        <v>1.0830555446542274</v>
      </c>
      <c r="N122" s="27">
        <f t="shared" si="301"/>
        <v>-6.2300957207729102E-2</v>
      </c>
      <c r="O122" s="27">
        <f t="shared" si="301"/>
        <v>0.73437444780118311</v>
      </c>
      <c r="P122" s="27">
        <f t="shared" si="301"/>
        <v>1.9917236215001752</v>
      </c>
      <c r="Q122" s="27">
        <f t="shared" si="302"/>
        <v>2.7260980693013583</v>
      </c>
      <c r="W122" t="str">
        <f t="shared" si="318"/>
        <v>22 Health professionals</v>
      </c>
      <c r="X122" s="27">
        <f t="shared" si="303"/>
        <v>0.8006449436385159</v>
      </c>
      <c r="Y122" s="27">
        <f t="shared" si="303"/>
        <v>0.10490261261637723</v>
      </c>
      <c r="Z122" s="27">
        <f t="shared" si="303"/>
        <v>0.24861684386495853</v>
      </c>
      <c r="AA122" s="27">
        <f t="shared" si="303"/>
        <v>0.50395360777378695</v>
      </c>
      <c r="AB122" s="27">
        <f t="shared" si="304"/>
        <v>0.75257045163874547</v>
      </c>
      <c r="AH122" t="str">
        <f t="shared" si="319"/>
        <v>22 Health professionals</v>
      </c>
      <c r="AI122" s="27">
        <f t="shared" si="305"/>
        <v>-0.76088750788734361</v>
      </c>
      <c r="AJ122" s="27">
        <f t="shared" si="305"/>
        <v>-0.21519983136117293</v>
      </c>
      <c r="AK122" s="27">
        <f t="shared" si="305"/>
        <v>-1.042262532560736</v>
      </c>
      <c r="AL122" s="27">
        <f t="shared" si="305"/>
        <v>-0.72510368314188489</v>
      </c>
      <c r="AM122" s="27">
        <f t="shared" si="306"/>
        <v>-1.7673662157026209</v>
      </c>
      <c r="AS122" t="str">
        <f t="shared" si="320"/>
        <v>22 Health professionals</v>
      </c>
      <c r="AT122" s="27">
        <f t="shared" si="307"/>
        <v>4.9371802065254711E-2</v>
      </c>
      <c r="AU122" s="27">
        <f t="shared" si="307"/>
        <v>5.7131449853448035E-2</v>
      </c>
      <c r="AV122" s="27">
        <f t="shared" si="307"/>
        <v>3.3808265013604899E-2</v>
      </c>
      <c r="AW122" s="27">
        <f t="shared" si="307"/>
        <v>6.0426670011035521E-2</v>
      </c>
      <c r="AX122" s="27">
        <f t="shared" si="308"/>
        <v>9.423493502464042E-2</v>
      </c>
      <c r="BD122" t="str">
        <f t="shared" si="321"/>
        <v>22 Health professionals</v>
      </c>
      <c r="BE122" s="27">
        <f t="shared" si="309"/>
        <v>0.64559013679450428</v>
      </c>
      <c r="BF122" s="27">
        <f t="shared" si="309"/>
        <v>-1.9880513452376292E-2</v>
      </c>
      <c r="BG122" s="27">
        <f t="shared" si="309"/>
        <v>0.13087301298480769</v>
      </c>
      <c r="BH122" s="27">
        <f t="shared" si="309"/>
        <v>0.25042947074332611</v>
      </c>
      <c r="BI122" s="27">
        <f t="shared" si="310"/>
        <v>0.3813024837281338</v>
      </c>
      <c r="BO122" t="str">
        <f t="shared" si="322"/>
        <v>22 Health professionals</v>
      </c>
      <c r="BP122" s="27">
        <f t="shared" si="311"/>
        <v>0.27647632885062001</v>
      </c>
      <c r="BQ122" s="27">
        <f t="shared" si="311"/>
        <v>-6.9412269493080325E-2</v>
      </c>
      <c r="BR122" s="27">
        <f t="shared" si="311"/>
        <v>-0.1710272370454804</v>
      </c>
      <c r="BS122" s="27">
        <f t="shared" si="311"/>
        <v>-0.33272119711214954</v>
      </c>
      <c r="BT122" s="27">
        <f t="shared" si="312"/>
        <v>-0.50374843415762993</v>
      </c>
      <c r="BZ122" t="str">
        <f t="shared" si="323"/>
        <v>22 Health professionals</v>
      </c>
      <c r="CA122" s="68">
        <f t="shared" si="313"/>
        <v>0.28457155991403704</v>
      </c>
      <c r="CB122" s="68">
        <f t="shared" si="313"/>
        <v>-7.0974635270526054E-2</v>
      </c>
      <c r="CC122" s="68">
        <f t="shared" si="313"/>
        <v>-8.2679701439272502E-2</v>
      </c>
      <c r="CD122" s="68">
        <f t="shared" si="313"/>
        <v>-0.17888211560796374</v>
      </c>
      <c r="CE122" s="68">
        <f t="shared" si="314"/>
        <v>-0.26156181704723624</v>
      </c>
      <c r="CK122" t="str">
        <f t="shared" si="324"/>
        <v>22 Health professionals</v>
      </c>
      <c r="CL122" s="68">
        <f t="shared" si="315"/>
        <v>1.1126299281177185E-2</v>
      </c>
      <c r="CM122" s="68">
        <f t="shared" si="315"/>
        <v>2.4084285770298031E-2</v>
      </c>
      <c r="CN122" s="68">
        <f t="shared" si="315"/>
        <v>4.595093944504941E-3</v>
      </c>
      <c r="CO122" s="68">
        <f t="shared" si="315"/>
        <v>1.0045339954038349E-2</v>
      </c>
      <c r="CP122" s="68">
        <f t="shared" si="316"/>
        <v>1.464043389854329E-2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0.37639876322888743</v>
      </c>
      <c r="C123" s="27">
        <f t="shared" si="299"/>
        <v>-4.6970007313293705E-2</v>
      </c>
      <c r="D123" s="27">
        <f t="shared" si="299"/>
        <v>0.23196747986935429</v>
      </c>
      <c r="E123" s="27">
        <f t="shared" si="299"/>
        <v>0.47315585021567519</v>
      </c>
      <c r="F123" s="27">
        <f t="shared" si="300"/>
        <v>0.70512333008502948</v>
      </c>
      <c r="L123" t="str">
        <f t="shared" si="317"/>
        <v>23 Teaching and other educational professionals</v>
      </c>
      <c r="M123" s="27">
        <f t="shared" si="301"/>
        <v>2.3164932899391806</v>
      </c>
      <c r="N123" s="27">
        <f t="shared" si="301"/>
        <v>0.12565393707013151</v>
      </c>
      <c r="O123" s="27">
        <f t="shared" si="301"/>
        <v>1.1021861831782385</v>
      </c>
      <c r="P123" s="27">
        <f t="shared" si="301"/>
        <v>2.5674930469827739</v>
      </c>
      <c r="Q123" s="27">
        <f t="shared" si="302"/>
        <v>3.6696792301610124</v>
      </c>
      <c r="W123" t="str">
        <f t="shared" si="318"/>
        <v>23 Teaching and other educational professionals</v>
      </c>
      <c r="X123" s="27">
        <f t="shared" si="303"/>
        <v>-0.32203360585224505</v>
      </c>
      <c r="Y123" s="27">
        <f t="shared" si="303"/>
        <v>0.26740363243883625</v>
      </c>
      <c r="Z123" s="27">
        <f t="shared" si="303"/>
        <v>-0.97281338202294876</v>
      </c>
      <c r="AA123" s="27">
        <f t="shared" si="303"/>
        <v>-1.0724081320094712</v>
      </c>
      <c r="AB123" s="27">
        <f t="shared" si="304"/>
        <v>-2.0452215140324199</v>
      </c>
      <c r="AH123" t="str">
        <f t="shared" si="319"/>
        <v>23 Teaching and other educational professionals</v>
      </c>
      <c r="AI123" s="27">
        <f t="shared" si="305"/>
        <v>-0.3055751381170837</v>
      </c>
      <c r="AJ123" s="27">
        <f t="shared" si="305"/>
        <v>-6.6236177242090744E-2</v>
      </c>
      <c r="AK123" s="27">
        <f t="shared" si="305"/>
        <v>-0.17609675544188791</v>
      </c>
      <c r="AL123" s="27">
        <f t="shared" si="305"/>
        <v>1.0654978256656011E-2</v>
      </c>
      <c r="AM123" s="27">
        <f t="shared" si="306"/>
        <v>-0.1654417771852319</v>
      </c>
      <c r="AS123" t="str">
        <f t="shared" si="320"/>
        <v>23 Teaching and other educational professionals</v>
      </c>
      <c r="AT123" s="27">
        <f t="shared" si="307"/>
        <v>1.9176331183640899E-2</v>
      </c>
      <c r="AU123" s="27">
        <f t="shared" si="307"/>
        <v>-1.9527771305357072E-2</v>
      </c>
      <c r="AV123" s="27">
        <f t="shared" si="307"/>
        <v>-4.0439448536811223E-2</v>
      </c>
      <c r="AW123" s="27">
        <f t="shared" si="307"/>
        <v>-3.7274554762593864E-2</v>
      </c>
      <c r="AX123" s="27">
        <f t="shared" si="308"/>
        <v>-7.7714003299405088E-2</v>
      </c>
      <c r="BD123" t="str">
        <f t="shared" si="321"/>
        <v>23 Teaching and other educational professionals</v>
      </c>
      <c r="BE123" s="27">
        <f t="shared" si="309"/>
        <v>0.17019757300025551</v>
      </c>
      <c r="BF123" s="27">
        <f t="shared" si="309"/>
        <v>-4.9231206022470997E-2</v>
      </c>
      <c r="BG123" s="27">
        <f t="shared" si="309"/>
        <v>-0.11714676501693899</v>
      </c>
      <c r="BH123" s="27">
        <f t="shared" si="309"/>
        <v>5.9937453994611589E-2</v>
      </c>
      <c r="BI123" s="27">
        <f t="shared" si="310"/>
        <v>-5.7209311022327403E-2</v>
      </c>
      <c r="BO123" t="str">
        <f t="shared" si="322"/>
        <v>23 Teaching and other educational professionals</v>
      </c>
      <c r="BP123" s="27">
        <f t="shared" si="311"/>
        <v>6.9526102108340981E-2</v>
      </c>
      <c r="BQ123" s="27">
        <f t="shared" si="311"/>
        <v>-5.7342308255932561E-2</v>
      </c>
      <c r="BR123" s="27">
        <f t="shared" si="311"/>
        <v>-0.12339730355897932</v>
      </c>
      <c r="BS123" s="27">
        <f t="shared" si="311"/>
        <v>-0.12329305240317073</v>
      </c>
      <c r="BT123" s="27">
        <f t="shared" si="312"/>
        <v>-0.24669035596215005</v>
      </c>
      <c r="BZ123" t="str">
        <f t="shared" si="323"/>
        <v>23 Teaching and other educational professionals</v>
      </c>
      <c r="CA123" s="68">
        <f t="shared" si="313"/>
        <v>0.14229154290402762</v>
      </c>
      <c r="CB123" s="68">
        <f t="shared" si="313"/>
        <v>4.1234193934039931E-2</v>
      </c>
      <c r="CC123" s="68">
        <f t="shared" si="313"/>
        <v>-8.448465037596431E-2</v>
      </c>
      <c r="CD123" s="68">
        <f t="shared" si="313"/>
        <v>-9.7410885003187064E-2</v>
      </c>
      <c r="CE123" s="68">
        <f t="shared" si="314"/>
        <v>-0.18189553537915137</v>
      </c>
      <c r="CK123" t="str">
        <f t="shared" si="324"/>
        <v>23 Teaching and other educational professionals</v>
      </c>
      <c r="CL123" s="68">
        <f t="shared" si="315"/>
        <v>1.4295593526368562E-2</v>
      </c>
      <c r="CM123" s="68">
        <f t="shared" si="315"/>
        <v>2.8082613282179064E-2</v>
      </c>
      <c r="CN123" s="68">
        <f t="shared" si="315"/>
        <v>-8.6508833881152047E-3</v>
      </c>
      <c r="CO123" s="68">
        <f t="shared" si="315"/>
        <v>-1.8835210182901768E-2</v>
      </c>
      <c r="CP123" s="68">
        <f t="shared" si="316"/>
        <v>-2.7486093571016973E-2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0.13255538926008797</v>
      </c>
      <c r="C124" s="27">
        <f t="shared" si="299"/>
        <v>4.3670483473788879E-3</v>
      </c>
      <c r="D124" s="27">
        <f t="shared" si="299"/>
        <v>0.15785053475327193</v>
      </c>
      <c r="E124" s="27">
        <f t="shared" si="299"/>
        <v>0.32097623202076841</v>
      </c>
      <c r="F124" s="27">
        <f t="shared" si="300"/>
        <v>0.47882676677404035</v>
      </c>
      <c r="L124" t="str">
        <f t="shared" si="317"/>
        <v>24 Business, media and public service professionals</v>
      </c>
      <c r="M124" s="27">
        <f t="shared" si="301"/>
        <v>1.7352116894176381</v>
      </c>
      <c r="N124" s="27">
        <f t="shared" si="301"/>
        <v>0.42883929048949732</v>
      </c>
      <c r="O124" s="27">
        <f t="shared" si="301"/>
        <v>1.7128297007661342</v>
      </c>
      <c r="P124" s="27">
        <f t="shared" si="301"/>
        <v>3.4907561177245139</v>
      </c>
      <c r="Q124" s="27">
        <f t="shared" si="302"/>
        <v>5.2035858184906481</v>
      </c>
      <c r="W124" t="str">
        <f t="shared" si="318"/>
        <v>24 Business, media and public service professionals</v>
      </c>
      <c r="X124" s="27">
        <f t="shared" si="303"/>
        <v>0.80206021681006057</v>
      </c>
      <c r="Y124" s="27">
        <f t="shared" si="303"/>
        <v>0.85401336701593777</v>
      </c>
      <c r="Z124" s="27">
        <f t="shared" si="303"/>
        <v>0.26659549089368184</v>
      </c>
      <c r="AA124" s="27">
        <f t="shared" si="303"/>
        <v>6.4360502828604282E-2</v>
      </c>
      <c r="AB124" s="27">
        <f t="shared" si="304"/>
        <v>0.33095599372228612</v>
      </c>
      <c r="AH124" t="str">
        <f t="shared" si="319"/>
        <v>24 Business, media and public service professionals</v>
      </c>
      <c r="AI124" s="27">
        <f t="shared" si="305"/>
        <v>-6.6546259332024182E-2</v>
      </c>
      <c r="AJ124" s="27">
        <f t="shared" si="305"/>
        <v>9.511009646012003E-2</v>
      </c>
      <c r="AK124" s="27">
        <f t="shared" si="305"/>
        <v>-6.2693860051795558E-2</v>
      </c>
      <c r="AL124" s="27">
        <f t="shared" si="305"/>
        <v>-2.1125294166056685E-3</v>
      </c>
      <c r="AM124" s="27">
        <f t="shared" si="306"/>
        <v>-6.4806389468401226E-2</v>
      </c>
      <c r="AS124" t="str">
        <f t="shared" si="320"/>
        <v>24 Business, media and public service professionals</v>
      </c>
      <c r="AT124" s="27">
        <f t="shared" si="307"/>
        <v>9.8229639425660542E-2</v>
      </c>
      <c r="AU124" s="27">
        <f t="shared" si="307"/>
        <v>0.15908190456654747</v>
      </c>
      <c r="AV124" s="27">
        <f t="shared" si="307"/>
        <v>5.4515736012028526E-2</v>
      </c>
      <c r="AW124" s="27">
        <f t="shared" si="307"/>
        <v>6.0855653823986167E-2</v>
      </c>
      <c r="AX124" s="27">
        <f t="shared" si="308"/>
        <v>0.11537138983601469</v>
      </c>
      <c r="BD124" t="str">
        <f t="shared" si="321"/>
        <v>24 Business, media and public service professionals</v>
      </c>
      <c r="BE124" s="27">
        <f t="shared" si="309"/>
        <v>0.69964292620887347</v>
      </c>
      <c r="BF124" s="27">
        <f t="shared" si="309"/>
        <v>0.26650321704237223</v>
      </c>
      <c r="BG124" s="27">
        <f t="shared" si="309"/>
        <v>3.7976516676791583E-2</v>
      </c>
      <c r="BH124" s="27">
        <f t="shared" si="309"/>
        <v>0.29304269858406329</v>
      </c>
      <c r="BI124" s="27">
        <f t="shared" si="310"/>
        <v>0.33101921526085487</v>
      </c>
      <c r="BO124" t="str">
        <f t="shared" si="322"/>
        <v>24 Business, media and public service professionals</v>
      </c>
      <c r="BP124" s="27">
        <f t="shared" si="311"/>
        <v>0.10830645529771621</v>
      </c>
      <c r="BQ124" s="27">
        <f t="shared" si="311"/>
        <v>0.32016210861358729</v>
      </c>
      <c r="BR124" s="27">
        <f t="shared" si="311"/>
        <v>-0.36676371151542453</v>
      </c>
      <c r="BS124" s="27">
        <f t="shared" si="311"/>
        <v>-0.49897463161008471</v>
      </c>
      <c r="BT124" s="27">
        <f t="shared" si="312"/>
        <v>-0.86573834312550924</v>
      </c>
      <c r="BZ124" t="str">
        <f t="shared" si="323"/>
        <v>24 Business, media and public service professionals</v>
      </c>
      <c r="CA124" s="68">
        <f t="shared" si="313"/>
        <v>0.45161853217588321</v>
      </c>
      <c r="CB124" s="68">
        <f t="shared" si="313"/>
        <v>6.0656259817800651E-2</v>
      </c>
      <c r="CC124" s="68">
        <f t="shared" si="313"/>
        <v>-0.1848909058100292</v>
      </c>
      <c r="CD124" s="68">
        <f t="shared" si="313"/>
        <v>-0.30570039116102743</v>
      </c>
      <c r="CE124" s="68">
        <f t="shared" si="314"/>
        <v>-0.49059129697105663</v>
      </c>
      <c r="CK124" t="str">
        <f t="shared" si="324"/>
        <v>24 Business, media and public service professionals</v>
      </c>
      <c r="CL124" s="68">
        <f t="shared" si="315"/>
        <v>5.6286446639117471E-2</v>
      </c>
      <c r="CM124" s="68">
        <f t="shared" si="315"/>
        <v>8.6685888687814905E-2</v>
      </c>
      <c r="CN124" s="68">
        <f t="shared" si="315"/>
        <v>-2.1209993715905706E-2</v>
      </c>
      <c r="CO124" s="68">
        <f t="shared" si="315"/>
        <v>-4.2621470114200866E-2</v>
      </c>
      <c r="CP124" s="68">
        <f t="shared" si="316"/>
        <v>-6.3831463830106572E-2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5.0869189655460181E-2</v>
      </c>
      <c r="C125" s="27">
        <f t="shared" si="299"/>
        <v>2.0599377300595106E-2</v>
      </c>
      <c r="D125" s="27">
        <f t="shared" si="299"/>
        <v>3.6676893804272803E-2</v>
      </c>
      <c r="E125" s="27">
        <f t="shared" si="299"/>
        <v>0.12816065779852726</v>
      </c>
      <c r="F125" s="27">
        <f t="shared" si="300"/>
        <v>0.16483755160280006</v>
      </c>
      <c r="L125" t="str">
        <f t="shared" si="317"/>
        <v>31 Science, engineering and technology associate professionals</v>
      </c>
      <c r="M125" s="27">
        <f t="shared" si="301"/>
        <v>0.24735682561491767</v>
      </c>
      <c r="N125" s="27">
        <f t="shared" si="301"/>
        <v>5.8023136213720461E-2</v>
      </c>
      <c r="O125" s="27">
        <f t="shared" si="301"/>
        <v>0.19326077910926531</v>
      </c>
      <c r="P125" s="27">
        <f t="shared" si="301"/>
        <v>0.56732828372291122</v>
      </c>
      <c r="Q125" s="27">
        <f t="shared" si="302"/>
        <v>0.76058906283217653</v>
      </c>
      <c r="W125" t="str">
        <f t="shared" si="318"/>
        <v>31 Science, engineering and technology associate professionals</v>
      </c>
      <c r="X125" s="27">
        <f t="shared" si="303"/>
        <v>0.22975443205096124</v>
      </c>
      <c r="Y125" s="27">
        <f t="shared" si="303"/>
        <v>0.13887103581687854</v>
      </c>
      <c r="Z125" s="27">
        <f t="shared" si="303"/>
        <v>-6.5756011289463956E-3</v>
      </c>
      <c r="AA125" s="27">
        <f t="shared" si="303"/>
        <v>0.17042766021257938</v>
      </c>
      <c r="AB125" s="27">
        <f t="shared" si="304"/>
        <v>0.16385205908363298</v>
      </c>
      <c r="AH125" t="str">
        <f t="shared" si="319"/>
        <v>31 Science, engineering and technology associate professionals</v>
      </c>
      <c r="AI125" s="27">
        <f t="shared" si="305"/>
        <v>6.5616630007927501E-2</v>
      </c>
      <c r="AJ125" s="27">
        <f t="shared" si="305"/>
        <v>9.7366116780960854E-3</v>
      </c>
      <c r="AK125" s="27">
        <f t="shared" si="305"/>
        <v>2.6203395935665841E-2</v>
      </c>
      <c r="AL125" s="27">
        <f t="shared" si="305"/>
        <v>0.10367251502861663</v>
      </c>
      <c r="AM125" s="27">
        <f t="shared" si="306"/>
        <v>0.12987591096428247</v>
      </c>
      <c r="AS125" t="str">
        <f t="shared" si="320"/>
        <v>31 Science, engineering and technology associate professionals</v>
      </c>
      <c r="AT125" s="27">
        <f t="shared" si="307"/>
        <v>6.476268744403002E-2</v>
      </c>
      <c r="AU125" s="27">
        <f t="shared" si="307"/>
        <v>1.5823121750912716E-2</v>
      </c>
      <c r="AV125" s="27">
        <f t="shared" si="307"/>
        <v>-8.3603048943663327E-2</v>
      </c>
      <c r="AW125" s="27">
        <f t="shared" si="307"/>
        <v>-1.40908219852941E-2</v>
      </c>
      <c r="AX125" s="27">
        <f t="shared" si="308"/>
        <v>-9.7693870928957427E-2</v>
      </c>
      <c r="BD125" t="str">
        <f t="shared" si="321"/>
        <v>31 Science, engineering and technology associate professionals</v>
      </c>
      <c r="BE125" s="27">
        <f t="shared" si="309"/>
        <v>0.12046919370751885</v>
      </c>
      <c r="BF125" s="27">
        <f t="shared" si="309"/>
        <v>0.11656630336655405</v>
      </c>
      <c r="BG125" s="27">
        <f t="shared" si="309"/>
        <v>-0.29815271660545406</v>
      </c>
      <c r="BH125" s="27">
        <f t="shared" si="309"/>
        <v>-0.24512217926505941</v>
      </c>
      <c r="BI125" s="27">
        <f t="shared" si="310"/>
        <v>-0.54327489587051347</v>
      </c>
      <c r="BO125" t="str">
        <f t="shared" si="322"/>
        <v>31 Science, engineering and technology associate professionals</v>
      </c>
      <c r="BP125" s="27">
        <f t="shared" si="311"/>
        <v>9.7981071373913653E-2</v>
      </c>
      <c r="BQ125" s="27">
        <f t="shared" si="311"/>
        <v>0.13031683169840136</v>
      </c>
      <c r="BR125" s="27">
        <f t="shared" si="311"/>
        <v>-0.18224086022356645</v>
      </c>
      <c r="BS125" s="27">
        <f t="shared" si="311"/>
        <v>-7.0034510798007155E-2</v>
      </c>
      <c r="BT125" s="27">
        <f t="shared" si="312"/>
        <v>-0.2522753710215736</v>
      </c>
      <c r="BZ125" t="str">
        <f t="shared" si="323"/>
        <v>31 Science, engineering and technology associate professionals</v>
      </c>
      <c r="CA125" s="68">
        <f t="shared" si="313"/>
        <v>0.26031796565295096</v>
      </c>
      <c r="CB125" s="68">
        <f t="shared" si="313"/>
        <v>6.2831368006083688E-2</v>
      </c>
      <c r="CC125" s="68">
        <f t="shared" si="313"/>
        <v>-9.9349390258138048E-2</v>
      </c>
      <c r="CD125" s="68">
        <f t="shared" si="313"/>
        <v>-5.4383527942714505E-2</v>
      </c>
      <c r="CE125" s="68">
        <f t="shared" si="314"/>
        <v>-0.15373291820085255</v>
      </c>
      <c r="CK125" t="str">
        <f t="shared" si="324"/>
        <v>31 Science, engineering and technology associate professionals</v>
      </c>
      <c r="CL125" s="68">
        <f t="shared" si="315"/>
        <v>3.2148225856085538E-2</v>
      </c>
      <c r="CM125" s="68">
        <f t="shared" si="315"/>
        <v>4.5427382284052825E-2</v>
      </c>
      <c r="CN125" s="68">
        <f t="shared" si="315"/>
        <v>1.1547189832100957E-3</v>
      </c>
      <c r="CO125" s="68">
        <f t="shared" si="315"/>
        <v>1.9916565886991922E-2</v>
      </c>
      <c r="CP125" s="68">
        <f t="shared" si="316"/>
        <v>2.1071284870202017E-2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1.2455428681071627E-2</v>
      </c>
      <c r="C126" s="27">
        <f t="shared" si="299"/>
        <v>-7.3451201918948092E-3</v>
      </c>
      <c r="D126" s="27">
        <f t="shared" si="299"/>
        <v>3.8265051551876747E-2</v>
      </c>
      <c r="E126" s="27">
        <f t="shared" si="299"/>
        <v>6.736015397761444E-2</v>
      </c>
      <c r="F126" s="27">
        <f t="shared" si="300"/>
        <v>0.10562520552949119</v>
      </c>
      <c r="L126" t="str">
        <f t="shared" si="317"/>
        <v>32 Health and social care associate professionals</v>
      </c>
      <c r="M126" s="27">
        <f t="shared" si="301"/>
        <v>0.24258604841687526</v>
      </c>
      <c r="N126" s="27">
        <f t="shared" si="301"/>
        <v>-1.6109721833397206E-3</v>
      </c>
      <c r="O126" s="27">
        <f t="shared" si="301"/>
        <v>0.91708247435968171</v>
      </c>
      <c r="P126" s="27">
        <f t="shared" si="301"/>
        <v>1.4805778312254851</v>
      </c>
      <c r="Q126" s="27">
        <f t="shared" si="302"/>
        <v>2.3976603055851671</v>
      </c>
      <c r="W126" t="str">
        <f t="shared" si="318"/>
        <v>32 Health and social care associate professionals</v>
      </c>
      <c r="X126" s="27">
        <f t="shared" si="303"/>
        <v>0.17138383184578432</v>
      </c>
      <c r="Y126" s="27">
        <f t="shared" si="303"/>
        <v>0.11545636800652881</v>
      </c>
      <c r="Z126" s="27">
        <f t="shared" si="303"/>
        <v>1.8519517880181033</v>
      </c>
      <c r="AA126" s="27">
        <f t="shared" si="303"/>
        <v>1.307209261864883</v>
      </c>
      <c r="AB126" s="27">
        <f t="shared" si="304"/>
        <v>3.1591610498829863</v>
      </c>
      <c r="AH126" t="str">
        <f t="shared" si="319"/>
        <v>32 Health and social care associate professionals</v>
      </c>
      <c r="AI126" s="27">
        <f t="shared" si="305"/>
        <v>-0.28854999975467877</v>
      </c>
      <c r="AJ126" s="27">
        <f t="shared" si="305"/>
        <v>-1.1040315886168717E-2</v>
      </c>
      <c r="AK126" s="27">
        <f t="shared" si="305"/>
        <v>0.20400815775341963</v>
      </c>
      <c r="AL126" s="27">
        <f t="shared" si="305"/>
        <v>-0.50530131102837639</v>
      </c>
      <c r="AM126" s="27">
        <f t="shared" si="306"/>
        <v>-0.30129315327495676</v>
      </c>
      <c r="AS126" t="str">
        <f t="shared" si="320"/>
        <v>32 Health and social care associate professionals</v>
      </c>
      <c r="AT126" s="27">
        <f t="shared" si="307"/>
        <v>2.1512728177784546E-2</v>
      </c>
      <c r="AU126" s="27">
        <f t="shared" si="307"/>
        <v>4.5829814075772024E-2</v>
      </c>
      <c r="AV126" s="27">
        <f t="shared" si="307"/>
        <v>0.21553516320627586</v>
      </c>
      <c r="AW126" s="27">
        <f t="shared" si="307"/>
        <v>0.12902966271538874</v>
      </c>
      <c r="AX126" s="27">
        <f t="shared" si="308"/>
        <v>0.3445648259216646</v>
      </c>
      <c r="BD126" t="str">
        <f t="shared" si="321"/>
        <v>32 Health and social care associate professionals</v>
      </c>
      <c r="BE126" s="27">
        <f t="shared" si="309"/>
        <v>0.44909260946620488</v>
      </c>
      <c r="BF126" s="27">
        <f t="shared" si="309"/>
        <v>-1.7252769517172695E-2</v>
      </c>
      <c r="BG126" s="27">
        <f t="shared" si="309"/>
        <v>1.1619136473232541</v>
      </c>
      <c r="BH126" s="27">
        <f t="shared" si="309"/>
        <v>0.7514661654185204</v>
      </c>
      <c r="BI126" s="27">
        <f t="shared" si="310"/>
        <v>1.9133798127417745</v>
      </c>
      <c r="BO126" t="str">
        <f t="shared" si="322"/>
        <v>32 Health and social care associate professionals</v>
      </c>
      <c r="BP126" s="27">
        <f t="shared" si="311"/>
        <v>0.18545882241126543</v>
      </c>
      <c r="BQ126" s="27">
        <f t="shared" si="311"/>
        <v>-0.12171033701941747</v>
      </c>
      <c r="BR126" s="27">
        <f t="shared" si="311"/>
        <v>0.46000896366854516</v>
      </c>
      <c r="BS126" s="27">
        <f t="shared" si="311"/>
        <v>-0.30006669205597314</v>
      </c>
      <c r="BT126" s="27">
        <f t="shared" si="312"/>
        <v>0.15994227161257202</v>
      </c>
      <c r="BZ126" t="str">
        <f t="shared" si="323"/>
        <v>32 Health and social care associate professionals</v>
      </c>
      <c r="CA126" s="68">
        <f t="shared" si="313"/>
        <v>5.5059181626938125E-2</v>
      </c>
      <c r="CB126" s="68">
        <f t="shared" si="313"/>
        <v>-2.5935348053083396E-2</v>
      </c>
      <c r="CC126" s="68">
        <f t="shared" si="313"/>
        <v>0.11118132612151099</v>
      </c>
      <c r="CD126" s="68">
        <f t="shared" si="313"/>
        <v>-9.3054757568428459E-2</v>
      </c>
      <c r="CE126" s="68">
        <f t="shared" si="314"/>
        <v>1.8126568553082534E-2</v>
      </c>
      <c r="CK126" t="str">
        <f t="shared" si="324"/>
        <v>32 Health and social care associate professionals</v>
      </c>
      <c r="CL126" s="68">
        <f t="shared" si="315"/>
        <v>7.8904448235255636E-4</v>
      </c>
      <c r="CM126" s="68">
        <f t="shared" si="315"/>
        <v>1.493091214684418E-2</v>
      </c>
      <c r="CN126" s="68">
        <f t="shared" si="315"/>
        <v>2.2000595729170486E-2</v>
      </c>
      <c r="CO126" s="68">
        <f t="shared" si="315"/>
        <v>1.3661570325788186E-2</v>
      </c>
      <c r="CP126" s="68">
        <f t="shared" si="316"/>
        <v>3.5662166054958672E-2</v>
      </c>
    </row>
    <row r="127" spans="1:94" x14ac:dyDescent="0.2">
      <c r="A127" t="str">
        <f t="shared" si="298"/>
        <v>33 Protective service occupations</v>
      </c>
      <c r="B127" s="27">
        <f t="shared" si="299"/>
        <v>2.1039777136200952E-3</v>
      </c>
      <c r="C127" s="27">
        <f t="shared" si="299"/>
        <v>6.8344035696880044E-4</v>
      </c>
      <c r="D127" s="27">
        <f t="shared" si="299"/>
        <v>3.6697155477998806E-3</v>
      </c>
      <c r="E127" s="27">
        <f t="shared" si="299"/>
        <v>9.3311940035077437E-3</v>
      </c>
      <c r="F127" s="27">
        <f t="shared" si="300"/>
        <v>1.3000909551307624E-2</v>
      </c>
      <c r="L127" t="str">
        <f t="shared" si="317"/>
        <v>33 Protective service occupations</v>
      </c>
      <c r="M127" s="27">
        <f t="shared" si="301"/>
        <v>3.5724472735013391E-2</v>
      </c>
      <c r="N127" s="27">
        <f t="shared" si="301"/>
        <v>6.6225042469268414E-3</v>
      </c>
      <c r="O127" s="27">
        <f t="shared" si="301"/>
        <v>2.0612794530586842E-2</v>
      </c>
      <c r="P127" s="27">
        <f t="shared" si="301"/>
        <v>0.12726926491045998</v>
      </c>
      <c r="Q127" s="27">
        <f t="shared" si="302"/>
        <v>0.14788205944104682</v>
      </c>
      <c r="W127" t="str">
        <f t="shared" si="318"/>
        <v>33 Protective service occupations</v>
      </c>
      <c r="X127" s="27">
        <f t="shared" si="303"/>
        <v>3.6945226822027277E-2</v>
      </c>
      <c r="Y127" s="27">
        <f t="shared" si="303"/>
        <v>7.0705539183166133E-2</v>
      </c>
      <c r="Z127" s="27">
        <f t="shared" si="303"/>
        <v>-7.6480671968157998E-2</v>
      </c>
      <c r="AA127" s="27">
        <f t="shared" si="303"/>
        <v>0.15943548841440125</v>
      </c>
      <c r="AB127" s="27">
        <f t="shared" si="304"/>
        <v>8.2954816446243251E-2</v>
      </c>
      <c r="AH127" t="str">
        <f t="shared" si="319"/>
        <v>33 Protective service occupations</v>
      </c>
      <c r="AI127" s="27">
        <f t="shared" si="305"/>
        <v>4.6572958460676106E-3</v>
      </c>
      <c r="AJ127" s="27">
        <f t="shared" si="305"/>
        <v>1.9519716588955932E-2</v>
      </c>
      <c r="AK127" s="27">
        <f t="shared" si="305"/>
        <v>-1.2047072417190746E-2</v>
      </c>
      <c r="AL127" s="27">
        <f t="shared" si="305"/>
        <v>4.9023914479511127E-2</v>
      </c>
      <c r="AM127" s="27">
        <f t="shared" si="306"/>
        <v>3.6976842062320381E-2</v>
      </c>
      <c r="AS127" t="str">
        <f t="shared" si="320"/>
        <v>33 Protective service occupations</v>
      </c>
      <c r="AT127" s="27">
        <f t="shared" si="307"/>
        <v>-1.8598152621722458E-2</v>
      </c>
      <c r="AU127" s="27">
        <f t="shared" si="307"/>
        <v>1.3559010058583842E-2</v>
      </c>
      <c r="AV127" s="27">
        <f t="shared" si="307"/>
        <v>-3.7840663751028458E-2</v>
      </c>
      <c r="AW127" s="27">
        <f t="shared" si="307"/>
        <v>3.6229785770165168E-3</v>
      </c>
      <c r="AX127" s="27">
        <f t="shared" si="308"/>
        <v>-3.4217685174011941E-2</v>
      </c>
      <c r="BD127" t="str">
        <f t="shared" si="321"/>
        <v>33 Protective service occupations</v>
      </c>
      <c r="BE127" s="27">
        <f t="shared" si="309"/>
        <v>-4.9470096056892454E-2</v>
      </c>
      <c r="BF127" s="27">
        <f t="shared" si="309"/>
        <v>1.128350456295546E-2</v>
      </c>
      <c r="BG127" s="27">
        <f t="shared" si="309"/>
        <v>-0.15189024337849555</v>
      </c>
      <c r="BH127" s="27">
        <f t="shared" si="309"/>
        <v>-7.0308571651082452E-2</v>
      </c>
      <c r="BI127" s="27">
        <f t="shared" si="310"/>
        <v>-0.222198815029578</v>
      </c>
      <c r="BO127" t="str">
        <f t="shared" si="322"/>
        <v>33 Protective service occupations</v>
      </c>
      <c r="BP127" s="27">
        <f t="shared" si="311"/>
        <v>-6.1688448544380714E-2</v>
      </c>
      <c r="BQ127" s="27">
        <f t="shared" si="311"/>
        <v>4.5423583229305287E-2</v>
      </c>
      <c r="BR127" s="27">
        <f t="shared" si="311"/>
        <v>-0.23707037382371304</v>
      </c>
      <c r="BS127" s="27">
        <f t="shared" si="311"/>
        <v>-0.17336948186174345</v>
      </c>
      <c r="BT127" s="27">
        <f t="shared" si="312"/>
        <v>-0.41043985568545649</v>
      </c>
      <c r="BZ127" t="str">
        <f t="shared" si="323"/>
        <v>33 Protective service occupations</v>
      </c>
      <c r="CA127" s="68">
        <f t="shared" si="313"/>
        <v>8.1656857905227531E-2</v>
      </c>
      <c r="CB127" s="68">
        <f t="shared" si="313"/>
        <v>-3.5764046425509344E-3</v>
      </c>
      <c r="CC127" s="68">
        <f t="shared" si="313"/>
        <v>-8.8617281399063497E-2</v>
      </c>
      <c r="CD127" s="68">
        <f t="shared" si="313"/>
        <v>2.6431259448803757E-2</v>
      </c>
      <c r="CE127" s="68">
        <f t="shared" si="314"/>
        <v>-6.218602195025974E-2</v>
      </c>
      <c r="CK127" t="str">
        <f t="shared" si="324"/>
        <v>33 Protective service occupations</v>
      </c>
      <c r="CL127" s="68">
        <f t="shared" si="315"/>
        <v>-4.2740186253620027E-3</v>
      </c>
      <c r="CM127" s="68">
        <f t="shared" si="315"/>
        <v>1.3901144211355389E-2</v>
      </c>
      <c r="CN127" s="68">
        <f t="shared" si="315"/>
        <v>-1.5806489643643867E-2</v>
      </c>
      <c r="CO127" s="68">
        <f t="shared" si="315"/>
        <v>6.2391831136266659E-3</v>
      </c>
      <c r="CP127" s="68">
        <f t="shared" si="316"/>
        <v>-9.5673065300172014E-3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4.7154446340229583E-2</v>
      </c>
      <c r="C128" s="27">
        <f t="shared" si="299"/>
        <v>-6.9308781187563534E-3</v>
      </c>
      <c r="D128" s="27">
        <f t="shared" si="299"/>
        <v>2.4665243277460669E-2</v>
      </c>
      <c r="E128" s="27">
        <f t="shared" si="299"/>
        <v>7.1296934128450312E-2</v>
      </c>
      <c r="F128" s="27">
        <f t="shared" si="300"/>
        <v>9.5962177405910981E-2</v>
      </c>
      <c r="L128" t="str">
        <f t="shared" si="317"/>
        <v>34 Culture, media and sports occupations</v>
      </c>
      <c r="M128" s="27">
        <f t="shared" si="301"/>
        <v>0.49141678919577103</v>
      </c>
      <c r="N128" s="27">
        <f t="shared" si="301"/>
        <v>5.7060512443363853E-2</v>
      </c>
      <c r="O128" s="27">
        <f t="shared" si="301"/>
        <v>0.34460232421701575</v>
      </c>
      <c r="P128" s="27">
        <f t="shared" si="301"/>
        <v>1.0514240586681347</v>
      </c>
      <c r="Q128" s="27">
        <f t="shared" si="302"/>
        <v>1.3960263828851505</v>
      </c>
      <c r="W128" t="str">
        <f t="shared" si="318"/>
        <v>34 Culture, media and sports occupations</v>
      </c>
      <c r="X128" s="27">
        <f t="shared" si="303"/>
        <v>0.12330317907965194</v>
      </c>
      <c r="Y128" s="27">
        <f t="shared" si="303"/>
        <v>4.3302434070407791E-2</v>
      </c>
      <c r="Z128" s="27">
        <f t="shared" si="303"/>
        <v>-1.0200523432974506E-2</v>
      </c>
      <c r="AA128" s="27">
        <f t="shared" si="303"/>
        <v>0.22281729964103025</v>
      </c>
      <c r="AB128" s="27">
        <f t="shared" si="304"/>
        <v>0.21261677620805575</v>
      </c>
      <c r="AH128" t="str">
        <f t="shared" si="319"/>
        <v>34 Culture, media and sports occupations</v>
      </c>
      <c r="AI128" s="27">
        <f t="shared" si="305"/>
        <v>-1.9372048768925731E-2</v>
      </c>
      <c r="AJ128" s="27">
        <f t="shared" si="305"/>
        <v>7.6288136151562713E-2</v>
      </c>
      <c r="AK128" s="27">
        <f t="shared" si="305"/>
        <v>-1.309153051516726E-2</v>
      </c>
      <c r="AL128" s="27">
        <f t="shared" si="305"/>
        <v>8.938608978354079E-2</v>
      </c>
      <c r="AM128" s="27">
        <f t="shared" si="306"/>
        <v>7.629455926837353E-2</v>
      </c>
      <c r="AS128" t="str">
        <f t="shared" si="320"/>
        <v>34 Culture, media and sports occupations</v>
      </c>
      <c r="AT128" s="27">
        <f t="shared" si="307"/>
        <v>-5.6522593878773897E-3</v>
      </c>
      <c r="AU128" s="27">
        <f t="shared" si="307"/>
        <v>7.7969921860505664E-3</v>
      </c>
      <c r="AV128" s="27">
        <f t="shared" si="307"/>
        <v>-2.5303347422686029E-2</v>
      </c>
      <c r="AW128" s="27">
        <f t="shared" si="307"/>
        <v>1.2010592455145963E-2</v>
      </c>
      <c r="AX128" s="27">
        <f t="shared" si="308"/>
        <v>-1.3292754967540066E-2</v>
      </c>
      <c r="BD128" t="str">
        <f t="shared" si="321"/>
        <v>34 Culture, media and sports occupations</v>
      </c>
      <c r="BE128" s="27">
        <f t="shared" si="309"/>
        <v>0.11062677168196045</v>
      </c>
      <c r="BF128" s="27">
        <f t="shared" si="309"/>
        <v>-8.1248221218471528E-2</v>
      </c>
      <c r="BG128" s="27">
        <f t="shared" si="309"/>
        <v>-0.17089984385688295</v>
      </c>
      <c r="BH128" s="27">
        <f t="shared" si="309"/>
        <v>7.6098853193546923E-2</v>
      </c>
      <c r="BI128" s="27">
        <f t="shared" si="310"/>
        <v>-9.4800990663336027E-2</v>
      </c>
      <c r="BO128" t="str">
        <f t="shared" si="322"/>
        <v>34 Culture, media and sports occupations</v>
      </c>
      <c r="BP128" s="27">
        <f t="shared" si="311"/>
        <v>-3.1681116197952441E-2</v>
      </c>
      <c r="BQ128" s="27">
        <f t="shared" si="311"/>
        <v>-8.4631805898731205E-2</v>
      </c>
      <c r="BR128" s="27">
        <f t="shared" si="311"/>
        <v>-0.17818071887002401</v>
      </c>
      <c r="BS128" s="27">
        <f t="shared" si="311"/>
        <v>-0.20343550023599699</v>
      </c>
      <c r="BT128" s="27">
        <f t="shared" si="312"/>
        <v>-0.381616219106021</v>
      </c>
      <c r="BZ128" t="str">
        <f t="shared" si="323"/>
        <v>34 Culture, media and sports occupations</v>
      </c>
      <c r="CA128" s="68">
        <f t="shared" si="313"/>
        <v>0.12702072680127691</v>
      </c>
      <c r="CB128" s="68">
        <f t="shared" si="313"/>
        <v>-5.3149838959914208E-2</v>
      </c>
      <c r="CC128" s="68">
        <f t="shared" si="313"/>
        <v>-0.153383633448336</v>
      </c>
      <c r="CD128" s="68">
        <f t="shared" si="313"/>
        <v>-0.12837104670378491</v>
      </c>
      <c r="CE128" s="68">
        <f t="shared" si="314"/>
        <v>-0.28175468015212091</v>
      </c>
      <c r="CK128" t="str">
        <f t="shared" si="324"/>
        <v>34 Culture, media and sports occupations</v>
      </c>
      <c r="CL128" s="68">
        <f t="shared" si="315"/>
        <v>2.869016717426208E-2</v>
      </c>
      <c r="CM128" s="68">
        <f t="shared" si="315"/>
        <v>2.3739511723326792E-2</v>
      </c>
      <c r="CN128" s="68">
        <f t="shared" si="315"/>
        <v>-2.2803859161481407E-2</v>
      </c>
      <c r="CO128" s="68">
        <f t="shared" si="315"/>
        <v>-2.3189983755220162E-2</v>
      </c>
      <c r="CP128" s="68">
        <f t="shared" si="316"/>
        <v>-4.5993842916701569E-2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7.510258204674386E-2</v>
      </c>
      <c r="C129" s="27">
        <f t="shared" si="299"/>
        <v>-1.7501876804121852E-2</v>
      </c>
      <c r="D129" s="27">
        <f t="shared" si="299"/>
        <v>0.10424005761432897</v>
      </c>
      <c r="E129" s="27">
        <f t="shared" si="299"/>
        <v>0.22274955811103336</v>
      </c>
      <c r="F129" s="27">
        <f t="shared" si="300"/>
        <v>0.32698961572536234</v>
      </c>
      <c r="L129" t="str">
        <f t="shared" si="317"/>
        <v>35 Business and public service associate professionals</v>
      </c>
      <c r="M129" s="27">
        <f t="shared" si="301"/>
        <v>0.83037632206271805</v>
      </c>
      <c r="N129" s="27">
        <f t="shared" si="301"/>
        <v>0.17040236965079725</v>
      </c>
      <c r="O129" s="27">
        <f t="shared" si="301"/>
        <v>1.0655566159498391</v>
      </c>
      <c r="P129" s="27">
        <f t="shared" si="301"/>
        <v>2.1145816670945585</v>
      </c>
      <c r="Q129" s="27">
        <f t="shared" si="302"/>
        <v>3.1801382830443976</v>
      </c>
      <c r="W129" t="str">
        <f t="shared" si="318"/>
        <v>35 Business and public service associate professionals</v>
      </c>
      <c r="X129" s="27">
        <f t="shared" si="303"/>
        <v>0.23497457449673487</v>
      </c>
      <c r="Y129" s="27">
        <f t="shared" si="303"/>
        <v>0.31038210968352686</v>
      </c>
      <c r="Z129" s="27">
        <f t="shared" si="303"/>
        <v>0.41258021179691262</v>
      </c>
      <c r="AA129" s="27">
        <f t="shared" si="303"/>
        <v>0.27145368450587171</v>
      </c>
      <c r="AB129" s="27">
        <f t="shared" si="304"/>
        <v>0.68403389630278433</v>
      </c>
      <c r="AH129" t="str">
        <f t="shared" si="319"/>
        <v>35 Business and public service associate professionals</v>
      </c>
      <c r="AI129" s="27">
        <f t="shared" si="305"/>
        <v>4.0665885816329128E-2</v>
      </c>
      <c r="AJ129" s="27">
        <f t="shared" si="305"/>
        <v>0.17191021091667236</v>
      </c>
      <c r="AK129" s="27">
        <f t="shared" si="305"/>
        <v>0.10437053046861244</v>
      </c>
      <c r="AL129" s="27">
        <f t="shared" si="305"/>
        <v>0.18161531098378658</v>
      </c>
      <c r="AM129" s="27">
        <f t="shared" si="306"/>
        <v>0.28598584145239903</v>
      </c>
      <c r="AS129" t="str">
        <f t="shared" si="320"/>
        <v>35 Business and public service associate professionals</v>
      </c>
      <c r="AT129" s="27">
        <f t="shared" si="307"/>
        <v>-1.9275666599375629E-2</v>
      </c>
      <c r="AU129" s="27">
        <f t="shared" si="307"/>
        <v>9.6031724812978503E-2</v>
      </c>
      <c r="AV129" s="27">
        <f t="shared" si="307"/>
        <v>6.8974368426799382E-2</v>
      </c>
      <c r="AW129" s="27">
        <f t="shared" si="307"/>
        <v>0.10973855289310519</v>
      </c>
      <c r="AX129" s="27">
        <f t="shared" si="308"/>
        <v>0.17871292131990457</v>
      </c>
      <c r="BD129" t="str">
        <f t="shared" si="321"/>
        <v>35 Business and public service associate professionals</v>
      </c>
      <c r="BE129" s="27">
        <f t="shared" si="309"/>
        <v>0.41749508724569662</v>
      </c>
      <c r="BF129" s="27">
        <f t="shared" si="309"/>
        <v>0.1228895965525485</v>
      </c>
      <c r="BG129" s="27">
        <f t="shared" si="309"/>
        <v>-0.26359643773029795</v>
      </c>
      <c r="BH129" s="27">
        <f t="shared" si="309"/>
        <v>-0.11090773522393604</v>
      </c>
      <c r="BI129" s="27">
        <f t="shared" si="310"/>
        <v>-0.37450417295423399</v>
      </c>
      <c r="BO129" t="str">
        <f t="shared" si="322"/>
        <v>35 Business and public service associate professionals</v>
      </c>
      <c r="BP129" s="27">
        <f t="shared" si="311"/>
        <v>-7.3391203919805026E-2</v>
      </c>
      <c r="BQ129" s="27">
        <f t="shared" si="311"/>
        <v>0.19308662870520976</v>
      </c>
      <c r="BR129" s="27">
        <f t="shared" si="311"/>
        <v>-0.63223124659600227</v>
      </c>
      <c r="BS129" s="27">
        <f t="shared" si="311"/>
        <v>-0.76214812104628793</v>
      </c>
      <c r="BT129" s="27">
        <f t="shared" si="312"/>
        <v>-1.3943793676422902</v>
      </c>
      <c r="BZ129" t="str">
        <f t="shared" si="323"/>
        <v>35 Business and public service associate professionals</v>
      </c>
      <c r="CA129" s="68">
        <f t="shared" si="313"/>
        <v>0.47599631358673777</v>
      </c>
      <c r="CB129" s="68">
        <f t="shared" si="313"/>
        <v>-0.11264577931204611</v>
      </c>
      <c r="CC129" s="68">
        <f t="shared" si="313"/>
        <v>-0.37453688111808736</v>
      </c>
      <c r="CD129" s="68">
        <f t="shared" si="313"/>
        <v>-0.48873867940258542</v>
      </c>
      <c r="CE129" s="68">
        <f t="shared" si="314"/>
        <v>-0.86327556052067278</v>
      </c>
      <c r="CK129" t="str">
        <f t="shared" si="324"/>
        <v>35 Business and public service associate professionals</v>
      </c>
      <c r="CL129" s="68">
        <f t="shared" si="315"/>
        <v>3.4459870876869969E-2</v>
      </c>
      <c r="CM129" s="68">
        <f t="shared" si="315"/>
        <v>8.0160384895893833E-2</v>
      </c>
      <c r="CN129" s="68">
        <f t="shared" si="315"/>
        <v>-0.11418769680960994</v>
      </c>
      <c r="CO129" s="68">
        <f t="shared" si="315"/>
        <v>-8.0649559402957066E-2</v>
      </c>
      <c r="CP129" s="68">
        <f t="shared" si="316"/>
        <v>-0.19483725621256701</v>
      </c>
    </row>
    <row r="130" spans="1:94" x14ac:dyDescent="0.2">
      <c r="A130" t="str">
        <f t="shared" si="298"/>
        <v>41 Administrative occupations</v>
      </c>
      <c r="B130" s="27">
        <f t="shared" si="299"/>
        <v>3.8899190717810533E-2</v>
      </c>
      <c r="C130" s="27">
        <f t="shared" si="299"/>
        <v>-5.6807538708636141E-3</v>
      </c>
      <c r="D130" s="27">
        <f t="shared" si="299"/>
        <v>8.0062768957626873E-2</v>
      </c>
      <c r="E130" s="27">
        <f t="shared" si="299"/>
        <v>0.18502932627785984</v>
      </c>
      <c r="F130" s="27">
        <f t="shared" si="300"/>
        <v>0.26509209523548671</v>
      </c>
      <c r="L130" t="str">
        <f t="shared" si="317"/>
        <v>41 Administrative occupations</v>
      </c>
      <c r="M130" s="27">
        <f t="shared" si="301"/>
        <v>0.43520882669767658</v>
      </c>
      <c r="N130" s="27">
        <f t="shared" si="301"/>
        <v>0.1693255907873974</v>
      </c>
      <c r="O130" s="27">
        <f t="shared" si="301"/>
        <v>0.93850177525320566</v>
      </c>
      <c r="P130" s="27">
        <f t="shared" si="301"/>
        <v>2.0020566242612827</v>
      </c>
      <c r="Q130" s="27">
        <f t="shared" si="302"/>
        <v>2.9405583995144884</v>
      </c>
      <c r="W130" t="str">
        <f t="shared" si="318"/>
        <v>41 Administrative occupations</v>
      </c>
      <c r="X130" s="27">
        <f t="shared" si="303"/>
        <v>-0.13473514258243036</v>
      </c>
      <c r="Y130" s="27">
        <f t="shared" si="303"/>
        <v>0.79543129999221751</v>
      </c>
      <c r="Z130" s="27">
        <f t="shared" si="303"/>
        <v>1.4164425835282204</v>
      </c>
      <c r="AA130" s="27">
        <f t="shared" si="303"/>
        <v>1.4664902479399444</v>
      </c>
      <c r="AB130" s="27">
        <f t="shared" si="304"/>
        <v>2.8829328314681648</v>
      </c>
      <c r="AH130" t="str">
        <f t="shared" si="319"/>
        <v>41 Administrative occupations</v>
      </c>
      <c r="AI130" s="27">
        <f t="shared" si="305"/>
        <v>-5.1866689974962465E-2</v>
      </c>
      <c r="AJ130" s="27">
        <f t="shared" si="305"/>
        <v>0.22572782894086085</v>
      </c>
      <c r="AK130" s="27">
        <f t="shared" si="305"/>
        <v>0.3782600633028399</v>
      </c>
      <c r="AL130" s="27">
        <f t="shared" si="305"/>
        <v>0.46348031471992845</v>
      </c>
      <c r="AM130" s="27">
        <f t="shared" si="306"/>
        <v>0.84174037802276835</v>
      </c>
      <c r="AS130" t="str">
        <f t="shared" si="320"/>
        <v>41 Administrative occupations</v>
      </c>
      <c r="AT130" s="27">
        <f t="shared" si="307"/>
        <v>-5.2334770744157488E-2</v>
      </c>
      <c r="AU130" s="27">
        <f t="shared" si="307"/>
        <v>0.24060735330538119</v>
      </c>
      <c r="AV130" s="27">
        <f t="shared" si="307"/>
        <v>0.25789201431538356</v>
      </c>
      <c r="AW130" s="27">
        <f t="shared" si="307"/>
        <v>0.32713572905445298</v>
      </c>
      <c r="AX130" s="27">
        <f t="shared" si="308"/>
        <v>0.58502774336983654</v>
      </c>
      <c r="BD130" t="str">
        <f t="shared" si="321"/>
        <v>41 Administrative occupations</v>
      </c>
      <c r="BE130" s="27">
        <f t="shared" si="309"/>
        <v>0.25636472079884953</v>
      </c>
      <c r="BF130" s="27">
        <f t="shared" si="309"/>
        <v>0.16489113764052021</v>
      </c>
      <c r="BG130" s="27">
        <f t="shared" si="309"/>
        <v>5.2908668636248102E-2</v>
      </c>
      <c r="BH130" s="27">
        <f t="shared" si="309"/>
        <v>-0.84215166141563724</v>
      </c>
      <c r="BI130" s="27">
        <f t="shared" si="310"/>
        <v>-0.78924299277938914</v>
      </c>
      <c r="BO130" t="str">
        <f t="shared" si="322"/>
        <v>41 Administrative occupations</v>
      </c>
      <c r="BP130" s="27">
        <f t="shared" si="311"/>
        <v>-0.63447819188737498</v>
      </c>
      <c r="BQ130" s="27">
        <f t="shared" si="311"/>
        <v>-0.31504310764496868</v>
      </c>
      <c r="BR130" s="27">
        <f t="shared" si="311"/>
        <v>-1.1324361664606295</v>
      </c>
      <c r="BS130" s="27">
        <f t="shared" si="311"/>
        <v>-2.5913070096914468</v>
      </c>
      <c r="BT130" s="27">
        <f t="shared" si="312"/>
        <v>-3.7237431761520763</v>
      </c>
      <c r="BZ130" t="str">
        <f t="shared" si="323"/>
        <v>41 Administrative occupations</v>
      </c>
      <c r="CA130" s="68">
        <f t="shared" si="313"/>
        <v>0.23246101757177673</v>
      </c>
      <c r="CB130" s="68">
        <f t="shared" si="313"/>
        <v>6.675781716960616E-2</v>
      </c>
      <c r="CC130" s="68">
        <f t="shared" si="313"/>
        <v>-1.1548015543257972</v>
      </c>
      <c r="CD130" s="68">
        <f t="shared" si="313"/>
        <v>-1.8254513715886096</v>
      </c>
      <c r="CE130" s="68">
        <f t="shared" si="314"/>
        <v>-2.9802529259144066</v>
      </c>
      <c r="CK130" t="str">
        <f t="shared" si="324"/>
        <v>41 Administrative occupations</v>
      </c>
      <c r="CL130" s="68">
        <f t="shared" si="315"/>
        <v>-0.10770161573298942</v>
      </c>
      <c r="CM130" s="68">
        <f t="shared" si="315"/>
        <v>6.0013356455125511E-2</v>
      </c>
      <c r="CN130" s="68">
        <f t="shared" si="315"/>
        <v>-0.23961232569428914</v>
      </c>
      <c r="CO130" s="68">
        <f t="shared" si="315"/>
        <v>-0.22419514438506627</v>
      </c>
      <c r="CP130" s="68">
        <f t="shared" si="316"/>
        <v>-0.46380747007935541</v>
      </c>
    </row>
    <row r="131" spans="1:94" x14ac:dyDescent="0.2">
      <c r="A131" t="str">
        <f t="shared" si="298"/>
        <v>42 Secretarial and related occupations</v>
      </c>
      <c r="B131" s="27">
        <f t="shared" si="299"/>
        <v>4.944456943316574E-3</v>
      </c>
      <c r="C131" s="27">
        <f t="shared" si="299"/>
        <v>-2.0208228717835952E-3</v>
      </c>
      <c r="D131" s="27">
        <f t="shared" si="299"/>
        <v>1.2270968267988149E-2</v>
      </c>
      <c r="E131" s="27">
        <f t="shared" si="299"/>
        <v>3.4564770469679686E-2</v>
      </c>
      <c r="F131" s="27">
        <f t="shared" si="300"/>
        <v>4.6835738737667831E-2</v>
      </c>
      <c r="L131" t="str">
        <f t="shared" si="317"/>
        <v>42 Secretarial and related occupations</v>
      </c>
      <c r="M131" s="27">
        <f t="shared" si="301"/>
        <v>3.243522052463127E-2</v>
      </c>
      <c r="N131" s="27">
        <f t="shared" si="301"/>
        <v>2.5375100148084917E-2</v>
      </c>
      <c r="O131" s="27">
        <f t="shared" si="301"/>
        <v>0.19591157520151697</v>
      </c>
      <c r="P131" s="27">
        <f t="shared" si="301"/>
        <v>0.23596506956872454</v>
      </c>
      <c r="Q131" s="27">
        <f t="shared" si="302"/>
        <v>0.43187664477024151</v>
      </c>
      <c r="W131" t="str">
        <f t="shared" si="318"/>
        <v>42 Secretarial and related occupations</v>
      </c>
      <c r="X131" s="27">
        <f t="shared" si="303"/>
        <v>-8.7389170897239854E-2</v>
      </c>
      <c r="Y131" s="27">
        <f t="shared" si="303"/>
        <v>7.7899323139208443E-2</v>
      </c>
      <c r="Z131" s="27">
        <f t="shared" si="303"/>
        <v>0.39361491572832463</v>
      </c>
      <c r="AA131" s="27">
        <f t="shared" si="303"/>
        <v>0.92479977577180184</v>
      </c>
      <c r="AB131" s="27">
        <f t="shared" si="304"/>
        <v>1.3184146915001265</v>
      </c>
      <c r="AH131" t="str">
        <f t="shared" si="319"/>
        <v>42 Secretarial and related occupations</v>
      </c>
      <c r="AI131" s="27">
        <f t="shared" si="305"/>
        <v>-7.4203700766251601E-2</v>
      </c>
      <c r="AJ131" s="27">
        <f t="shared" si="305"/>
        <v>7.1405909248499766E-2</v>
      </c>
      <c r="AK131" s="27">
        <f t="shared" si="305"/>
        <v>8.9340401565965677E-2</v>
      </c>
      <c r="AL131" s="27">
        <f t="shared" si="305"/>
        <v>3.7449493326929151E-2</v>
      </c>
      <c r="AM131" s="27">
        <f t="shared" si="306"/>
        <v>0.12678989489289483</v>
      </c>
      <c r="AS131" t="str">
        <f t="shared" si="320"/>
        <v>42 Secretarial and related occupations</v>
      </c>
      <c r="AT131" s="27">
        <f t="shared" si="307"/>
        <v>-6.0236021413710317E-2</v>
      </c>
      <c r="AU131" s="27">
        <f t="shared" si="307"/>
        <v>7.5809417132711276E-2</v>
      </c>
      <c r="AV131" s="27">
        <f t="shared" si="307"/>
        <v>4.9916951007455412E-2</v>
      </c>
      <c r="AW131" s="27">
        <f t="shared" si="307"/>
        <v>0.25935489704317533</v>
      </c>
      <c r="AX131" s="27">
        <f t="shared" si="308"/>
        <v>0.30927184805063074</v>
      </c>
      <c r="BD131" t="str">
        <f t="shared" si="321"/>
        <v>42 Secretarial and related occupations</v>
      </c>
      <c r="BE131" s="27">
        <f t="shared" si="309"/>
        <v>-3.1120850113277143E-2</v>
      </c>
      <c r="BF131" s="27">
        <f t="shared" si="309"/>
        <v>-0.11078170014454236</v>
      </c>
      <c r="BG131" s="27">
        <f t="shared" si="309"/>
        <v>-5.4120371790715271E-2</v>
      </c>
      <c r="BH131" s="27">
        <f t="shared" si="309"/>
        <v>-1.0036663543925037</v>
      </c>
      <c r="BI131" s="27">
        <f t="shared" si="310"/>
        <v>-1.057786726183219</v>
      </c>
      <c r="BO131" t="str">
        <f t="shared" si="322"/>
        <v>42 Secretarial and related occupations</v>
      </c>
      <c r="BP131" s="27">
        <f t="shared" si="311"/>
        <v>-0.32409290537394919</v>
      </c>
      <c r="BQ131" s="27">
        <f t="shared" si="311"/>
        <v>-0.2952556214613542</v>
      </c>
      <c r="BR131" s="27">
        <f t="shared" si="311"/>
        <v>-0.56786772588078249</v>
      </c>
      <c r="BS131" s="27">
        <f t="shared" si="311"/>
        <v>-0.87005275451219255</v>
      </c>
      <c r="BT131" s="27">
        <f t="shared" si="312"/>
        <v>-1.437920480392975</v>
      </c>
      <c r="BZ131" t="str">
        <f t="shared" si="323"/>
        <v>42 Secretarial and related occupations</v>
      </c>
      <c r="CA131" s="68">
        <f t="shared" si="313"/>
        <v>0.13826004451849228</v>
      </c>
      <c r="CB131" s="68">
        <f t="shared" si="313"/>
        <v>-6.8865455414500065E-2</v>
      </c>
      <c r="CC131" s="68">
        <f t="shared" si="313"/>
        <v>-0.71089220151131383</v>
      </c>
      <c r="CD131" s="68">
        <f t="shared" si="313"/>
        <v>-0.59686710898300166</v>
      </c>
      <c r="CE131" s="68">
        <f t="shared" si="314"/>
        <v>-1.3077593104943155</v>
      </c>
      <c r="CK131" t="str">
        <f t="shared" si="324"/>
        <v>42 Secretarial and related occupations</v>
      </c>
      <c r="CL131" s="68">
        <f t="shared" si="315"/>
        <v>-3.1102387148156579E-2</v>
      </c>
      <c r="CM131" s="68">
        <f t="shared" si="315"/>
        <v>1.4242369262158355E-2</v>
      </c>
      <c r="CN131" s="68">
        <f t="shared" si="315"/>
        <v>-3.3974503841736337E-2</v>
      </c>
      <c r="CO131" s="68">
        <f t="shared" si="315"/>
        <v>-0.16717936230345923</v>
      </c>
      <c r="CP131" s="68">
        <f t="shared" si="316"/>
        <v>-0.20115386614519556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9.1798561975535656E-3</v>
      </c>
      <c r="C132" s="27">
        <f t="shared" si="299"/>
        <v>-2.2928790895393493E-3</v>
      </c>
      <c r="D132" s="27">
        <f t="shared" si="299"/>
        <v>5.295495566494033E-3</v>
      </c>
      <c r="E132" s="27">
        <f t="shared" si="299"/>
        <v>1.6351284841943897E-2</v>
      </c>
      <c r="F132" s="27">
        <f t="shared" si="300"/>
        <v>2.164678040843793E-2</v>
      </c>
      <c r="L132" t="str">
        <f t="shared" si="317"/>
        <v>51 Skilled agricultural and related trades</v>
      </c>
      <c r="M132" s="27">
        <f t="shared" si="301"/>
        <v>9.0381685255829652E-3</v>
      </c>
      <c r="N132" s="27">
        <f t="shared" si="301"/>
        <v>8.7481889556181025E-3</v>
      </c>
      <c r="O132" s="27">
        <f t="shared" si="301"/>
        <v>2.7652479136595895E-2</v>
      </c>
      <c r="P132" s="27">
        <f t="shared" si="301"/>
        <v>7.3336622807655225E-2</v>
      </c>
      <c r="Q132" s="27">
        <f t="shared" si="302"/>
        <v>0.10098910194425112</v>
      </c>
      <c r="W132" t="str">
        <f t="shared" si="318"/>
        <v>51 Skilled agricultural and related trades</v>
      </c>
      <c r="X132" s="27">
        <f t="shared" si="303"/>
        <v>-1.7096214616744598E-2</v>
      </c>
      <c r="Y132" s="27">
        <f t="shared" si="303"/>
        <v>0.14326056515721108</v>
      </c>
      <c r="Z132" s="27">
        <f t="shared" si="303"/>
        <v>0.14725500211421705</v>
      </c>
      <c r="AA132" s="27">
        <f t="shared" si="303"/>
        <v>0.3553929872939664</v>
      </c>
      <c r="AB132" s="27">
        <f t="shared" si="304"/>
        <v>0.50264798940818345</v>
      </c>
      <c r="AH132" t="str">
        <f t="shared" si="319"/>
        <v>51 Skilled agricultural and related trades</v>
      </c>
      <c r="AI132" s="27">
        <f t="shared" si="305"/>
        <v>2.3407205343111581E-2</v>
      </c>
      <c r="AJ132" s="27">
        <f t="shared" si="305"/>
        <v>1.2262784943751215E-2</v>
      </c>
      <c r="AK132" s="27">
        <f t="shared" si="305"/>
        <v>6.1097961136878765E-2</v>
      </c>
      <c r="AL132" s="27">
        <f t="shared" si="305"/>
        <v>0.12942587596995081</v>
      </c>
      <c r="AM132" s="27">
        <f t="shared" si="306"/>
        <v>0.19052383710682957</v>
      </c>
      <c r="AS132" t="str">
        <f t="shared" si="320"/>
        <v>51 Skilled agricultural and related trades</v>
      </c>
      <c r="AT132" s="27">
        <f t="shared" si="307"/>
        <v>1.177514457989226E-2</v>
      </c>
      <c r="AU132" s="27">
        <f t="shared" si="307"/>
        <v>3.0069822271482527E-2</v>
      </c>
      <c r="AV132" s="27">
        <f t="shared" si="307"/>
        <v>7.6745497835800203E-2</v>
      </c>
      <c r="AW132" s="27">
        <f t="shared" si="307"/>
        <v>0.18368617005460541</v>
      </c>
      <c r="AX132" s="27">
        <f t="shared" si="308"/>
        <v>0.26043166789040562</v>
      </c>
      <c r="BD132" t="str">
        <f t="shared" si="321"/>
        <v>51 Skilled agricultural and related trades</v>
      </c>
      <c r="BE132" s="27">
        <f t="shared" si="309"/>
        <v>-2.6744679422887718E-2</v>
      </c>
      <c r="BF132" s="27">
        <f t="shared" si="309"/>
        <v>3.8479296327043944E-2</v>
      </c>
      <c r="BG132" s="27">
        <f t="shared" si="309"/>
        <v>-4.6659010333300222E-2</v>
      </c>
      <c r="BH132" s="27">
        <f t="shared" si="309"/>
        <v>5.6714892928621197E-2</v>
      </c>
      <c r="BI132" s="27">
        <f t="shared" si="310"/>
        <v>1.0055882595320975E-2</v>
      </c>
      <c r="BO132" t="str">
        <f t="shared" si="322"/>
        <v>51 Skilled agricultural and related trades</v>
      </c>
      <c r="BP132" s="27">
        <f t="shared" si="311"/>
        <v>-0.14078280206213911</v>
      </c>
      <c r="BQ132" s="27">
        <f t="shared" si="311"/>
        <v>7.3952465165891157E-2</v>
      </c>
      <c r="BR132" s="27">
        <f t="shared" si="311"/>
        <v>-0.11931718918739787</v>
      </c>
      <c r="BS132" s="27">
        <f t="shared" si="311"/>
        <v>-3.7393729384110008E-2</v>
      </c>
      <c r="BT132" s="27">
        <f t="shared" si="312"/>
        <v>-0.15671091857150787</v>
      </c>
      <c r="BZ132" t="str">
        <f t="shared" si="323"/>
        <v>51 Skilled agricultural and related trades</v>
      </c>
      <c r="CA132" s="68">
        <f t="shared" si="313"/>
        <v>0.13627574539607035</v>
      </c>
      <c r="CB132" s="68">
        <f t="shared" si="313"/>
        <v>-5.5172589018223084E-2</v>
      </c>
      <c r="CC132" s="68">
        <f t="shared" si="313"/>
        <v>-9.1306942707767513E-2</v>
      </c>
      <c r="CD132" s="68">
        <f t="shared" si="313"/>
        <v>8.3441696593752779E-2</v>
      </c>
      <c r="CE132" s="68">
        <f t="shared" si="314"/>
        <v>-7.8652461140147345E-3</v>
      </c>
      <c r="CK132" t="str">
        <f t="shared" si="324"/>
        <v>51 Skilled agricultural and related trades</v>
      </c>
      <c r="CL132" s="68">
        <f t="shared" si="315"/>
        <v>3.473942669383856E-2</v>
      </c>
      <c r="CM132" s="68">
        <f t="shared" si="315"/>
        <v>0.31514645899544597</v>
      </c>
      <c r="CN132" s="68">
        <f t="shared" si="315"/>
        <v>-0.19981286380396479</v>
      </c>
      <c r="CO132" s="68">
        <f t="shared" si="315"/>
        <v>-0.36071379341778498</v>
      </c>
      <c r="CP132" s="68">
        <f t="shared" si="316"/>
        <v>-0.56052665722174977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4.698017462563292E-3</v>
      </c>
      <c r="C133" s="27">
        <f t="shared" si="299"/>
        <v>-3.9166503437587999E-4</v>
      </c>
      <c r="D133" s="27">
        <f t="shared" si="299"/>
        <v>7.200032431283275E-3</v>
      </c>
      <c r="E133" s="27">
        <f t="shared" si="299"/>
        <v>1.2493754044497013E-2</v>
      </c>
      <c r="F133" s="27">
        <f t="shared" si="300"/>
        <v>1.9693786475780288E-2</v>
      </c>
      <c r="L133" t="str">
        <f t="shared" si="317"/>
        <v>52 Skilled metal, electrical and electronic trades</v>
      </c>
      <c r="M133" s="27">
        <f t="shared" si="301"/>
        <v>7.5249976902528715E-2</v>
      </c>
      <c r="N133" s="27">
        <f t="shared" si="301"/>
        <v>-7.148146411806261E-2</v>
      </c>
      <c r="O133" s="27">
        <f t="shared" si="301"/>
        <v>0.18846703677768489</v>
      </c>
      <c r="P133" s="27">
        <f t="shared" si="301"/>
        <v>0.39123858155645391</v>
      </c>
      <c r="Q133" s="27">
        <f t="shared" si="302"/>
        <v>0.57970561833413881</v>
      </c>
      <c r="W133" t="str">
        <f t="shared" si="318"/>
        <v>52 Skilled metal, electrical and electronic trades</v>
      </c>
      <c r="X133" s="27">
        <f t="shared" si="303"/>
        <v>2.6700791794123879E-2</v>
      </c>
      <c r="Y133" s="27">
        <f t="shared" si="303"/>
        <v>-0.13588459668074471</v>
      </c>
      <c r="Z133" s="27">
        <f t="shared" si="303"/>
        <v>0.19333628945311898</v>
      </c>
      <c r="AA133" s="27">
        <f t="shared" si="303"/>
        <v>0.25614609053430226</v>
      </c>
      <c r="AB133" s="27">
        <f t="shared" si="304"/>
        <v>0.44948237998742124</v>
      </c>
      <c r="AH133" t="str">
        <f t="shared" si="319"/>
        <v>52 Skilled metal, electrical and electronic trades</v>
      </c>
      <c r="AI133" s="27">
        <f t="shared" si="305"/>
        <v>-3.71159444619934E-3</v>
      </c>
      <c r="AJ133" s="27">
        <f t="shared" si="305"/>
        <v>-3.2695746740352527E-2</v>
      </c>
      <c r="AK133" s="27">
        <f t="shared" si="305"/>
        <v>7.2116815944082924E-2</v>
      </c>
      <c r="AL133" s="27">
        <f t="shared" si="305"/>
        <v>8.8501171131731005E-2</v>
      </c>
      <c r="AM133" s="27">
        <f t="shared" si="306"/>
        <v>0.16061798707581393</v>
      </c>
      <c r="AS133" t="str">
        <f t="shared" si="320"/>
        <v>52 Skilled metal, electrical and electronic trades</v>
      </c>
      <c r="AT133" s="27">
        <f t="shared" si="307"/>
        <v>-3.5680391373779319E-2</v>
      </c>
      <c r="AU133" s="27">
        <f t="shared" si="307"/>
        <v>-0.13299124159536335</v>
      </c>
      <c r="AV133" s="27">
        <f t="shared" si="307"/>
        <v>0.16013365124007595</v>
      </c>
      <c r="AW133" s="27">
        <f t="shared" si="307"/>
        <v>0.25118706518312539</v>
      </c>
      <c r="AX133" s="27">
        <f t="shared" si="308"/>
        <v>0.41132071642320134</v>
      </c>
      <c r="BD133" t="str">
        <f t="shared" si="321"/>
        <v>52 Skilled metal, electrical and electronic trades</v>
      </c>
      <c r="BE133" s="27">
        <f t="shared" si="309"/>
        <v>-6.874110736049488E-2</v>
      </c>
      <c r="BF133" s="27">
        <f t="shared" si="309"/>
        <v>-0.8400210514339479</v>
      </c>
      <c r="BG133" s="27">
        <f t="shared" si="309"/>
        <v>4.9854754421987835E-2</v>
      </c>
      <c r="BH133" s="27">
        <f t="shared" si="309"/>
        <v>0.13062092644364931</v>
      </c>
      <c r="BI133" s="27">
        <f t="shared" si="310"/>
        <v>0.18047568086563714</v>
      </c>
      <c r="BO133" t="str">
        <f t="shared" si="322"/>
        <v>52 Skilled metal, electrical and electronic trades</v>
      </c>
      <c r="BP133" s="27">
        <f t="shared" si="311"/>
        <v>-0.48391417450702123</v>
      </c>
      <c r="BQ133" s="27">
        <f t="shared" si="311"/>
        <v>-0.12242779482339694</v>
      </c>
      <c r="BR133" s="27">
        <f t="shared" si="311"/>
        <v>-0.42264280932245457</v>
      </c>
      <c r="BS133" s="27">
        <f t="shared" si="311"/>
        <v>-0.67128206727889106</v>
      </c>
      <c r="BT133" s="27">
        <f t="shared" si="312"/>
        <v>-1.0939248766013456</v>
      </c>
      <c r="BZ133" t="str">
        <f t="shared" si="323"/>
        <v>52 Skilled metal, electrical and electronic trades</v>
      </c>
      <c r="CA133" s="68">
        <f t="shared" si="313"/>
        <v>0.27488144946222826</v>
      </c>
      <c r="CB133" s="68">
        <f t="shared" si="313"/>
        <v>-0.46417910967724918</v>
      </c>
      <c r="CC133" s="68">
        <f t="shared" si="313"/>
        <v>-0.18080088374732539</v>
      </c>
      <c r="CD133" s="68">
        <f t="shared" si="313"/>
        <v>-0.650909801579034</v>
      </c>
      <c r="CE133" s="68">
        <f t="shared" si="314"/>
        <v>-0.83171068532635939</v>
      </c>
      <c r="CK133" t="str">
        <f t="shared" si="324"/>
        <v>52 Skilled metal, electrical and electronic trades</v>
      </c>
      <c r="CL133" s="68">
        <f t="shared" si="315"/>
        <v>3.1022876635022956E-2</v>
      </c>
      <c r="CM133" s="68">
        <f t="shared" si="315"/>
        <v>9.7265800232976651E-2</v>
      </c>
      <c r="CN133" s="68">
        <f t="shared" si="315"/>
        <v>-0.16752192425770018</v>
      </c>
      <c r="CO133" s="68">
        <f t="shared" si="315"/>
        <v>-0.19309729436774645</v>
      </c>
      <c r="CP133" s="68">
        <f t="shared" si="316"/>
        <v>-0.36061921862544666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-1.636369441447392E-3</v>
      </c>
      <c r="C134" s="27">
        <f t="shared" si="299"/>
        <v>-2.0155567164374232E-3</v>
      </c>
      <c r="D134" s="27">
        <f t="shared" si="299"/>
        <v>4.4595990002356473E-3</v>
      </c>
      <c r="E134" s="27">
        <f t="shared" si="299"/>
        <v>2.3226826120324971E-3</v>
      </c>
      <c r="F134" s="27">
        <f t="shared" si="300"/>
        <v>6.7822816122681444E-3</v>
      </c>
      <c r="L134" t="str">
        <f t="shared" si="317"/>
        <v>53 Skilled construction and building trades</v>
      </c>
      <c r="M134" s="27">
        <f t="shared" si="301"/>
        <v>3.2524687844166816E-2</v>
      </c>
      <c r="N134" s="27">
        <f t="shared" si="301"/>
        <v>-4.4598426276418593E-2</v>
      </c>
      <c r="O134" s="27">
        <f t="shared" si="301"/>
        <v>7.821937474164993E-2</v>
      </c>
      <c r="P134" s="27">
        <f t="shared" si="301"/>
        <v>9.5405110674581434E-2</v>
      </c>
      <c r="Q134" s="27">
        <f t="shared" si="302"/>
        <v>0.17362448541623138</v>
      </c>
      <c r="W134" t="str">
        <f t="shared" si="318"/>
        <v>53 Skilled construction and building trades</v>
      </c>
      <c r="X134" s="27">
        <f t="shared" si="303"/>
        <v>-2.4316666148694654E-2</v>
      </c>
      <c r="Y134" s="27">
        <f t="shared" si="303"/>
        <v>-9.5402450101189751E-2</v>
      </c>
      <c r="Z134" s="27">
        <f t="shared" si="303"/>
        <v>0.14015478045939422</v>
      </c>
      <c r="AA134" s="27">
        <f t="shared" si="303"/>
        <v>0.1175927219925238</v>
      </c>
      <c r="AB134" s="27">
        <f t="shared" si="304"/>
        <v>0.25774750245191802</v>
      </c>
      <c r="AH134" t="str">
        <f t="shared" si="319"/>
        <v>53 Skilled construction and building trades</v>
      </c>
      <c r="AI134" s="27">
        <f t="shared" si="305"/>
        <v>5.0141350038196641E-2</v>
      </c>
      <c r="AJ134" s="27">
        <f t="shared" si="305"/>
        <v>-7.9261197624795998E-2</v>
      </c>
      <c r="AK134" s="27">
        <f t="shared" si="305"/>
        <v>0.10954557501052326</v>
      </c>
      <c r="AL134" s="27">
        <f t="shared" si="305"/>
        <v>0.10340397830316961</v>
      </c>
      <c r="AM134" s="27">
        <f t="shared" si="306"/>
        <v>0.21294955331369286</v>
      </c>
      <c r="AS134" t="str">
        <f t="shared" si="320"/>
        <v>53 Skilled construction and building trades</v>
      </c>
      <c r="AT134" s="27">
        <f t="shared" si="307"/>
        <v>2.0984138832742083E-2</v>
      </c>
      <c r="AU134" s="27">
        <f t="shared" si="307"/>
        <v>-9.5948888672043209E-2</v>
      </c>
      <c r="AV134" s="27">
        <f t="shared" si="307"/>
        <v>0.13934576298190404</v>
      </c>
      <c r="AW134" s="27">
        <f t="shared" si="307"/>
        <v>9.7563018309735905E-2</v>
      </c>
      <c r="AX134" s="27">
        <f t="shared" si="308"/>
        <v>0.23690878129163995</v>
      </c>
      <c r="BD134" t="str">
        <f t="shared" si="321"/>
        <v>53 Skilled construction and building trades</v>
      </c>
      <c r="BE134" s="27">
        <f t="shared" si="309"/>
        <v>0.2208959091403262</v>
      </c>
      <c r="BF134" s="27">
        <f t="shared" si="309"/>
        <v>-1.4024832524924919</v>
      </c>
      <c r="BG134" s="27">
        <f t="shared" si="309"/>
        <v>0.37071710285140824</v>
      </c>
      <c r="BH134" s="27">
        <f t="shared" si="309"/>
        <v>-5.3883761267217167E-3</v>
      </c>
      <c r="BI134" s="27">
        <f t="shared" si="310"/>
        <v>0.36532872672468653</v>
      </c>
      <c r="BO134" t="str">
        <f t="shared" si="322"/>
        <v>53 Skilled construction and building trades</v>
      </c>
      <c r="BP134" s="27">
        <f t="shared" si="311"/>
        <v>0.12823027108763352</v>
      </c>
      <c r="BQ134" s="27">
        <f t="shared" si="311"/>
        <v>-0.61561291273141006</v>
      </c>
      <c r="BR134" s="27">
        <f t="shared" si="311"/>
        <v>0.16555121014440743</v>
      </c>
      <c r="BS134" s="27">
        <f t="shared" si="311"/>
        <v>-6.0370167199947922E-2</v>
      </c>
      <c r="BT134" s="27">
        <f t="shared" si="312"/>
        <v>0.10518104294445951</v>
      </c>
      <c r="BZ134" t="str">
        <f t="shared" si="323"/>
        <v>53 Skilled construction and building trades</v>
      </c>
      <c r="CA134" s="68">
        <f t="shared" si="313"/>
        <v>0.65144459744791439</v>
      </c>
      <c r="CB134" s="68">
        <f t="shared" si="313"/>
        <v>-0.83193170859794829</v>
      </c>
      <c r="CC134" s="68">
        <f t="shared" si="313"/>
        <v>0.14344269287058387</v>
      </c>
      <c r="CD134" s="68">
        <f t="shared" si="313"/>
        <v>0.17015655754978543</v>
      </c>
      <c r="CE134" s="68">
        <f t="shared" si="314"/>
        <v>0.31359925042036929</v>
      </c>
      <c r="CK134" t="str">
        <f t="shared" si="324"/>
        <v>53 Skilled construction and building trades</v>
      </c>
      <c r="CL134" s="68">
        <f t="shared" si="315"/>
        <v>0.11086136743899022</v>
      </c>
      <c r="CM134" s="68">
        <f t="shared" si="315"/>
        <v>0.11691775050015141</v>
      </c>
      <c r="CN134" s="68">
        <f t="shared" si="315"/>
        <v>-0.36322291440865295</v>
      </c>
      <c r="CO134" s="68">
        <f t="shared" si="315"/>
        <v>-0.40404423819752411</v>
      </c>
      <c r="CP134" s="68">
        <f t="shared" si="316"/>
        <v>-0.76726715260617706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6.8446133838422039E-3</v>
      </c>
      <c r="C135" s="27">
        <f t="shared" si="299"/>
        <v>-5.796376608161475E-3</v>
      </c>
      <c r="D135" s="27">
        <f t="shared" si="299"/>
        <v>1.8606571221068676E-2</v>
      </c>
      <c r="E135" s="27">
        <f t="shared" si="299"/>
        <v>3.4103874179160325E-2</v>
      </c>
      <c r="F135" s="27">
        <f t="shared" si="300"/>
        <v>5.2710445400228997E-2</v>
      </c>
      <c r="L135" t="str">
        <f t="shared" si="317"/>
        <v>54 Textiles, printing and other skilled trades</v>
      </c>
      <c r="M135" s="27">
        <f t="shared" si="301"/>
        <v>9.1742031398327512E-2</v>
      </c>
      <c r="N135" s="27">
        <f t="shared" si="301"/>
        <v>-3.9530307631874262E-4</v>
      </c>
      <c r="O135" s="27">
        <f t="shared" si="301"/>
        <v>0.14575904849722088</v>
      </c>
      <c r="P135" s="27">
        <f t="shared" si="301"/>
        <v>0.31298944085268715</v>
      </c>
      <c r="Q135" s="27">
        <f t="shared" si="302"/>
        <v>0.45874848934990803</v>
      </c>
      <c r="W135" t="str">
        <f t="shared" si="318"/>
        <v>54 Textiles, printing and other skilled trades</v>
      </c>
      <c r="X135" s="27">
        <f t="shared" si="303"/>
        <v>-1.1173403513741187E-2</v>
      </c>
      <c r="Y135" s="27">
        <f t="shared" si="303"/>
        <v>4.3352710625073065E-3</v>
      </c>
      <c r="Z135" s="27">
        <f t="shared" si="303"/>
        <v>0.2185566986561216</v>
      </c>
      <c r="AA135" s="27">
        <f t="shared" si="303"/>
        <v>0.19124510457382216</v>
      </c>
      <c r="AB135" s="27">
        <f t="shared" si="304"/>
        <v>0.40980180322994375</v>
      </c>
      <c r="AH135" t="str">
        <f t="shared" si="319"/>
        <v>54 Textiles, printing and other skilled trades</v>
      </c>
      <c r="AI135" s="27">
        <f t="shared" si="305"/>
        <v>-3.7430960588425044E-2</v>
      </c>
      <c r="AJ135" s="27">
        <f t="shared" si="305"/>
        <v>4.9894641264914552E-2</v>
      </c>
      <c r="AK135" s="27">
        <f t="shared" si="305"/>
        <v>6.0545564405357133E-2</v>
      </c>
      <c r="AL135" s="27">
        <f t="shared" si="305"/>
        <v>0.11053506009789665</v>
      </c>
      <c r="AM135" s="27">
        <f t="shared" si="306"/>
        <v>0.17108062450325379</v>
      </c>
      <c r="AS135" t="str">
        <f t="shared" si="320"/>
        <v>54 Textiles, printing and other skilled trades</v>
      </c>
      <c r="AT135" s="27">
        <f t="shared" si="307"/>
        <v>-2.771424795294114E-2</v>
      </c>
      <c r="AU135" s="27">
        <f t="shared" si="307"/>
        <v>2.2197728682256779E-2</v>
      </c>
      <c r="AV135" s="27">
        <f t="shared" si="307"/>
        <v>7.3239417125937512E-2</v>
      </c>
      <c r="AW135" s="27">
        <f t="shared" si="307"/>
        <v>2.996872304454723E-3</v>
      </c>
      <c r="AX135" s="27">
        <f t="shared" si="308"/>
        <v>7.6236289430392234E-2</v>
      </c>
      <c r="BD135" t="str">
        <f t="shared" si="321"/>
        <v>54 Textiles, printing and other skilled trades</v>
      </c>
      <c r="BE135" s="27">
        <f t="shared" si="309"/>
        <v>-6.8874471390264702E-2</v>
      </c>
      <c r="BF135" s="27">
        <f t="shared" si="309"/>
        <v>-0.26318654062210456</v>
      </c>
      <c r="BG135" s="27">
        <f t="shared" si="309"/>
        <v>0.28955869528178813</v>
      </c>
      <c r="BH135" s="27">
        <f t="shared" si="309"/>
        <v>5.8782855620115093E-2</v>
      </c>
      <c r="BI135" s="27">
        <f t="shared" si="310"/>
        <v>0.34834155090190322</v>
      </c>
      <c r="BO135" t="str">
        <f t="shared" si="322"/>
        <v>54 Textiles, printing and other skilled trades</v>
      </c>
      <c r="BP135" s="27">
        <f t="shared" si="311"/>
        <v>-0.40819452497175446</v>
      </c>
      <c r="BQ135" s="27">
        <f t="shared" si="311"/>
        <v>1.9241934847370468E-2</v>
      </c>
      <c r="BR135" s="27">
        <f t="shared" si="311"/>
        <v>-0.10814467814215845</v>
      </c>
      <c r="BS135" s="27">
        <f t="shared" si="311"/>
        <v>-0.27916361293408998</v>
      </c>
      <c r="BT135" s="27">
        <f t="shared" si="312"/>
        <v>-0.38730829107624842</v>
      </c>
      <c r="BZ135" t="str">
        <f t="shared" si="323"/>
        <v>54 Textiles, printing and other skilled trades</v>
      </c>
      <c r="CA135" s="68">
        <f t="shared" si="313"/>
        <v>0.14817051703424311</v>
      </c>
      <c r="CB135" s="68">
        <f t="shared" si="313"/>
        <v>-0.12204660152889923</v>
      </c>
      <c r="CC135" s="68">
        <f t="shared" si="313"/>
        <v>7.3380059096489036E-2</v>
      </c>
      <c r="CD135" s="68">
        <f t="shared" si="313"/>
        <v>-0.47252592023638074</v>
      </c>
      <c r="CE135" s="68">
        <f t="shared" si="314"/>
        <v>-0.3991458611398917</v>
      </c>
      <c r="CK135" t="str">
        <f t="shared" si="324"/>
        <v>54 Textiles, printing and other skilled trades</v>
      </c>
      <c r="CL135" s="68">
        <f t="shared" si="315"/>
        <v>-5.8539369816168862E-2</v>
      </c>
      <c r="CM135" s="68">
        <f t="shared" si="315"/>
        <v>0.10399039437128521</v>
      </c>
      <c r="CN135" s="68">
        <f t="shared" si="315"/>
        <v>-0.23543606672144202</v>
      </c>
      <c r="CO135" s="68">
        <f t="shared" si="315"/>
        <v>-0.14556314666633588</v>
      </c>
      <c r="CP135" s="68">
        <f t="shared" si="316"/>
        <v>-0.38099921338777787</v>
      </c>
    </row>
    <row r="136" spans="1:94" x14ac:dyDescent="0.2">
      <c r="A136" t="str">
        <f t="shared" si="298"/>
        <v>61 Caring personal service occupations</v>
      </c>
      <c r="B136" s="27">
        <f t="shared" si="299"/>
        <v>3.6575643258499844E-3</v>
      </c>
      <c r="C136" s="27">
        <f t="shared" si="299"/>
        <v>-1.1571367870630081E-3</v>
      </c>
      <c r="D136" s="27">
        <f t="shared" si="299"/>
        <v>7.7617593442214985E-3</v>
      </c>
      <c r="E136" s="27">
        <f t="shared" si="299"/>
        <v>1.8533724818337372E-2</v>
      </c>
      <c r="F136" s="27">
        <f t="shared" si="300"/>
        <v>2.629548416255887E-2</v>
      </c>
      <c r="L136" t="str">
        <f t="shared" si="317"/>
        <v>61 Caring personal service occupations</v>
      </c>
      <c r="M136" s="27">
        <f t="shared" si="301"/>
        <v>0.22663192029600476</v>
      </c>
      <c r="N136" s="27">
        <f t="shared" si="301"/>
        <v>1.032635746316668E-2</v>
      </c>
      <c r="O136" s="27">
        <f t="shared" si="301"/>
        <v>0.49632715511374381</v>
      </c>
      <c r="P136" s="27">
        <f t="shared" si="301"/>
        <v>1.1123820334180277</v>
      </c>
      <c r="Q136" s="27">
        <f t="shared" si="302"/>
        <v>1.6087091885317715</v>
      </c>
      <c r="W136" t="str">
        <f t="shared" si="318"/>
        <v>61 Caring personal service occupations</v>
      </c>
      <c r="X136" s="27">
        <f t="shared" si="303"/>
        <v>8.2882963036170487E-3</v>
      </c>
      <c r="Y136" s="27">
        <f t="shared" si="303"/>
        <v>0.23869801652862277</v>
      </c>
      <c r="Z136" s="27">
        <f t="shared" si="303"/>
        <v>0.64476391702663127</v>
      </c>
      <c r="AA136" s="27">
        <f t="shared" si="303"/>
        <v>0.87014260000771415</v>
      </c>
      <c r="AB136" s="27">
        <f t="shared" si="304"/>
        <v>1.5149065170343454</v>
      </c>
      <c r="AH136" t="str">
        <f t="shared" si="319"/>
        <v>61 Caring personal service occupations</v>
      </c>
      <c r="AI136" s="27">
        <f t="shared" si="305"/>
        <v>-0.39114173751836034</v>
      </c>
      <c r="AJ136" s="27">
        <f t="shared" si="305"/>
        <v>0.19304602627311107</v>
      </c>
      <c r="AK136" s="27">
        <f t="shared" si="305"/>
        <v>4.433380296666245E-2</v>
      </c>
      <c r="AL136" s="27">
        <f t="shared" si="305"/>
        <v>0.12027701737705199</v>
      </c>
      <c r="AM136" s="27">
        <f t="shared" si="306"/>
        <v>0.16461082034371444</v>
      </c>
      <c r="AS136" t="str">
        <f t="shared" si="320"/>
        <v>61 Caring personal service occupations</v>
      </c>
      <c r="AT136" s="27">
        <f t="shared" si="307"/>
        <v>-6.1417531588301877E-2</v>
      </c>
      <c r="AU136" s="27">
        <f t="shared" si="307"/>
        <v>0.1821311242666479</v>
      </c>
      <c r="AV136" s="27">
        <f t="shared" si="307"/>
        <v>9.6126069427412197E-2</v>
      </c>
      <c r="AW136" s="27">
        <f t="shared" si="307"/>
        <v>0.21267791708071782</v>
      </c>
      <c r="AX136" s="27">
        <f t="shared" si="308"/>
        <v>0.30880398650813001</v>
      </c>
      <c r="BD136" t="str">
        <f t="shared" si="321"/>
        <v>61 Caring personal service occupations</v>
      </c>
      <c r="BE136" s="27">
        <f t="shared" si="309"/>
        <v>2.0100295451257448</v>
      </c>
      <c r="BF136" s="27">
        <f t="shared" si="309"/>
        <v>-0.78081785119780456</v>
      </c>
      <c r="BG136" s="27">
        <f t="shared" si="309"/>
        <v>1.0662497421047856</v>
      </c>
      <c r="BH136" s="27">
        <f t="shared" si="309"/>
        <v>2.1636805374438346</v>
      </c>
      <c r="BI136" s="27">
        <f t="shared" si="310"/>
        <v>3.2299302795486202</v>
      </c>
      <c r="BO136" t="str">
        <f t="shared" si="322"/>
        <v>61 Caring personal service occupations</v>
      </c>
      <c r="BP136" s="27">
        <f t="shared" si="311"/>
        <v>-0.12248464554850003</v>
      </c>
      <c r="BQ136" s="27">
        <f t="shared" si="311"/>
        <v>-1.4052893585905704</v>
      </c>
      <c r="BR136" s="27">
        <f t="shared" si="311"/>
        <v>-0.65405081143254584</v>
      </c>
      <c r="BS136" s="27">
        <f t="shared" si="311"/>
        <v>-1.7143549623788017</v>
      </c>
      <c r="BT136" s="27">
        <f t="shared" si="312"/>
        <v>-2.3684057738113475</v>
      </c>
      <c r="BZ136" t="str">
        <f t="shared" si="323"/>
        <v>61 Caring personal service occupations</v>
      </c>
      <c r="CA136" s="68">
        <f t="shared" si="313"/>
        <v>-0.6745305941856139</v>
      </c>
      <c r="CB136" s="68">
        <f t="shared" si="313"/>
        <v>-0.15084215560523551</v>
      </c>
      <c r="CC136" s="68">
        <f t="shared" si="313"/>
        <v>-0.29580608288291832</v>
      </c>
      <c r="CD136" s="68">
        <f t="shared" si="313"/>
        <v>-3.7715478879687403E-2</v>
      </c>
      <c r="CE136" s="68">
        <f t="shared" si="314"/>
        <v>-0.33352156176260572</v>
      </c>
      <c r="CK136" t="str">
        <f t="shared" si="324"/>
        <v>61 Caring personal service occupations</v>
      </c>
      <c r="CL136" s="68">
        <f t="shared" si="315"/>
        <v>-4.4165345492352098E-2</v>
      </c>
      <c r="CM136" s="68">
        <f t="shared" si="315"/>
        <v>3.7040616082965938E-2</v>
      </c>
      <c r="CN136" s="68">
        <f t="shared" si="315"/>
        <v>9.5868104645419894E-3</v>
      </c>
      <c r="CO136" s="68">
        <f t="shared" si="315"/>
        <v>2.8553352418001721E-2</v>
      </c>
      <c r="CP136" s="68">
        <f t="shared" si="316"/>
        <v>3.814016288254371E-2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1.0414324320104508E-2</v>
      </c>
      <c r="C137" s="27">
        <f t="shared" si="299"/>
        <v>3.287629731837452E-4</v>
      </c>
      <c r="D137" s="27">
        <f t="shared" si="299"/>
        <v>8.6772157832272802E-3</v>
      </c>
      <c r="E137" s="27">
        <f t="shared" si="299"/>
        <v>1.765777040414666E-2</v>
      </c>
      <c r="F137" s="27">
        <f t="shared" si="300"/>
        <v>2.633498618737394E-2</v>
      </c>
      <c r="L137" t="str">
        <f t="shared" si="317"/>
        <v>62 Leisure, travel and related personal service occupations</v>
      </c>
      <c r="M137" s="27">
        <f t="shared" si="301"/>
        <v>5.1679720617188452E-2</v>
      </c>
      <c r="N137" s="27">
        <f t="shared" si="301"/>
        <v>-2.5470501712032884E-2</v>
      </c>
      <c r="O137" s="27">
        <f t="shared" si="301"/>
        <v>7.2328832448865593E-2</v>
      </c>
      <c r="P137" s="27">
        <f t="shared" si="301"/>
        <v>0.20724059309764892</v>
      </c>
      <c r="Q137" s="27">
        <f t="shared" si="302"/>
        <v>0.27956942554651454</v>
      </c>
      <c r="W137" t="str">
        <f t="shared" si="318"/>
        <v>62 Leisure, travel and related personal service occupations</v>
      </c>
      <c r="X137" s="27">
        <f t="shared" si="303"/>
        <v>0.13591211879192466</v>
      </c>
      <c r="Y137" s="27">
        <f t="shared" si="303"/>
        <v>-3.0990758457382306E-2</v>
      </c>
      <c r="Z137" s="27">
        <f t="shared" si="303"/>
        <v>0.21573359334204623</v>
      </c>
      <c r="AA137" s="27">
        <f t="shared" si="303"/>
        <v>0.39400231830475452</v>
      </c>
      <c r="AB137" s="27">
        <f t="shared" si="304"/>
        <v>0.60973591164680074</v>
      </c>
      <c r="AH137" t="str">
        <f t="shared" si="319"/>
        <v>62 Leisure, travel and related personal service occupations</v>
      </c>
      <c r="AI137" s="27">
        <f t="shared" si="305"/>
        <v>6.6799838332916028E-2</v>
      </c>
      <c r="AJ137" s="27">
        <f t="shared" si="305"/>
        <v>-5.4234973961068134E-3</v>
      </c>
      <c r="AK137" s="27">
        <f t="shared" si="305"/>
        <v>0.10276956595292719</v>
      </c>
      <c r="AL137" s="27">
        <f t="shared" si="305"/>
        <v>0.24397928545646475</v>
      </c>
      <c r="AM137" s="27">
        <f t="shared" si="306"/>
        <v>0.34674885140939193</v>
      </c>
      <c r="AS137" t="str">
        <f t="shared" si="320"/>
        <v>62 Leisure, travel and related personal service occupations</v>
      </c>
      <c r="AT137" s="27">
        <f t="shared" si="307"/>
        <v>0.13390940675462604</v>
      </c>
      <c r="AU137" s="27">
        <f t="shared" si="307"/>
        <v>-9.162305707879459E-3</v>
      </c>
      <c r="AV137" s="27">
        <f t="shared" si="307"/>
        <v>0.12502066197676776</v>
      </c>
      <c r="AW137" s="27">
        <f t="shared" si="307"/>
        <v>0.31556616711382401</v>
      </c>
      <c r="AX137" s="27">
        <f t="shared" si="308"/>
        <v>0.44058682909059177</v>
      </c>
      <c r="BD137" t="str">
        <f t="shared" si="321"/>
        <v>62 Leisure, travel and related personal service occupations</v>
      </c>
      <c r="BE137" s="27">
        <f t="shared" si="309"/>
        <v>0.2976946457183991</v>
      </c>
      <c r="BF137" s="27">
        <f t="shared" si="309"/>
        <v>-0.43524414036115955</v>
      </c>
      <c r="BG137" s="27">
        <f t="shared" si="309"/>
        <v>-4.1742914168204193E-2</v>
      </c>
      <c r="BH137" s="27">
        <f t="shared" si="309"/>
        <v>-4.4078604089429207E-2</v>
      </c>
      <c r="BI137" s="27">
        <f t="shared" si="310"/>
        <v>-8.58215182576334E-2</v>
      </c>
      <c r="BO137" t="str">
        <f t="shared" si="322"/>
        <v>62 Leisure, travel and related personal service occupations</v>
      </c>
      <c r="BP137" s="27">
        <f t="shared" si="311"/>
        <v>0.10879627556008442</v>
      </c>
      <c r="BQ137" s="27">
        <f t="shared" si="311"/>
        <v>-0.44181110544960545</v>
      </c>
      <c r="BR137" s="27">
        <f t="shared" si="311"/>
        <v>-0.24748344336441042</v>
      </c>
      <c r="BS137" s="27">
        <f t="shared" si="311"/>
        <v>-0.39061597818111737</v>
      </c>
      <c r="BT137" s="27">
        <f t="shared" si="312"/>
        <v>-0.63809942154552779</v>
      </c>
      <c r="BZ137" t="str">
        <f t="shared" si="323"/>
        <v>62 Leisure, travel and related personal service occupations</v>
      </c>
      <c r="CA137" s="68">
        <f t="shared" si="313"/>
        <v>0.4603468771789756</v>
      </c>
      <c r="CB137" s="68">
        <f t="shared" si="313"/>
        <v>-0.15274597979136972</v>
      </c>
      <c r="CC137" s="68">
        <f t="shared" si="313"/>
        <v>-1.4067485723320505E-2</v>
      </c>
      <c r="CD137" s="68">
        <f t="shared" si="313"/>
        <v>-2.624624297536271E-2</v>
      </c>
      <c r="CE137" s="68">
        <f t="shared" si="314"/>
        <v>-4.0313728698683216E-2</v>
      </c>
      <c r="CK137" t="str">
        <f t="shared" si="324"/>
        <v>62 Leisure, travel and related personal service occupations</v>
      </c>
      <c r="CL137" s="68">
        <f t="shared" si="315"/>
        <v>-5.049782821159815E-2</v>
      </c>
      <c r="CM137" s="68">
        <f t="shared" si="315"/>
        <v>3.8324610060983033E-2</v>
      </c>
      <c r="CN137" s="68">
        <f t="shared" si="315"/>
        <v>-0.13715577212210925</v>
      </c>
      <c r="CO137" s="68">
        <f t="shared" si="315"/>
        <v>-7.0627185304448725E-2</v>
      </c>
      <c r="CP137" s="68">
        <f t="shared" si="316"/>
        <v>-0.20778295742655797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-1.6990820905993069E-5</v>
      </c>
      <c r="C138" s="27">
        <f t="shared" si="299"/>
        <v>7.6993168319626384E-5</v>
      </c>
      <c r="D138" s="27">
        <f t="shared" si="299"/>
        <v>1.0322370197439327E-4</v>
      </c>
      <c r="E138" s="27">
        <f t="shared" si="299"/>
        <v>5.1793085470770435E-4</v>
      </c>
      <c r="F138" s="27">
        <f t="shared" si="300"/>
        <v>6.2115455668209762E-4</v>
      </c>
      <c r="L138" t="str">
        <f t="shared" si="317"/>
        <v>63 Community and civil enforcement occupations</v>
      </c>
      <c r="M138" s="27">
        <f t="shared" si="301"/>
        <v>-2.6334939688161391E-4</v>
      </c>
      <c r="N138" s="27">
        <f t="shared" si="301"/>
        <v>3.2881816965440458E-3</v>
      </c>
      <c r="O138" s="27">
        <f t="shared" si="301"/>
        <v>-1.828669163368362E-3</v>
      </c>
      <c r="P138" s="27">
        <f t="shared" si="301"/>
        <v>7.8944784623173302E-3</v>
      </c>
      <c r="Q138" s="27">
        <f t="shared" si="302"/>
        <v>6.0658092989489681E-3</v>
      </c>
      <c r="W138" t="str">
        <f t="shared" si="318"/>
        <v>63 Community and civil enforcement occupations</v>
      </c>
      <c r="X138" s="27">
        <f t="shared" si="303"/>
        <v>-2.4494140765356567E-3</v>
      </c>
      <c r="Y138" s="27">
        <f t="shared" si="303"/>
        <v>5.1659885083216728E-3</v>
      </c>
      <c r="Z138" s="27">
        <f t="shared" si="303"/>
        <v>-1.1225724754630809E-3</v>
      </c>
      <c r="AA138" s="27">
        <f t="shared" si="303"/>
        <v>6.8124105705107199E-3</v>
      </c>
      <c r="AB138" s="27">
        <f t="shared" si="304"/>
        <v>5.689838095047639E-3</v>
      </c>
      <c r="AH138" t="str">
        <f t="shared" si="319"/>
        <v>63 Community and civil enforcement occupations</v>
      </c>
      <c r="AI138" s="27">
        <f t="shared" si="305"/>
        <v>-1.9199710131273702E-3</v>
      </c>
      <c r="AJ138" s="27">
        <f t="shared" si="305"/>
        <v>4.0285347561781256E-3</v>
      </c>
      <c r="AK138" s="27">
        <f t="shared" si="305"/>
        <v>-4.5696878417171467E-3</v>
      </c>
      <c r="AL138" s="27">
        <f t="shared" si="305"/>
        <v>1.4592832235450458E-3</v>
      </c>
      <c r="AM138" s="27">
        <f t="shared" si="306"/>
        <v>-3.110404618172101E-3</v>
      </c>
      <c r="AS138" t="str">
        <f t="shared" si="320"/>
        <v>63 Community and civil enforcement occupations</v>
      </c>
      <c r="AT138" s="27">
        <f t="shared" si="307"/>
        <v>-2.9738744353104262E-3</v>
      </c>
      <c r="AU138" s="27">
        <f t="shared" si="307"/>
        <v>3.6855215086238971E-3</v>
      </c>
      <c r="AV138" s="27">
        <f t="shared" si="307"/>
        <v>-5.4116440955565958E-3</v>
      </c>
      <c r="AW138" s="27">
        <f t="shared" si="307"/>
        <v>-6.1184432841938224E-5</v>
      </c>
      <c r="AX138" s="27">
        <f t="shared" si="308"/>
        <v>-5.472828528398534E-3</v>
      </c>
      <c r="BD138" t="str">
        <f t="shared" si="321"/>
        <v>63 Community and civil enforcement occupations</v>
      </c>
      <c r="BE138" s="27">
        <f t="shared" si="309"/>
        <v>-2.2746548269834313E-2</v>
      </c>
      <c r="BF138" s="27">
        <f t="shared" si="309"/>
        <v>1.8250147479284912E-2</v>
      </c>
      <c r="BG138" s="27">
        <f t="shared" si="309"/>
        <v>-2.8243270186747868E-2</v>
      </c>
      <c r="BH138" s="27">
        <f t="shared" si="309"/>
        <v>1.687487933202711E-3</v>
      </c>
      <c r="BI138" s="27">
        <f t="shared" si="310"/>
        <v>-2.6555782253545157E-2</v>
      </c>
      <c r="BO138" t="str">
        <f t="shared" si="322"/>
        <v>63 Community and civil enforcement occupations</v>
      </c>
      <c r="BP138" s="27">
        <f t="shared" si="311"/>
        <v>-2.2231635050736678E-2</v>
      </c>
      <c r="BQ138" s="27">
        <f t="shared" si="311"/>
        <v>2.2780282317067593E-2</v>
      </c>
      <c r="BR138" s="27">
        <f t="shared" si="311"/>
        <v>-3.7443014900250135E-2</v>
      </c>
      <c r="BS138" s="27">
        <f t="shared" si="311"/>
        <v>-7.0447536510856584E-3</v>
      </c>
      <c r="BT138" s="27">
        <f t="shared" si="312"/>
        <v>-4.4487768551335793E-2</v>
      </c>
      <c r="BZ138" t="str">
        <f t="shared" si="323"/>
        <v>63 Community and civil enforcement occupations</v>
      </c>
      <c r="CA138" s="68">
        <f t="shared" si="313"/>
        <v>9.0001475685297372E-4</v>
      </c>
      <c r="CB138" s="68">
        <f t="shared" si="313"/>
        <v>1.2060075615701341E-2</v>
      </c>
      <c r="CC138" s="68">
        <f t="shared" si="313"/>
        <v>-2.3667486846731242E-2</v>
      </c>
      <c r="CD138" s="68">
        <f t="shared" si="313"/>
        <v>1.8450343989168116E-4</v>
      </c>
      <c r="CE138" s="68">
        <f t="shared" si="314"/>
        <v>-2.3482983406839561E-2</v>
      </c>
      <c r="CK138" t="str">
        <f t="shared" si="324"/>
        <v>63 Community and civil enforcement occupations</v>
      </c>
      <c r="CL138" s="68">
        <f t="shared" si="315"/>
        <v>-4.1842614998654718E-3</v>
      </c>
      <c r="CM138" s="68">
        <f t="shared" si="315"/>
        <v>1.1991853293168367E-2</v>
      </c>
      <c r="CN138" s="68">
        <f t="shared" si="315"/>
        <v>-1.5933075617991191E-2</v>
      </c>
      <c r="CO138" s="68">
        <f t="shared" si="315"/>
        <v>-1.7011786625054223E-3</v>
      </c>
      <c r="CP138" s="68">
        <f t="shared" si="316"/>
        <v>-1.7634254280496614E-2</v>
      </c>
    </row>
    <row r="139" spans="1:94" x14ac:dyDescent="0.2">
      <c r="A139" t="str">
        <f t="shared" si="298"/>
        <v>71 Sales occupations</v>
      </c>
      <c r="B139" s="27">
        <f t="shared" si="299"/>
        <v>1.1773322034603101E-2</v>
      </c>
      <c r="C139" s="27">
        <f t="shared" si="299"/>
        <v>-1.0467719815922823E-2</v>
      </c>
      <c r="D139" s="27">
        <f t="shared" si="299"/>
        <v>2.2235706203794024E-2</v>
      </c>
      <c r="E139" s="27">
        <f t="shared" si="299"/>
        <v>3.8861252109166439E-2</v>
      </c>
      <c r="F139" s="27">
        <f t="shared" si="300"/>
        <v>6.1096958312960463E-2</v>
      </c>
      <c r="L139" t="str">
        <f t="shared" si="317"/>
        <v>71 Sales occupations</v>
      </c>
      <c r="M139" s="27">
        <f t="shared" si="301"/>
        <v>0.1258636349930965</v>
      </c>
      <c r="N139" s="27">
        <f t="shared" si="301"/>
        <v>-6.2985883927118014E-3</v>
      </c>
      <c r="O139" s="27">
        <f t="shared" si="301"/>
        <v>0.40263969184307102</v>
      </c>
      <c r="P139" s="27">
        <f t="shared" si="301"/>
        <v>1.0261756071913435</v>
      </c>
      <c r="Q139" s="27">
        <f t="shared" si="302"/>
        <v>1.4288152990344145</v>
      </c>
      <c r="W139" t="str">
        <f t="shared" si="318"/>
        <v>71 Sales occupations</v>
      </c>
      <c r="X139" s="27">
        <f t="shared" si="303"/>
        <v>-0.13907004846666515</v>
      </c>
      <c r="Y139" s="27">
        <f t="shared" si="303"/>
        <v>0.28447224095880808</v>
      </c>
      <c r="Z139" s="27">
        <f t="shared" si="303"/>
        <v>0.6176842607638533</v>
      </c>
      <c r="AA139" s="27">
        <f t="shared" si="303"/>
        <v>1.1110998776715366</v>
      </c>
      <c r="AB139" s="27">
        <f t="shared" si="304"/>
        <v>1.7287841384353899</v>
      </c>
      <c r="AH139" t="str">
        <f t="shared" si="319"/>
        <v>71 Sales occupations</v>
      </c>
      <c r="AI139" s="27">
        <f t="shared" si="305"/>
        <v>-8.1194063750491541E-2</v>
      </c>
      <c r="AJ139" s="27">
        <f t="shared" si="305"/>
        <v>0.13486115524731135</v>
      </c>
      <c r="AK139" s="27">
        <f t="shared" si="305"/>
        <v>0.15014820752907765</v>
      </c>
      <c r="AL139" s="27">
        <f t="shared" si="305"/>
        <v>0.37934976627240768</v>
      </c>
      <c r="AM139" s="27">
        <f t="shared" si="306"/>
        <v>0.52949797380148533</v>
      </c>
      <c r="AS139" t="str">
        <f t="shared" si="320"/>
        <v>71 Sales occupations</v>
      </c>
      <c r="AT139" s="27">
        <f t="shared" si="307"/>
        <v>-0.10769883976634331</v>
      </c>
      <c r="AU139" s="27">
        <f t="shared" si="307"/>
        <v>6.533579568342518E-2</v>
      </c>
      <c r="AV139" s="27">
        <f t="shared" si="307"/>
        <v>9.1642413543764789E-2</v>
      </c>
      <c r="AW139" s="27">
        <f t="shared" si="307"/>
        <v>0.21129170360293581</v>
      </c>
      <c r="AX139" s="27">
        <f t="shared" si="308"/>
        <v>0.3029341171467006</v>
      </c>
      <c r="BD139" t="str">
        <f t="shared" si="321"/>
        <v>71 Sales occupations</v>
      </c>
      <c r="BE139" s="27">
        <f t="shared" si="309"/>
        <v>-7.6837485078395495E-2</v>
      </c>
      <c r="BF139" s="27">
        <f t="shared" si="309"/>
        <v>3.5394953127694251E-3</v>
      </c>
      <c r="BG139" s="27">
        <f t="shared" si="309"/>
        <v>0.30392158839811501</v>
      </c>
      <c r="BH139" s="27">
        <f t="shared" si="309"/>
        <v>0.61911360120461367</v>
      </c>
      <c r="BI139" s="27">
        <f t="shared" si="310"/>
        <v>0.92303518960272868</v>
      </c>
      <c r="BO139" t="str">
        <f t="shared" si="322"/>
        <v>71 Sales occupations</v>
      </c>
      <c r="BP139" s="27">
        <f t="shared" si="311"/>
        <v>-1.1162416483987156</v>
      </c>
      <c r="BQ139" s="27">
        <f t="shared" si="311"/>
        <v>-0.41477460504681041</v>
      </c>
      <c r="BR139" s="27">
        <f t="shared" si="311"/>
        <v>-0.48790644537442951</v>
      </c>
      <c r="BS139" s="27">
        <f t="shared" si="311"/>
        <v>-1.2921481255435276</v>
      </c>
      <c r="BT139" s="27">
        <f t="shared" si="312"/>
        <v>-1.7800545709179572</v>
      </c>
      <c r="BZ139" t="str">
        <f t="shared" si="323"/>
        <v>71 Sales occupations</v>
      </c>
      <c r="CA139" s="68">
        <f t="shared" si="313"/>
        <v>0.53110584514215819</v>
      </c>
      <c r="CB139" s="68">
        <f t="shared" si="313"/>
        <v>-0.14592626247032836</v>
      </c>
      <c r="CC139" s="68">
        <f t="shared" si="313"/>
        <v>-0.67039069328029566</v>
      </c>
      <c r="CD139" s="68">
        <f t="shared" si="313"/>
        <v>-2.7887261195163426</v>
      </c>
      <c r="CE139" s="68">
        <f t="shared" si="314"/>
        <v>-3.4591168127966383</v>
      </c>
      <c r="CK139" t="str">
        <f t="shared" si="324"/>
        <v>71 Sales occupations</v>
      </c>
      <c r="CL139" s="68">
        <f t="shared" si="315"/>
        <v>-0.35092341568538177</v>
      </c>
      <c r="CM139" s="68">
        <f t="shared" si="315"/>
        <v>0.22176466690303243</v>
      </c>
      <c r="CN139" s="68">
        <f t="shared" si="315"/>
        <v>-0.56353110649833682</v>
      </c>
      <c r="CO139" s="68">
        <f t="shared" si="315"/>
        <v>-0.26177377062553286</v>
      </c>
      <c r="CP139" s="68">
        <f t="shared" si="316"/>
        <v>-0.82530487712386968</v>
      </c>
    </row>
    <row r="140" spans="1:94" x14ac:dyDescent="0.2">
      <c r="A140" t="str">
        <f t="shared" si="298"/>
        <v>72 Customer service occupations</v>
      </c>
      <c r="B140" s="27">
        <f t="shared" si="299"/>
        <v>5.5672261357265981E-3</v>
      </c>
      <c r="C140" s="27">
        <f t="shared" si="299"/>
        <v>1.6402406943128028E-3</v>
      </c>
      <c r="D140" s="27">
        <f t="shared" si="299"/>
        <v>1.6340410181298583E-2</v>
      </c>
      <c r="E140" s="27">
        <f t="shared" si="299"/>
        <v>2.8301115751991714E-2</v>
      </c>
      <c r="F140" s="27">
        <f t="shared" si="300"/>
        <v>4.4641525933290294E-2</v>
      </c>
      <c r="L140" t="str">
        <f t="shared" si="317"/>
        <v>72 Customer service occupations</v>
      </c>
      <c r="M140" s="27">
        <f t="shared" si="301"/>
        <v>6.6432932947452616E-2</v>
      </c>
      <c r="N140" s="27">
        <f t="shared" si="301"/>
        <v>1.6931986860842463E-2</v>
      </c>
      <c r="O140" s="27">
        <f t="shared" si="301"/>
        <v>0.13696525886423039</v>
      </c>
      <c r="P140" s="27">
        <f t="shared" si="301"/>
        <v>0.26451860052439224</v>
      </c>
      <c r="Q140" s="27">
        <f t="shared" si="302"/>
        <v>0.40148385938862263</v>
      </c>
      <c r="W140" t="str">
        <f t="shared" si="318"/>
        <v>72 Customer service occupations</v>
      </c>
      <c r="X140" s="27">
        <f t="shared" si="303"/>
        <v>7.1949351724990174E-2</v>
      </c>
      <c r="Y140" s="27">
        <f t="shared" si="303"/>
        <v>0.12845613864750982</v>
      </c>
      <c r="Z140" s="27">
        <f t="shared" si="303"/>
        <v>0.29045911630606303</v>
      </c>
      <c r="AA140" s="27">
        <f t="shared" si="303"/>
        <v>0.42400574706291527</v>
      </c>
      <c r="AB140" s="27">
        <f t="shared" si="304"/>
        <v>0.7144648633689783</v>
      </c>
      <c r="AH140" t="str">
        <f t="shared" si="319"/>
        <v>72 Customer service occupations</v>
      </c>
      <c r="AI140" s="27">
        <f t="shared" si="305"/>
        <v>2.4020299765215414E-2</v>
      </c>
      <c r="AJ140" s="27">
        <f t="shared" si="305"/>
        <v>3.7328894535645085E-2</v>
      </c>
      <c r="AK140" s="27">
        <f t="shared" si="305"/>
        <v>8.2391645904647592E-2</v>
      </c>
      <c r="AL140" s="27">
        <f t="shared" si="305"/>
        <v>9.5414800855846971E-2</v>
      </c>
      <c r="AM140" s="27">
        <f t="shared" si="306"/>
        <v>0.17780644676049456</v>
      </c>
      <c r="AS140" t="str">
        <f t="shared" si="320"/>
        <v>72 Customer service occupations</v>
      </c>
      <c r="AT140" s="27">
        <f t="shared" si="307"/>
        <v>1.4040238059236931E-3</v>
      </c>
      <c r="AU140" s="27">
        <f t="shared" si="307"/>
        <v>2.8477027076121486E-2</v>
      </c>
      <c r="AV140" s="27">
        <f t="shared" si="307"/>
        <v>7.8637807336307708E-2</v>
      </c>
      <c r="AW140" s="27">
        <f t="shared" si="307"/>
        <v>6.3975192008034365E-2</v>
      </c>
      <c r="AX140" s="27">
        <f t="shared" si="308"/>
        <v>0.14261299934434207</v>
      </c>
      <c r="BD140" t="str">
        <f t="shared" si="321"/>
        <v>72 Customer service occupations</v>
      </c>
      <c r="BE140" s="27">
        <f t="shared" si="309"/>
        <v>0.16823471106904342</v>
      </c>
      <c r="BF140" s="27">
        <f t="shared" si="309"/>
        <v>7.4426047834554199E-2</v>
      </c>
      <c r="BG140" s="27">
        <f t="shared" si="309"/>
        <v>0.15483746531508036</v>
      </c>
      <c r="BH140" s="27">
        <f t="shared" si="309"/>
        <v>0.2277728305140081</v>
      </c>
      <c r="BI140" s="27">
        <f t="shared" si="310"/>
        <v>0.38261029582908845</v>
      </c>
      <c r="BO140" t="str">
        <f t="shared" si="322"/>
        <v>72 Customer service occupations</v>
      </c>
      <c r="BP140" s="27">
        <f t="shared" si="311"/>
        <v>0.16105732136428341</v>
      </c>
      <c r="BQ140" s="27">
        <f t="shared" si="311"/>
        <v>-0.1096411220776452</v>
      </c>
      <c r="BR140" s="27">
        <f t="shared" si="311"/>
        <v>-1.1126613413338537E-2</v>
      </c>
      <c r="BS140" s="27">
        <f t="shared" si="311"/>
        <v>-0.23514111081802702</v>
      </c>
      <c r="BT140" s="27">
        <f t="shared" si="312"/>
        <v>-0.24626772423136556</v>
      </c>
      <c r="BZ140" t="str">
        <f t="shared" si="323"/>
        <v>72 Customer service occupations</v>
      </c>
      <c r="CA140" s="68">
        <f t="shared" si="313"/>
        <v>0.10405195510352627</v>
      </c>
      <c r="CB140" s="68">
        <f t="shared" si="313"/>
        <v>-1.1861025972332517E-2</v>
      </c>
      <c r="CC140" s="68">
        <f t="shared" si="313"/>
        <v>-7.1876633546053004E-2</v>
      </c>
      <c r="CD140" s="68">
        <f t="shared" si="313"/>
        <v>-0.11023002836225304</v>
      </c>
      <c r="CE140" s="68">
        <f t="shared" si="314"/>
        <v>-0.18210666190830604</v>
      </c>
      <c r="CK140" t="str">
        <f t="shared" si="324"/>
        <v>72 Customer service occupations</v>
      </c>
      <c r="CL140" s="68">
        <f t="shared" si="315"/>
        <v>2.1202940824854494E-2</v>
      </c>
      <c r="CM140" s="68">
        <f t="shared" si="315"/>
        <v>3.6745943059231123E-2</v>
      </c>
      <c r="CN140" s="68">
        <f t="shared" si="315"/>
        <v>3.810493957396574E-2</v>
      </c>
      <c r="CO140" s="68">
        <f t="shared" si="315"/>
        <v>3.0927413381275692E-2</v>
      </c>
      <c r="CP140" s="68">
        <f t="shared" si="316"/>
        <v>6.9032352955241433E-2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6.3491215507735319E-3</v>
      </c>
      <c r="C141" s="27">
        <f t="shared" si="299"/>
        <v>-5.1647870266280961E-3</v>
      </c>
      <c r="D141" s="27">
        <f t="shared" si="299"/>
        <v>1.2021652920729327E-2</v>
      </c>
      <c r="E141" s="27">
        <f t="shared" si="299"/>
        <v>3.5448710710759987E-2</v>
      </c>
      <c r="F141" s="27">
        <f t="shared" si="300"/>
        <v>4.7470363631489321E-2</v>
      </c>
      <c r="L141" t="str">
        <f t="shared" si="317"/>
        <v>81 Process, plant and machine operatives</v>
      </c>
      <c r="M141" s="27">
        <f t="shared" si="301"/>
        <v>2.6882144306510425E-2</v>
      </c>
      <c r="N141" s="27">
        <f t="shared" si="301"/>
        <v>-2.1328262650627303E-2</v>
      </c>
      <c r="O141" s="27">
        <f t="shared" si="301"/>
        <v>0.101702537489627</v>
      </c>
      <c r="P141" s="27">
        <f t="shared" si="301"/>
        <v>0.19559469628658852</v>
      </c>
      <c r="Q141" s="27">
        <f t="shared" si="302"/>
        <v>0.29729723377621553</v>
      </c>
      <c r="W141" t="str">
        <f t="shared" si="318"/>
        <v>81 Process, plant and machine operatives</v>
      </c>
      <c r="X141" s="27">
        <f t="shared" si="303"/>
        <v>-2.8239989854372427E-2</v>
      </c>
      <c r="Y141" s="27">
        <f t="shared" si="303"/>
        <v>-2.6170102787829885E-2</v>
      </c>
      <c r="Z141" s="27">
        <f t="shared" si="303"/>
        <v>0.19500069941421866</v>
      </c>
      <c r="AA141" s="27">
        <f t="shared" si="303"/>
        <v>0.35037846537355843</v>
      </c>
      <c r="AB141" s="27">
        <f t="shared" si="304"/>
        <v>0.54537916478777704</v>
      </c>
      <c r="AH141" t="str">
        <f t="shared" si="319"/>
        <v>81 Process, plant and machine operatives</v>
      </c>
      <c r="AI141" s="27">
        <f t="shared" si="305"/>
        <v>-6.087079034465509E-3</v>
      </c>
      <c r="AJ141" s="27">
        <f t="shared" si="305"/>
        <v>-1.0599156324230696E-2</v>
      </c>
      <c r="AK141" s="27">
        <f t="shared" si="305"/>
        <v>7.7796783104190609E-2</v>
      </c>
      <c r="AL141" s="27">
        <f t="shared" si="305"/>
        <v>0.15215648029030923</v>
      </c>
      <c r="AM141" s="27">
        <f t="shared" si="306"/>
        <v>0.22995326339449984</v>
      </c>
      <c r="AS141" t="str">
        <f t="shared" si="320"/>
        <v>81 Process, plant and machine operatives</v>
      </c>
      <c r="AT141" s="27">
        <f t="shared" si="307"/>
        <v>-2.6805271829923261E-2</v>
      </c>
      <c r="AU141" s="27">
        <f t="shared" si="307"/>
        <v>-3.2001542327903643E-2</v>
      </c>
      <c r="AV141" s="27">
        <f t="shared" si="307"/>
        <v>0.11483567235157111</v>
      </c>
      <c r="AW141" s="27">
        <f t="shared" si="307"/>
        <v>0.16385454903933161</v>
      </c>
      <c r="AX141" s="27">
        <f t="shared" si="308"/>
        <v>0.27869022139090271</v>
      </c>
      <c r="BD141" t="str">
        <f t="shared" si="321"/>
        <v>81 Process, plant and machine operatives</v>
      </c>
      <c r="BE141" s="27">
        <f t="shared" si="309"/>
        <v>-2.3347417700047668E-2</v>
      </c>
      <c r="BF141" s="27">
        <f t="shared" si="309"/>
        <v>-0.35583916842760299</v>
      </c>
      <c r="BG141" s="27">
        <f t="shared" si="309"/>
        <v>0.38218407835138191</v>
      </c>
      <c r="BH141" s="27">
        <f t="shared" si="309"/>
        <v>0.33274766626444396</v>
      </c>
      <c r="BI141" s="27">
        <f t="shared" si="310"/>
        <v>0.71493174461582587</v>
      </c>
      <c r="BO141" t="str">
        <f t="shared" si="322"/>
        <v>81 Process, plant and machine operatives</v>
      </c>
      <c r="BP141" s="27">
        <f t="shared" si="311"/>
        <v>-0.3438990019634538</v>
      </c>
      <c r="BQ141" s="27">
        <f t="shared" si="311"/>
        <v>-0.22955717134019826</v>
      </c>
      <c r="BR141" s="27">
        <f t="shared" si="311"/>
        <v>8.8487602553435796E-2</v>
      </c>
      <c r="BS141" s="27">
        <f t="shared" si="311"/>
        <v>-0.30220975784835424</v>
      </c>
      <c r="BT141" s="27">
        <f t="shared" si="312"/>
        <v>-0.21372215529491845</v>
      </c>
      <c r="BZ141" t="str">
        <f t="shared" si="323"/>
        <v>81 Process, plant and machine operatives</v>
      </c>
      <c r="CA141" s="68">
        <f t="shared" si="313"/>
        <v>0.20187881616645109</v>
      </c>
      <c r="CB141" s="68">
        <f t="shared" si="313"/>
        <v>-0.49129484642957744</v>
      </c>
      <c r="CC141" s="68">
        <f t="shared" si="313"/>
        <v>-0.10405638416790075</v>
      </c>
      <c r="CD141" s="68">
        <f t="shared" si="313"/>
        <v>-1.1125571337814488</v>
      </c>
      <c r="CE141" s="68">
        <f t="shared" si="314"/>
        <v>-1.2166135179493496</v>
      </c>
      <c r="CK141" t="str">
        <f t="shared" si="324"/>
        <v>81 Process, plant and machine operatives</v>
      </c>
      <c r="CL141" s="68">
        <f t="shared" si="315"/>
        <v>-0.13741137971468975</v>
      </c>
      <c r="CM141" s="68">
        <f t="shared" si="315"/>
        <v>8.3796814501489014E-2</v>
      </c>
      <c r="CN141" s="68">
        <f t="shared" si="315"/>
        <v>-0.37167636093269146</v>
      </c>
      <c r="CO141" s="68">
        <f t="shared" si="315"/>
        <v>-0.14856657754835181</v>
      </c>
      <c r="CP141" s="68">
        <f t="shared" si="316"/>
        <v>-0.5202429384810433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5.7630823431363866E-3</v>
      </c>
      <c r="C142" s="27">
        <f t="shared" si="299"/>
        <v>-4.8253440741898683E-3</v>
      </c>
      <c r="D142" s="27">
        <f t="shared" si="299"/>
        <v>1.3869446560884648E-2</v>
      </c>
      <c r="E142" s="27">
        <f t="shared" si="299"/>
        <v>2.1400502654028208E-2</v>
      </c>
      <c r="F142" s="27">
        <f t="shared" si="300"/>
        <v>3.526994921491286E-2</v>
      </c>
      <c r="L142" t="str">
        <f t="shared" si="317"/>
        <v>82 Transport and mobile machine drivers and operatives</v>
      </c>
      <c r="M142" s="27">
        <f t="shared" si="301"/>
        <v>6.6404060078944949E-2</v>
      </c>
      <c r="N142" s="27">
        <f t="shared" si="301"/>
        <v>-2.7055950125498551E-2</v>
      </c>
      <c r="O142" s="27">
        <f t="shared" si="301"/>
        <v>9.6419722159850063E-2</v>
      </c>
      <c r="P142" s="27">
        <f t="shared" si="301"/>
        <v>0.19014790092915212</v>
      </c>
      <c r="Q142" s="27">
        <f t="shared" si="302"/>
        <v>0.28656762308900219</v>
      </c>
      <c r="W142" t="str">
        <f t="shared" si="318"/>
        <v>82 Transport and mobile machine drivers and operatives</v>
      </c>
      <c r="X142" s="27">
        <f t="shared" si="303"/>
        <v>6.723217070498011E-2</v>
      </c>
      <c r="Y142" s="27">
        <f t="shared" si="303"/>
        <v>-2.9608875852254468E-2</v>
      </c>
      <c r="Z142" s="27">
        <f t="shared" si="303"/>
        <v>0.14748230176350707</v>
      </c>
      <c r="AA142" s="27">
        <f t="shared" si="303"/>
        <v>0.27510562413294504</v>
      </c>
      <c r="AB142" s="27">
        <f t="shared" si="304"/>
        <v>0.42258792589645211</v>
      </c>
      <c r="AH142" t="str">
        <f t="shared" si="319"/>
        <v>82 Transport and mobile machine drivers and operatives</v>
      </c>
      <c r="AI142" s="27">
        <f t="shared" si="305"/>
        <v>3.9258044756335708E-2</v>
      </c>
      <c r="AJ142" s="27">
        <f t="shared" si="305"/>
        <v>-3.5393643515201079E-3</v>
      </c>
      <c r="AK142" s="27">
        <f t="shared" si="305"/>
        <v>6.9585033281789971E-2</v>
      </c>
      <c r="AL142" s="27">
        <f t="shared" si="305"/>
        <v>0.10009080637672046</v>
      </c>
      <c r="AM142" s="27">
        <f t="shared" si="306"/>
        <v>0.16967583965851044</v>
      </c>
      <c r="AS142" t="str">
        <f t="shared" si="320"/>
        <v>82 Transport and mobile machine drivers and operatives</v>
      </c>
      <c r="AT142" s="27">
        <f t="shared" si="307"/>
        <v>1.6219609982656202E-2</v>
      </c>
      <c r="AU142" s="27">
        <f t="shared" si="307"/>
        <v>-3.9943519177159992E-2</v>
      </c>
      <c r="AV142" s="27">
        <f t="shared" si="307"/>
        <v>8.9857849835148607E-2</v>
      </c>
      <c r="AW142" s="27">
        <f t="shared" si="307"/>
        <v>8.9740957015725542E-2</v>
      </c>
      <c r="AX142" s="27">
        <f t="shared" si="308"/>
        <v>0.17959880685087415</v>
      </c>
      <c r="BD142" t="str">
        <f t="shared" si="321"/>
        <v>82 Transport and mobile machine drivers and operatives</v>
      </c>
      <c r="BE142" s="27">
        <f t="shared" si="309"/>
        <v>4.1501381549637895E-2</v>
      </c>
      <c r="BF142" s="27">
        <f t="shared" si="309"/>
        <v>-0.34588702198628862</v>
      </c>
      <c r="BG142" s="27">
        <f t="shared" si="309"/>
        <v>0.27274639498438225</v>
      </c>
      <c r="BH142" s="27">
        <f t="shared" si="309"/>
        <v>0.32568935468984916</v>
      </c>
      <c r="BI142" s="27">
        <f t="shared" si="310"/>
        <v>0.59843574967423141</v>
      </c>
      <c r="BO142" t="str">
        <f t="shared" si="322"/>
        <v>82 Transport and mobile machine drivers and operatives</v>
      </c>
      <c r="BP142" s="27">
        <f t="shared" si="311"/>
        <v>-0.16689147958148132</v>
      </c>
      <c r="BQ142" s="27">
        <f t="shared" si="311"/>
        <v>-0.16381040379485023</v>
      </c>
      <c r="BR142" s="27">
        <f t="shared" si="311"/>
        <v>-6.7492956039687524E-2</v>
      </c>
      <c r="BS142" s="27">
        <f t="shared" si="311"/>
        <v>-0.16107551532656617</v>
      </c>
      <c r="BT142" s="27">
        <f t="shared" si="312"/>
        <v>-0.22856847136625369</v>
      </c>
      <c r="BZ142" t="str">
        <f t="shared" si="323"/>
        <v>82 Transport and mobile machine drivers and operatives</v>
      </c>
      <c r="CA142" s="68">
        <f t="shared" si="313"/>
        <v>0.38790112309952018</v>
      </c>
      <c r="CB142" s="68">
        <f t="shared" si="313"/>
        <v>-0.72885466016341871</v>
      </c>
      <c r="CC142" s="68">
        <f t="shared" si="313"/>
        <v>-0.19930864292765893</v>
      </c>
      <c r="CD142" s="68">
        <f t="shared" si="313"/>
        <v>-0.38931693523416877</v>
      </c>
      <c r="CE142" s="68">
        <f t="shared" si="314"/>
        <v>-0.5886255781618277</v>
      </c>
      <c r="CK142" t="str">
        <f t="shared" si="324"/>
        <v>82 Transport and mobile machine drivers and operatives</v>
      </c>
      <c r="CL142" s="68">
        <f t="shared" si="315"/>
        <v>0.11198640562854423</v>
      </c>
      <c r="CM142" s="68">
        <f t="shared" si="315"/>
        <v>0.30056165594341144</v>
      </c>
      <c r="CN142" s="68">
        <f t="shared" si="315"/>
        <v>-0.27303283888134289</v>
      </c>
      <c r="CO142" s="68">
        <f t="shared" si="315"/>
        <v>-0.27366977781617485</v>
      </c>
      <c r="CP142" s="68">
        <f t="shared" si="316"/>
        <v>-0.54670261669751774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-1.9196004908927781E-5</v>
      </c>
      <c r="C143" s="27">
        <f t="shared" si="299"/>
        <v>-6.7500460636537121E-5</v>
      </c>
      <c r="D143" s="27">
        <f t="shared" si="299"/>
        <v>9.9061664991137682E-4</v>
      </c>
      <c r="E143" s="27">
        <f t="shared" si="299"/>
        <v>1.5332593767463582E-3</v>
      </c>
      <c r="F143" s="27">
        <f t="shared" si="300"/>
        <v>2.523876026657735E-3</v>
      </c>
      <c r="L143" t="str">
        <f t="shared" si="317"/>
        <v>91 Elementary trades and related occupations</v>
      </c>
      <c r="M143" s="27">
        <f t="shared" si="301"/>
        <v>2.3998944207629408E-2</v>
      </c>
      <c r="N143" s="27">
        <f t="shared" si="301"/>
        <v>-2.762853588305246E-2</v>
      </c>
      <c r="O143" s="27">
        <f t="shared" si="301"/>
        <v>0.13224548000216485</v>
      </c>
      <c r="P143" s="27">
        <f t="shared" si="301"/>
        <v>0.22041955263549404</v>
      </c>
      <c r="Q143" s="27">
        <f t="shared" si="302"/>
        <v>0.35266503263765892</v>
      </c>
      <c r="W143" t="str">
        <f t="shared" si="318"/>
        <v>91 Elementary trades and related occupations</v>
      </c>
      <c r="X143" s="27">
        <f t="shared" si="303"/>
        <v>-3.2145722000130661E-2</v>
      </c>
      <c r="Y143" s="27">
        <f t="shared" si="303"/>
        <v>-1.2783922682675031E-2</v>
      </c>
      <c r="Z143" s="27">
        <f t="shared" si="303"/>
        <v>0.54023346650057769</v>
      </c>
      <c r="AA143" s="27">
        <f t="shared" si="303"/>
        <v>0.34105322425455298</v>
      </c>
      <c r="AB143" s="27">
        <f t="shared" si="304"/>
        <v>0.88128669075513066</v>
      </c>
      <c r="AH143" t="str">
        <f t="shared" si="319"/>
        <v>91 Elementary trades and related occupations</v>
      </c>
      <c r="AI143" s="27">
        <f t="shared" si="305"/>
        <v>-1.3789482496306016E-2</v>
      </c>
      <c r="AJ143" s="27">
        <f t="shared" si="305"/>
        <v>-1.9854479734593616E-2</v>
      </c>
      <c r="AK143" s="27">
        <f t="shared" si="305"/>
        <v>0.29520414249788407</v>
      </c>
      <c r="AL143" s="27">
        <f t="shared" si="305"/>
        <v>0.25718427044563397</v>
      </c>
      <c r="AM143" s="27">
        <f t="shared" si="306"/>
        <v>0.55238841294351804</v>
      </c>
      <c r="AS143" t="str">
        <f t="shared" si="320"/>
        <v>91 Elementary trades and related occupations</v>
      </c>
      <c r="AT143" s="27">
        <f t="shared" si="307"/>
        <v>-2.3106078374514338E-2</v>
      </c>
      <c r="AU143" s="27">
        <f t="shared" si="307"/>
        <v>-2.384011556549992E-3</v>
      </c>
      <c r="AV143" s="27">
        <f t="shared" si="307"/>
        <v>0.32515425245152074</v>
      </c>
      <c r="AW143" s="27">
        <f t="shared" si="307"/>
        <v>0.18905245018608485</v>
      </c>
      <c r="AX143" s="27">
        <f t="shared" si="308"/>
        <v>0.51420670263760559</v>
      </c>
      <c r="BD143" t="str">
        <f t="shared" si="321"/>
        <v>91 Elementary trades and related occupations</v>
      </c>
      <c r="BE143" s="27">
        <f t="shared" si="309"/>
        <v>-0.12604720000237868</v>
      </c>
      <c r="BF143" s="27">
        <f t="shared" si="309"/>
        <v>-0.11958374398312954</v>
      </c>
      <c r="BG143" s="27">
        <f t="shared" si="309"/>
        <v>1.3135862433014036</v>
      </c>
      <c r="BH143" s="27">
        <f t="shared" si="309"/>
        <v>0.8645415702436634</v>
      </c>
      <c r="BI143" s="27">
        <f t="shared" si="310"/>
        <v>2.1781278135450668</v>
      </c>
      <c r="BO143" t="str">
        <f t="shared" si="322"/>
        <v>91 Elementary trades and related occupations</v>
      </c>
      <c r="BP143" s="27">
        <f t="shared" si="311"/>
        <v>-0.45217611942765679</v>
      </c>
      <c r="BQ143" s="27">
        <f t="shared" si="311"/>
        <v>-0.10266451169392377</v>
      </c>
      <c r="BR143" s="27">
        <f t="shared" si="311"/>
        <v>1.0932200202390829</v>
      </c>
      <c r="BS143" s="27">
        <f t="shared" si="311"/>
        <v>-2.3601108336919197E-2</v>
      </c>
      <c r="BT143" s="27">
        <f t="shared" si="312"/>
        <v>1.0696189119021637</v>
      </c>
      <c r="BZ143" t="str">
        <f t="shared" si="323"/>
        <v>91 Elementary trades and related occupations</v>
      </c>
      <c r="CA143" s="68">
        <f t="shared" si="313"/>
        <v>2.6673756272590721E-2</v>
      </c>
      <c r="CB143" s="68">
        <f t="shared" si="313"/>
        <v>-0.41536840644038198</v>
      </c>
      <c r="CC143" s="68">
        <f t="shared" si="313"/>
        <v>1.1126323286552946</v>
      </c>
      <c r="CD143" s="68">
        <f t="shared" si="313"/>
        <v>-0.10729091619423636</v>
      </c>
      <c r="CE143" s="68">
        <f t="shared" si="314"/>
        <v>1.0053414124610582</v>
      </c>
      <c r="CK143" t="str">
        <f t="shared" si="324"/>
        <v>91 Elementary trades and related occupations</v>
      </c>
      <c r="CL143" s="68">
        <f t="shared" si="315"/>
        <v>-6.024862356469618E-2</v>
      </c>
      <c r="CM143" s="68">
        <f t="shared" si="315"/>
        <v>0.10671819490092038</v>
      </c>
      <c r="CN143" s="68">
        <f t="shared" si="315"/>
        <v>0.31365290421816705</v>
      </c>
      <c r="CO143" s="68">
        <f t="shared" si="315"/>
        <v>4.407550441647512E-2</v>
      </c>
      <c r="CP143" s="68">
        <f t="shared" si="316"/>
        <v>0.35772840863464217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3.6279648177204825E-3</v>
      </c>
      <c r="C144" s="27">
        <f t="shared" si="299"/>
        <v>-3.3572556172828186E-3</v>
      </c>
      <c r="D144" s="27">
        <f t="shared" si="299"/>
        <v>8.3482442397910389E-3</v>
      </c>
      <c r="E144" s="27">
        <f t="shared" si="299"/>
        <v>1.3359301111827725E-2</v>
      </c>
      <c r="F144" s="27">
        <f t="shared" si="300"/>
        <v>2.1707545351618764E-2</v>
      </c>
      <c r="L144" t="str">
        <f t="shared" ref="L144" si="325">A144</f>
        <v>92 Elementary administration and service occupations</v>
      </c>
      <c r="M144" s="27">
        <f t="shared" si="301"/>
        <v>0.21690281319893279</v>
      </c>
      <c r="N144" s="27">
        <f t="shared" si="301"/>
        <v>-2.9218710834589823E-3</v>
      </c>
      <c r="O144" s="27">
        <f t="shared" si="301"/>
        <v>0.40452920641584678</v>
      </c>
      <c r="P144" s="27">
        <f t="shared" si="301"/>
        <v>0.81487587618771573</v>
      </c>
      <c r="Q144" s="27">
        <f t="shared" si="302"/>
        <v>1.2194050826035625</v>
      </c>
      <c r="W144" t="str">
        <f t="shared" ref="W144" si="326">A144</f>
        <v>92 Elementary administration and service occupations</v>
      </c>
      <c r="X144" s="27">
        <f t="shared" si="303"/>
        <v>0.20387905550465035</v>
      </c>
      <c r="Y144" s="27">
        <f t="shared" si="303"/>
        <v>0.18649403435157197</v>
      </c>
      <c r="Z144" s="27">
        <f t="shared" si="303"/>
        <v>0.34930232999200905</v>
      </c>
      <c r="AA144" s="27">
        <f t="shared" si="303"/>
        <v>0.66796449920602408</v>
      </c>
      <c r="AB144" s="27">
        <f t="shared" si="304"/>
        <v>1.0172668291980331</v>
      </c>
      <c r="AH144" t="str">
        <f t="shared" ref="AH144" si="327">L144</f>
        <v>92 Elementary administration and service occupations</v>
      </c>
      <c r="AI144" s="27">
        <f t="shared" si="305"/>
        <v>7.0440817419295643E-2</v>
      </c>
      <c r="AJ144" s="27">
        <f t="shared" si="305"/>
        <v>9.1509418684580401E-2</v>
      </c>
      <c r="AK144" s="27">
        <f t="shared" si="305"/>
        <v>0.19407681424948553</v>
      </c>
      <c r="AL144" s="27">
        <f t="shared" si="305"/>
        <v>0.36601980804174672</v>
      </c>
      <c r="AM144" s="27">
        <f t="shared" si="306"/>
        <v>0.56009662229123225</v>
      </c>
      <c r="AS144" t="str">
        <f t="shared" ref="AS144" si="328">W144</f>
        <v>92 Elementary administration and service occupations</v>
      </c>
      <c r="AT144" s="27">
        <f t="shared" si="307"/>
        <v>3.740990713999981E-2</v>
      </c>
      <c r="AU144" s="27">
        <f t="shared" si="307"/>
        <v>0.14667287305297338</v>
      </c>
      <c r="AV144" s="27">
        <f t="shared" si="307"/>
        <v>0.14194330083685536</v>
      </c>
      <c r="AW144" s="27">
        <f t="shared" si="307"/>
        <v>0.3346910588319878</v>
      </c>
      <c r="AX144" s="27">
        <f t="shared" si="308"/>
        <v>0.47663435966884315</v>
      </c>
      <c r="BD144" t="str">
        <f t="shared" ref="BD144" si="329">AH144</f>
        <v>92 Elementary administration and service occupations</v>
      </c>
      <c r="BE144" s="27">
        <f t="shared" si="309"/>
        <v>5.9987601594632345E-2</v>
      </c>
      <c r="BF144" s="27">
        <f t="shared" si="309"/>
        <v>-0.62595768905691962</v>
      </c>
      <c r="BG144" s="27">
        <f t="shared" si="309"/>
        <v>-0.89615405571286999</v>
      </c>
      <c r="BH144" s="27">
        <f t="shared" si="309"/>
        <v>-0.53159046909756302</v>
      </c>
      <c r="BI144" s="27">
        <f t="shared" si="310"/>
        <v>-1.427744524810433</v>
      </c>
      <c r="BO144" t="str">
        <f t="shared" ref="BO144" si="330">AS144</f>
        <v>92 Elementary administration and service occupations</v>
      </c>
      <c r="BP144" s="27">
        <f t="shared" si="311"/>
        <v>-0.25745965501461754</v>
      </c>
      <c r="BQ144" s="27">
        <f t="shared" si="311"/>
        <v>-1.087332641377909</v>
      </c>
      <c r="BR144" s="27">
        <f t="shared" si="311"/>
        <v>-1.2200759083233734</v>
      </c>
      <c r="BS144" s="27">
        <f t="shared" si="311"/>
        <v>-1.7929748846387517</v>
      </c>
      <c r="BT144" s="27">
        <f t="shared" si="312"/>
        <v>-3.0130507929621251</v>
      </c>
      <c r="BZ144" t="str">
        <f t="shared" ref="BZ144" si="331">BD144</f>
        <v>92 Elementary administration and service occupations</v>
      </c>
      <c r="CA144" s="68">
        <f t="shared" si="313"/>
        <v>1.4249349610799431</v>
      </c>
      <c r="CB144" s="68">
        <f t="shared" si="313"/>
        <v>-1.1155380719493824</v>
      </c>
      <c r="CC144" s="68">
        <f t="shared" si="313"/>
        <v>-0.97592407802676551</v>
      </c>
      <c r="CD144" s="68">
        <f t="shared" si="313"/>
        <v>-2.2001099692360677</v>
      </c>
      <c r="CE144" s="68">
        <f t="shared" si="314"/>
        <v>-3.1760340472628332</v>
      </c>
      <c r="CK144" t="str">
        <f t="shared" ref="CK144" si="332">BO144</f>
        <v>92 Elementary administration and service occupations</v>
      </c>
      <c r="CL144" s="68">
        <f t="shared" si="315"/>
        <v>-0.70093260914514133</v>
      </c>
      <c r="CM144" s="68">
        <f t="shared" si="315"/>
        <v>0.22617119081327886</v>
      </c>
      <c r="CN144" s="68">
        <f t="shared" si="315"/>
        <v>-0.8770499572308319</v>
      </c>
      <c r="CO144" s="68">
        <f t="shared" si="315"/>
        <v>-0.14644400886033182</v>
      </c>
      <c r="CP144" s="68">
        <f t="shared" si="316"/>
        <v>-1.0234939660911637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1.6734246182373038</v>
      </c>
      <c r="C146" s="29">
        <f>D35-C35</f>
        <v>-0.13120431078754091</v>
      </c>
      <c r="D146" s="29">
        <f>E35-D35</f>
        <v>1.9908339997146243</v>
      </c>
      <c r="E146" s="29">
        <f>F35-E35</f>
        <v>3.9903599123215834</v>
      </c>
      <c r="F146" s="29">
        <f t="shared" ref="F146" si="334">F35-D35</f>
        <v>5.9811939120362076</v>
      </c>
      <c r="L146" s="24" t="str">
        <f t="shared" ref="L146" si="335">L35</f>
        <v>All occupations</v>
      </c>
      <c r="M146" s="29">
        <f>N35-M35</f>
        <v>11.430642598734408</v>
      </c>
      <c r="N146" s="29">
        <f t="shared" ref="N146" si="336">O35-N35</f>
        <v>0.88250354092448191</v>
      </c>
      <c r="O146" s="29">
        <f>P35-O35</f>
        <v>13.475836190745298</v>
      </c>
      <c r="P146" s="29">
        <f>Q35-P35</f>
        <v>28.155761134502278</v>
      </c>
      <c r="Q146" s="29">
        <f>Q35-O35</f>
        <v>41.631597325247576</v>
      </c>
      <c r="W146" s="24" t="str">
        <f t="shared" ref="W146" si="337">W35</f>
        <v>All occupations</v>
      </c>
      <c r="X146" s="29">
        <f>Y35-X35</f>
        <v>4.2618673720131142</v>
      </c>
      <c r="Y146" s="29">
        <f t="shared" ref="Y146" si="338">Z35-Y35</f>
        <v>3.8932504811032089</v>
      </c>
      <c r="Z146" s="29">
        <f>AA35-Z35</f>
        <v>9.1563075876653812</v>
      </c>
      <c r="AA146" s="29">
        <f>AB35-AA35</f>
        <v>11.498234856287752</v>
      </c>
      <c r="AB146" s="29">
        <f>AB35-Z35</f>
        <v>20.654542443953133</v>
      </c>
      <c r="AH146" s="24" t="str">
        <f t="shared" ref="AH146" si="339">AH35</f>
        <v>All occupations</v>
      </c>
      <c r="AI146" s="29">
        <f>AJ35-AI35</f>
        <v>-1.5059059683338276</v>
      </c>
      <c r="AJ146" s="29">
        <f t="shared" ref="AJ146" si="340">AK35-AJ35</f>
        <v>1.0766701308491307</v>
      </c>
      <c r="AK146" s="29">
        <f>AL35-AK35</f>
        <v>0.92797190685379505</v>
      </c>
      <c r="AL146" s="29">
        <f>AM35-AL35</f>
        <v>2.2865340590747714</v>
      </c>
      <c r="AM146" s="29">
        <f>AM35-AK35</f>
        <v>3.2145059659285664</v>
      </c>
      <c r="AS146" s="24" t="str">
        <f t="shared" ref="AS146" si="341">AS35</f>
        <v>All occupations</v>
      </c>
      <c r="AT146" s="29">
        <f>AU35-AT35</f>
        <v>0.36050417641612498</v>
      </c>
      <c r="AU146" s="29">
        <f t="shared" ref="AU146" si="342">AV35-AU35</f>
        <v>1.0875654650924211</v>
      </c>
      <c r="AV146" s="29">
        <f>AW35-AV35</f>
        <v>2.1228802360092978</v>
      </c>
      <c r="AW146" s="29">
        <f>AX35-AW35</f>
        <v>3.2023112636530726</v>
      </c>
      <c r="AX146" s="29">
        <f>AX35-AV35</f>
        <v>5.3251914996623704</v>
      </c>
      <c r="BD146" s="24" t="str">
        <f t="shared" ref="BD146" si="343">BD35</f>
        <v>All occupations</v>
      </c>
      <c r="BE146" s="29">
        <f>BF35-BE35</f>
        <v>6.6953335197874111</v>
      </c>
      <c r="BF146" s="29">
        <f t="shared" ref="BF146" si="344">BG35-BF35</f>
        <v>-4.3452164505677899</v>
      </c>
      <c r="BG146" s="29">
        <f>BH35-BG35</f>
        <v>2.7019571877372215</v>
      </c>
      <c r="BH146" s="29">
        <f>BI35-BH35</f>
        <v>3.7066140739772777</v>
      </c>
      <c r="BI146" s="29">
        <f>BI35-BG35</f>
        <v>6.4085712617144992</v>
      </c>
      <c r="BO146" s="24" t="str">
        <f t="shared" ref="BO146" si="345">BO35</f>
        <v>All occupations</v>
      </c>
      <c r="BP146" s="29">
        <f>BQ35-BP35</f>
        <v>-3.0719573364449673</v>
      </c>
      <c r="BQ146" s="29">
        <f t="shared" ref="BQ146" si="346">BR35-BQ35</f>
        <v>-4.3182866181055033</v>
      </c>
      <c r="BR146" s="29">
        <f>BS35-BR35</f>
        <v>-6.5011463346130398</v>
      </c>
      <c r="BS146" s="29">
        <f>BT35-BS35</f>
        <v>-14.580530434469509</v>
      </c>
      <c r="BT146" s="29">
        <f>BT35-BR35</f>
        <v>-21.081676769082549</v>
      </c>
      <c r="BZ146" s="24" t="str">
        <f t="shared" ref="BZ146" si="347">BZ35</f>
        <v>All occupations</v>
      </c>
      <c r="CA146" s="70">
        <f>CB35-CA35</f>
        <v>7.7423302791986259</v>
      </c>
      <c r="CB146" s="70">
        <f t="shared" ref="CB146" si="348">CC35-CB35</f>
        <v>-4.9077343655778023</v>
      </c>
      <c r="CC146" s="70">
        <f>CD35-CC35</f>
        <v>-4.755282804630319</v>
      </c>
      <c r="CD146" s="70">
        <f>CE35-CD35</f>
        <v>-12.45633409065594</v>
      </c>
      <c r="CE146" s="70">
        <f>CE35-CC35</f>
        <v>-17.211616895286259</v>
      </c>
      <c r="CK146" s="24" t="str">
        <f t="shared" ref="CK146" si="349">CK35</f>
        <v>All occupations</v>
      </c>
      <c r="CL146" s="70">
        <f>CM35-CL35</f>
        <v>-0.90623925960804463</v>
      </c>
      <c r="CM146" s="70">
        <f t="shared" ref="CM146" si="350">CN35-CM35</f>
        <v>2.4224521270691994</v>
      </c>
      <c r="CN146" s="70">
        <f>CO35-CN35</f>
        <v>-3.4283579694822617</v>
      </c>
      <c r="CO146" s="70">
        <f>CP35-CO35</f>
        <v>-2.5049507746910464</v>
      </c>
      <c r="CP146" s="70">
        <f>CP35-CN35</f>
        <v>-5.9333087441733081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Dorset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0.48380279679306359</v>
      </c>
      <c r="C8" s="69">
        <f>'Basic T2'!O8</f>
        <v>3.9760129498635566</v>
      </c>
      <c r="D8" s="69">
        <f>'Basic T2'!Z8</f>
        <v>8.3415219195639629</v>
      </c>
      <c r="E8" s="69">
        <f>'Basic T2'!AK8</f>
        <v>1.6524285077846832</v>
      </c>
      <c r="F8" s="69">
        <f>'Basic T2'!AV8</f>
        <v>2.257118740361018</v>
      </c>
      <c r="G8" s="69">
        <f>'Basic T2'!BG8</f>
        <v>6.0011328561332116</v>
      </c>
      <c r="H8" s="69">
        <f>'Basic T2'!BR8</f>
        <v>4.1542242905861224</v>
      </c>
      <c r="I8" s="69">
        <f>'Basic T2'!CC8</f>
        <v>2.9237400563327793</v>
      </c>
      <c r="J8" s="69">
        <f>'Basic T2'!CN8</f>
        <v>0.54010084259616087</v>
      </c>
      <c r="K8" s="309">
        <f>SUM(B8:J8)</f>
        <v>30.330082960014558</v>
      </c>
      <c r="L8" s="97"/>
      <c r="M8" s="97">
        <f t="shared" ref="M8:M33" si="0">B8/B$35*100</f>
        <v>7.503893530163297</v>
      </c>
      <c r="N8" s="97">
        <f t="shared" ref="N8:N33" si="1">C8/C$35*100</f>
        <v>8.7831051927279002</v>
      </c>
      <c r="O8" s="97">
        <f t="shared" ref="O8:O33" si="2">D8/D$35*100</f>
        <v>10.590574119168107</v>
      </c>
      <c r="P8" s="97">
        <f t="shared" ref="P8:P33" si="3">E8/E$35*100</f>
        <v>7.4821315468142551</v>
      </c>
      <c r="Q8" s="97">
        <f t="shared" ref="Q8:Q33" si="4">F8/F$35*100</f>
        <v>10.351755455681634</v>
      </c>
      <c r="R8" s="97">
        <f t="shared" ref="R8:R33" si="5">G8/G$35*100</f>
        <v>6.8451624699072688</v>
      </c>
      <c r="S8" s="97">
        <f t="shared" ref="S8:S33" si="6">H8/H$35*100</f>
        <v>5.5272442010151099</v>
      </c>
      <c r="T8" s="97">
        <f t="shared" ref="T8:T33" si="7">I8/I$35*100</f>
        <v>5.9839093965216872</v>
      </c>
      <c r="U8" s="97">
        <f t="shared" ref="U8:U33" si="8">J8/J$35*100</f>
        <v>3.9599329756003012</v>
      </c>
      <c r="V8" s="97">
        <f t="shared" ref="V8:V33" si="9">K8/K$35*100</f>
        <v>7.588268853660292</v>
      </c>
      <c r="W8" s="97"/>
      <c r="X8" s="97">
        <f t="shared" ref="X8:X32" si="10">IF($K8&gt;0,B8/$K8*100,0)</f>
        <v>1.5951252010450532</v>
      </c>
      <c r="Y8" s="97">
        <f t="shared" ref="Y8:AG23" si="11">IF($K8&gt;0,C8/$K8*100,0)</f>
        <v>13.109139711570537</v>
      </c>
      <c r="Z8" s="97">
        <f t="shared" si="11"/>
        <v>27.502469843425576</v>
      </c>
      <c r="AA8" s="97">
        <f t="shared" si="11"/>
        <v>5.4481503066218124</v>
      </c>
      <c r="AB8" s="97">
        <f t="shared" si="11"/>
        <v>7.4418482248686022</v>
      </c>
      <c r="AC8" s="97">
        <f t="shared" si="11"/>
        <v>19.786074650849987</v>
      </c>
      <c r="AD8" s="97">
        <f t="shared" si="11"/>
        <v>13.696712587508625</v>
      </c>
      <c r="AE8" s="97">
        <f t="shared" si="11"/>
        <v>9.6397364299572494</v>
      </c>
      <c r="AF8" s="97">
        <f>IF($K8&gt;0,J8/$K8*100,0)</f>
        <v>1.7807430441525625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0.19416114196201431</v>
      </c>
      <c r="C9" s="69">
        <f>'Basic T2'!O9</f>
        <v>1.6999658158098434</v>
      </c>
      <c r="D9" s="69">
        <f>'Basic T2'!Z9</f>
        <v>3.5075295956215458</v>
      </c>
      <c r="E9" s="69">
        <f>'Basic T2'!AK9</f>
        <v>1.0696048334990425</v>
      </c>
      <c r="F9" s="69">
        <f>'Basic T2'!AV9</f>
        <v>1.0662074797839332</v>
      </c>
      <c r="G9" s="69">
        <f>'Basic T2'!BG9</f>
        <v>2.8864836401369045</v>
      </c>
      <c r="H9" s="69">
        <f>'Basic T2'!BR9</f>
        <v>2.9921557060597634</v>
      </c>
      <c r="I9" s="69">
        <f>'Basic T2'!CC9</f>
        <v>2.2363782639055585</v>
      </c>
      <c r="J9" s="69">
        <f>'Basic T2'!CN9</f>
        <v>0.50128034527354948</v>
      </c>
      <c r="K9" s="309">
        <f>SUM(B9:J9)</f>
        <v>16.153766822052155</v>
      </c>
      <c r="L9" s="97"/>
      <c r="M9" s="97">
        <f t="shared" si="0"/>
        <v>3.0114843209578681</v>
      </c>
      <c r="N9" s="97">
        <f t="shared" si="1"/>
        <v>3.7552640729733375</v>
      </c>
      <c r="O9" s="97">
        <f t="shared" si="2"/>
        <v>4.4532343756698411</v>
      </c>
      <c r="P9" s="97">
        <f t="shared" si="3"/>
        <v>4.8431287826650111</v>
      </c>
      <c r="Q9" s="97">
        <f t="shared" si="4"/>
        <v>4.8899151375512249</v>
      </c>
      <c r="R9" s="97">
        <f t="shared" si="5"/>
        <v>3.2924532679314287</v>
      </c>
      <c r="S9" s="97">
        <f t="shared" si="6"/>
        <v>3.9810983033175824</v>
      </c>
      <c r="T9" s="97">
        <f t="shared" si="7"/>
        <v>4.5771117300854058</v>
      </c>
      <c r="U9" s="97">
        <f t="shared" si="8"/>
        <v>3.6753072995171499</v>
      </c>
      <c r="V9" s="97">
        <f t="shared" si="9"/>
        <v>4.0415031441447304</v>
      </c>
      <c r="W9" s="97"/>
      <c r="X9" s="97">
        <f t="shared" si="10"/>
        <v>1.2019558292556083</v>
      </c>
      <c r="Y9" s="97">
        <f t="shared" si="11"/>
        <v>10.523649589203874</v>
      </c>
      <c r="Z9" s="97">
        <f t="shared" si="11"/>
        <v>21.71338508386339</v>
      </c>
      <c r="AA9" s="97">
        <f t="shared" si="11"/>
        <v>6.6213957727734556</v>
      </c>
      <c r="AB9" s="97">
        <f t="shared" si="11"/>
        <v>6.6003644322042003</v>
      </c>
      <c r="AC9" s="97">
        <f t="shared" si="11"/>
        <v>17.868796002406384</v>
      </c>
      <c r="AD9" s="97">
        <f t="shared" si="11"/>
        <v>18.522959623108161</v>
      </c>
      <c r="AE9" s="97">
        <f t="shared" si="11"/>
        <v>13.844314385252787</v>
      </c>
      <c r="AF9" s="97">
        <f t="shared" si="11"/>
        <v>3.1031792819321344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1.1188090501523069</v>
      </c>
      <c r="C10" s="69">
        <f>'Basic T2'!O10</f>
        <v>4.7468539326476584</v>
      </c>
      <c r="D10" s="69">
        <f>'Basic T2'!Z10</f>
        <v>7.2686267536893405</v>
      </c>
      <c r="E10" s="69">
        <f>'Basic T2'!AK10</f>
        <v>0.80275200659857582</v>
      </c>
      <c r="F10" s="69">
        <f>'Basic T2'!AV10</f>
        <v>1.957458988555252</v>
      </c>
      <c r="G10" s="69">
        <f>'Basic T2'!BG10</f>
        <v>3.4581073171049113</v>
      </c>
      <c r="H10" s="69">
        <f>'Basic T2'!BR10</f>
        <v>2.3681917877179783</v>
      </c>
      <c r="I10" s="69">
        <f>'Basic T2'!CC10</f>
        <v>1.3761956819471175</v>
      </c>
      <c r="J10" s="69">
        <f>'Basic T2'!CN10</f>
        <v>0.28058044840306673</v>
      </c>
      <c r="K10" s="309">
        <f t="shared" ref="K10:K32" si="12">SUM(B10:J10)</f>
        <v>23.37757596681621</v>
      </c>
      <c r="L10" s="97"/>
      <c r="M10" s="97">
        <f t="shared" si="0"/>
        <v>17.35298772263403</v>
      </c>
      <c r="N10" s="97">
        <f t="shared" si="1"/>
        <v>10.485910873703073</v>
      </c>
      <c r="O10" s="97">
        <f t="shared" si="2"/>
        <v>9.2284035361665939</v>
      </c>
      <c r="P10" s="97">
        <f t="shared" si="3"/>
        <v>3.6348296368306721</v>
      </c>
      <c r="Q10" s="97">
        <f t="shared" si="4"/>
        <v>8.9774349934327624</v>
      </c>
      <c r="R10" s="97">
        <f t="shared" si="5"/>
        <v>3.9444729839243546</v>
      </c>
      <c r="S10" s="97">
        <f t="shared" si="6"/>
        <v>3.150906982855513</v>
      </c>
      <c r="T10" s="97">
        <f t="shared" si="7"/>
        <v>2.8166082189211621</v>
      </c>
      <c r="U10" s="97">
        <f t="shared" si="8"/>
        <v>2.0571709619990148</v>
      </c>
      <c r="V10" s="97">
        <f t="shared" si="9"/>
        <v>5.8488244762448112</v>
      </c>
      <c r="W10" s="97"/>
      <c r="X10" s="97">
        <f t="shared" si="10"/>
        <v>4.7858214715692675</v>
      </c>
      <c r="Y10" s="97">
        <f t="shared" si="11"/>
        <v>20.305158838477009</v>
      </c>
      <c r="Z10" s="97">
        <f t="shared" si="11"/>
        <v>31.092303000135452</v>
      </c>
      <c r="AA10" s="97">
        <f t="shared" si="11"/>
        <v>3.4338547663712395</v>
      </c>
      <c r="AB10" s="97">
        <f t="shared" si="11"/>
        <v>8.3732333554762413</v>
      </c>
      <c r="AC10" s="97">
        <f t="shared" si="11"/>
        <v>14.792411848061555</v>
      </c>
      <c r="AD10" s="97">
        <f t="shared" si="11"/>
        <v>10.130185401085031</v>
      </c>
      <c r="AE10" s="97">
        <f t="shared" si="11"/>
        <v>5.8868194200313466</v>
      </c>
      <c r="AF10" s="97">
        <f t="shared" si="11"/>
        <v>1.2002118987928541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1.3682759124361836</v>
      </c>
      <c r="C11" s="69">
        <f>'Basic T2'!O11</f>
        <v>3.7611617148936785</v>
      </c>
      <c r="D11" s="69">
        <f>'Basic T2'!Z11</f>
        <v>7.0435745679703672</v>
      </c>
      <c r="E11" s="69">
        <f>'Basic T2'!AK11</f>
        <v>2.2508250618324235</v>
      </c>
      <c r="F11" s="69">
        <f>'Basic T2'!AV11</f>
        <v>0.52537926843855942</v>
      </c>
      <c r="G11" s="69">
        <f>'Basic T2'!BG11</f>
        <v>2.1739111693054429</v>
      </c>
      <c r="H11" s="69">
        <f>'Basic T2'!BR11</f>
        <v>1.4796958761618453</v>
      </c>
      <c r="I11" s="69">
        <f>'Basic T2'!CC11</f>
        <v>0.78340679174810501</v>
      </c>
      <c r="J11" s="69">
        <f>'Basic T2'!CN11</f>
        <v>9.5747256907056696E-2</v>
      </c>
      <c r="K11" s="309">
        <f t="shared" si="12"/>
        <v>19.481977619693666</v>
      </c>
      <c r="L11" s="97"/>
      <c r="M11" s="97">
        <f t="shared" si="0"/>
        <v>21.222276586383234</v>
      </c>
      <c r="N11" s="97">
        <f t="shared" si="1"/>
        <v>8.3084938115972875</v>
      </c>
      <c r="O11" s="97">
        <f t="shared" si="2"/>
        <v>8.9426724817474295</v>
      </c>
      <c r="P11" s="97">
        <f t="shared" si="3"/>
        <v>10.191647700434707</v>
      </c>
      <c r="Q11" s="97">
        <f t="shared" si="4"/>
        <v>2.4095310588272372</v>
      </c>
      <c r="R11" s="97">
        <f t="shared" si="5"/>
        <v>2.4796610083100492</v>
      </c>
      <c r="S11" s="97">
        <f t="shared" si="6"/>
        <v>1.9687527390649391</v>
      </c>
      <c r="T11" s="97">
        <f t="shared" si="7"/>
        <v>1.6033693735141088</v>
      </c>
      <c r="U11" s="97">
        <f t="shared" si="8"/>
        <v>0.70200357053140905</v>
      </c>
      <c r="V11" s="97">
        <f t="shared" si="9"/>
        <v>4.8741866012738839</v>
      </c>
      <c r="W11" s="97"/>
      <c r="X11" s="97">
        <f t="shared" si="10"/>
        <v>7.0232906491640783</v>
      </c>
      <c r="Y11" s="97">
        <f t="shared" si="11"/>
        <v>19.305851738027091</v>
      </c>
      <c r="Z11" s="97">
        <f t="shared" si="11"/>
        <v>36.15430992411293</v>
      </c>
      <c r="AA11" s="97">
        <f t="shared" si="11"/>
        <v>11.55337053440171</v>
      </c>
      <c r="AB11" s="97">
        <f t="shared" si="11"/>
        <v>2.6967450568646143</v>
      </c>
      <c r="AC11" s="97">
        <f t="shared" si="11"/>
        <v>11.158575436961341</v>
      </c>
      <c r="AD11" s="97">
        <f t="shared" si="11"/>
        <v>7.5952036546129236</v>
      </c>
      <c r="AE11" s="97">
        <f t="shared" si="11"/>
        <v>4.0211872071764718</v>
      </c>
      <c r="AF11" s="97">
        <f t="shared" si="11"/>
        <v>0.49146579867882129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1.7253399492537884</v>
      </c>
      <c r="C12" s="69">
        <f>'Basic T2'!O12</f>
        <v>9.9083347287855528</v>
      </c>
      <c r="D12" s="69">
        <f>'Basic T2'!Z12</f>
        <v>5.3443873901585839</v>
      </c>
      <c r="E12" s="69">
        <f>'Basic T2'!AK12</f>
        <v>0.47320930076667889</v>
      </c>
      <c r="F12" s="69">
        <f>'Basic T2'!AV12</f>
        <v>0.21123036256124234</v>
      </c>
      <c r="G12" s="69">
        <f>'Basic T2'!BG12</f>
        <v>0.97424426163308653</v>
      </c>
      <c r="H12" s="69">
        <f>'Basic T2'!BR12</f>
        <v>0.6143765671498983</v>
      </c>
      <c r="I12" s="69">
        <f>'Basic T2'!CC12</f>
        <v>0.5722818688796687</v>
      </c>
      <c r="J12" s="69">
        <f>'Basic T2'!CN12</f>
        <v>9.466431530754274E-2</v>
      </c>
      <c r="K12" s="309">
        <f t="shared" si="12"/>
        <v>19.91806874449604</v>
      </c>
      <c r="L12" s="97"/>
      <c r="M12" s="97">
        <f t="shared" si="0"/>
        <v>26.760422569602216</v>
      </c>
      <c r="N12" s="97">
        <f t="shared" si="1"/>
        <v>21.887742143965859</v>
      </c>
      <c r="O12" s="97">
        <f t="shared" si="2"/>
        <v>6.7853482041776552</v>
      </c>
      <c r="P12" s="97">
        <f t="shared" si="3"/>
        <v>2.1426731751674888</v>
      </c>
      <c r="Q12" s="97">
        <f t="shared" si="4"/>
        <v>0.96875942720639063</v>
      </c>
      <c r="R12" s="97">
        <f t="shared" si="5"/>
        <v>1.1112668917898871</v>
      </c>
      <c r="S12" s="97">
        <f t="shared" si="6"/>
        <v>0.81743523711853527</v>
      </c>
      <c r="T12" s="97">
        <f t="shared" si="7"/>
        <v>1.1712678920380286</v>
      </c>
      <c r="U12" s="97">
        <f t="shared" si="8"/>
        <v>0.69406361596671851</v>
      </c>
      <c r="V12" s="97">
        <f t="shared" si="9"/>
        <v>4.9832920298366137</v>
      </c>
      <c r="W12" s="97"/>
      <c r="X12" s="97">
        <f t="shared" si="10"/>
        <v>8.66218493060755</v>
      </c>
      <c r="Y12" s="97">
        <f t="shared" si="11"/>
        <v>49.745459039664794</v>
      </c>
      <c r="Z12" s="97">
        <f t="shared" si="11"/>
        <v>26.831855330529464</v>
      </c>
      <c r="AA12" s="97">
        <f t="shared" si="11"/>
        <v>2.3757790317770682</v>
      </c>
      <c r="AB12" s="97">
        <f t="shared" si="11"/>
        <v>1.0604962020708539</v>
      </c>
      <c r="AC12" s="97">
        <f t="shared" si="11"/>
        <v>4.8912586563006988</v>
      </c>
      <c r="AD12" s="97">
        <f t="shared" si="11"/>
        <v>3.0845187604830864</v>
      </c>
      <c r="AE12" s="97">
        <f t="shared" si="11"/>
        <v>2.8731795046033635</v>
      </c>
      <c r="AF12" s="97">
        <f t="shared" si="11"/>
        <v>0.47526854396313561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0.46843836683571227</v>
      </c>
      <c r="C13" s="69">
        <f>'Basic T2'!O13</f>
        <v>6.426987421941611</v>
      </c>
      <c r="D13" s="69">
        <f>'Basic T2'!Z13</f>
        <v>9.5140172289270684</v>
      </c>
      <c r="E13" s="69">
        <f>'Basic T2'!AK13</f>
        <v>0.88190984541730977</v>
      </c>
      <c r="F13" s="69">
        <f>'Basic T2'!AV13</f>
        <v>1.5338629132323576</v>
      </c>
      <c r="G13" s="69">
        <f>'Basic T2'!BG13</f>
        <v>4.0700885464968302</v>
      </c>
      <c r="H13" s="69">
        <f>'Basic T2'!BR13</f>
        <v>2.4567145353426225</v>
      </c>
      <c r="I13" s="69">
        <f>'Basic T2'!CC13</f>
        <v>1.5445579534665383</v>
      </c>
      <c r="J13" s="69">
        <f>'Basic T2'!CN13</f>
        <v>0.30111511485063686</v>
      </c>
      <c r="K13" s="309">
        <f t="shared" si="12"/>
        <v>27.197691926510689</v>
      </c>
      <c r="L13" s="97"/>
      <c r="M13" s="97">
        <f t="shared" si="0"/>
        <v>7.2655876598462008</v>
      </c>
      <c r="N13" s="97">
        <f t="shared" si="1"/>
        <v>14.197364875582059</v>
      </c>
      <c r="O13" s="97">
        <f t="shared" si="2"/>
        <v>12.07919916840085</v>
      </c>
      <c r="P13" s="97">
        <f t="shared" si="3"/>
        <v>3.9932532298715047</v>
      </c>
      <c r="Q13" s="97">
        <f t="shared" si="4"/>
        <v>7.0347091167127189</v>
      </c>
      <c r="R13" s="97">
        <f t="shared" si="5"/>
        <v>4.6425263422065273</v>
      </c>
      <c r="S13" s="97">
        <f t="shared" si="6"/>
        <v>3.2686875380785447</v>
      </c>
      <c r="T13" s="97">
        <f t="shared" si="7"/>
        <v>3.1611889816270131</v>
      </c>
      <c r="U13" s="97">
        <f t="shared" si="8"/>
        <v>2.2077278513714069</v>
      </c>
      <c r="V13" s="97">
        <f t="shared" si="9"/>
        <v>6.8045774490453281</v>
      </c>
      <c r="W13" s="97"/>
      <c r="X13" s="97">
        <f t="shared" si="10"/>
        <v>1.7223460288522001</v>
      </c>
      <c r="Y13" s="97">
        <f t="shared" si="11"/>
        <v>23.630635420489362</v>
      </c>
      <c r="Z13" s="97">
        <f t="shared" si="11"/>
        <v>34.980972851057892</v>
      </c>
      <c r="AA13" s="97">
        <f t="shared" si="11"/>
        <v>3.2425907602757889</v>
      </c>
      <c r="AB13" s="97">
        <f t="shared" si="11"/>
        <v>5.6396804455941325</v>
      </c>
      <c r="AC13" s="97">
        <f t="shared" si="11"/>
        <v>14.964830683038771</v>
      </c>
      <c r="AD13" s="97">
        <f t="shared" si="11"/>
        <v>9.0328052173720064</v>
      </c>
      <c r="AE13" s="97">
        <f t="shared" si="11"/>
        <v>5.6790037832621936</v>
      </c>
      <c r="AF13" s="97">
        <f t="shared" si="11"/>
        <v>1.1071348100576424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0.17135764827295519</v>
      </c>
      <c r="C14" s="69">
        <f>'Basic T2'!O14</f>
        <v>0.90155671553812788</v>
      </c>
      <c r="D14" s="69">
        <f>'Basic T2'!Z14</f>
        <v>1.8316203491546952</v>
      </c>
      <c r="E14" s="69">
        <f>'Basic T2'!AK14</f>
        <v>0.35908498363544278</v>
      </c>
      <c r="F14" s="69">
        <f>'Basic T2'!AV14</f>
        <v>0.79976795575078918</v>
      </c>
      <c r="G14" s="69">
        <f>'Basic T2'!BG14</f>
        <v>1.4413738188482803</v>
      </c>
      <c r="H14" s="69">
        <f>'Basic T2'!BR14</f>
        <v>1.0651058133195788</v>
      </c>
      <c r="I14" s="69">
        <f>'Basic T2'!CC14</f>
        <v>0.86522198481918822</v>
      </c>
      <c r="J14" s="69">
        <f>'Basic T2'!CN14</f>
        <v>0.16034362119544635</v>
      </c>
      <c r="K14" s="309">
        <f t="shared" si="12"/>
        <v>7.5954328905345028</v>
      </c>
      <c r="L14" s="97"/>
      <c r="M14" s="97">
        <f t="shared" si="0"/>
        <v>2.6577968476883802</v>
      </c>
      <c r="N14" s="97">
        <f t="shared" si="1"/>
        <v>1.9915597785096191</v>
      </c>
      <c r="O14" s="97">
        <f t="shared" si="2"/>
        <v>2.3254642561573888</v>
      </c>
      <c r="P14" s="97">
        <f t="shared" si="3"/>
        <v>1.6259227381933521</v>
      </c>
      <c r="Q14" s="97">
        <f t="shared" si="4"/>
        <v>3.6679516018277276</v>
      </c>
      <c r="R14" s="97">
        <f t="shared" si="5"/>
        <v>1.6440959076257706</v>
      </c>
      <c r="S14" s="97">
        <f t="shared" si="6"/>
        <v>1.4171357919886192</v>
      </c>
      <c r="T14" s="97">
        <f t="shared" si="7"/>
        <v>1.7708174684758615</v>
      </c>
      <c r="U14" s="97">
        <f t="shared" si="8"/>
        <v>1.1756137797284834</v>
      </c>
      <c r="V14" s="97">
        <f t="shared" si="9"/>
        <v>1.9002976981399677</v>
      </c>
      <c r="W14" s="97"/>
      <c r="X14" s="97">
        <f t="shared" si="10"/>
        <v>2.2560616457621872</v>
      </c>
      <c r="Y14" s="97">
        <f t="shared" si="11"/>
        <v>11.869721298724869</v>
      </c>
      <c r="Z14" s="97">
        <f t="shared" si="11"/>
        <v>24.114759165830783</v>
      </c>
      <c r="AA14" s="97">
        <f t="shared" si="11"/>
        <v>4.7276434248130581</v>
      </c>
      <c r="AB14" s="97">
        <f t="shared" si="11"/>
        <v>10.529590179744295</v>
      </c>
      <c r="AC14" s="97">
        <f t="shared" si="11"/>
        <v>18.976848846160348</v>
      </c>
      <c r="AD14" s="97">
        <f t="shared" si="11"/>
        <v>14.022977079383104</v>
      </c>
      <c r="AE14" s="97">
        <f t="shared" si="11"/>
        <v>11.391345263512704</v>
      </c>
      <c r="AF14" s="97">
        <f t="shared" si="11"/>
        <v>2.1110530960686655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4.0430109818717599E-2</v>
      </c>
      <c r="C15" s="69">
        <f>'Basic T2'!O15</f>
        <v>0.92660434726090712</v>
      </c>
      <c r="D15" s="69">
        <f>'Basic T2'!Z15</f>
        <v>2.4832956239608559</v>
      </c>
      <c r="E15" s="69">
        <f>'Basic T2'!AK15</f>
        <v>1.2312809725415983</v>
      </c>
      <c r="F15" s="69">
        <f>'Basic T2'!AV15</f>
        <v>0.40396362304246591</v>
      </c>
      <c r="G15" s="69">
        <f>'Basic T2'!BG15</f>
        <v>1.6880008015396852</v>
      </c>
      <c r="H15" s="69">
        <f>'Basic T2'!BR15</f>
        <v>1.1537367692321028</v>
      </c>
      <c r="I15" s="69">
        <f>'Basic T2'!CC15</f>
        <v>0.37928289943066962</v>
      </c>
      <c r="J15" s="69">
        <f>'Basic T2'!CN15</f>
        <v>4.9861422675714417E-2</v>
      </c>
      <c r="K15" s="309">
        <f t="shared" si="12"/>
        <v>8.3564565695027184</v>
      </c>
      <c r="L15" s="97"/>
      <c r="M15" s="97">
        <f t="shared" si="0"/>
        <v>0.62708037552381557</v>
      </c>
      <c r="N15" s="97">
        <f t="shared" si="1"/>
        <v>2.0468905802509529</v>
      </c>
      <c r="O15" s="97">
        <f t="shared" si="2"/>
        <v>3.1528450825839243</v>
      </c>
      <c r="P15" s="97">
        <f t="shared" si="3"/>
        <v>5.575192006337657</v>
      </c>
      <c r="Q15" s="97">
        <f t="shared" si="4"/>
        <v>1.8526861542330346</v>
      </c>
      <c r="R15" s="97">
        <f t="shared" si="5"/>
        <v>1.9254097539373582</v>
      </c>
      <c r="S15" s="97">
        <f t="shared" si="6"/>
        <v>1.5350603196093475</v>
      </c>
      <c r="T15" s="97">
        <f t="shared" si="7"/>
        <v>0.77626412133570655</v>
      </c>
      <c r="U15" s="97">
        <f t="shared" si="8"/>
        <v>0.36557597450656076</v>
      </c>
      <c r="V15" s="97">
        <f t="shared" si="9"/>
        <v>2.0906978459940215</v>
      </c>
      <c r="W15" s="97"/>
      <c r="X15" s="97">
        <f t="shared" si="10"/>
        <v>0.48381882299573226</v>
      </c>
      <c r="Y15" s="97">
        <f t="shared" si="11"/>
        <v>11.088483971095995</v>
      </c>
      <c r="Z15" s="97">
        <f t="shared" si="11"/>
        <v>29.717088855864581</v>
      </c>
      <c r="AA15" s="97">
        <f t="shared" si="11"/>
        <v>14.734486588911574</v>
      </c>
      <c r="AB15" s="97">
        <f t="shared" si="11"/>
        <v>4.8341497341917643</v>
      </c>
      <c r="AC15" s="97">
        <f t="shared" si="11"/>
        <v>20.199959007746461</v>
      </c>
      <c r="AD15" s="97">
        <f t="shared" si="11"/>
        <v>13.806531029464322</v>
      </c>
      <c r="AE15" s="97">
        <f t="shared" si="11"/>
        <v>4.5388005822333888</v>
      </c>
      <c r="AF15" s="97">
        <f t="shared" si="11"/>
        <v>0.59668140749616327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1.2150258795891508E-2</v>
      </c>
      <c r="C16" s="69">
        <f>'Basic T2'!O16</f>
        <v>0.18861132803557168</v>
      </c>
      <c r="D16" s="69">
        <f>'Basic T2'!Z16</f>
        <v>0.78320164147462001</v>
      </c>
      <c r="E16" s="69">
        <f>'Basic T2'!AK16</f>
        <v>0.2013959009816817</v>
      </c>
      <c r="F16" s="69">
        <f>'Basic T2'!AV16</f>
        <v>0.16327331364225103</v>
      </c>
      <c r="G16" s="69">
        <f>'Basic T2'!BG16</f>
        <v>0.65092538162122027</v>
      </c>
      <c r="H16" s="69">
        <f>'Basic T2'!BR16</f>
        <v>0.71659640428462112</v>
      </c>
      <c r="I16" s="69">
        <f>'Basic T2'!CC16</f>
        <v>0.42575070873801468</v>
      </c>
      <c r="J16" s="69">
        <f>'Basic T2'!CN16</f>
        <v>4.7189203014480097E-2</v>
      </c>
      <c r="K16" s="309">
        <f t="shared" si="12"/>
        <v>3.1890941405883524</v>
      </c>
      <c r="L16" s="97"/>
      <c r="M16" s="97">
        <f t="shared" si="0"/>
        <v>0.1884533305153625</v>
      </c>
      <c r="N16" s="97">
        <f t="shared" si="1"/>
        <v>0.41664681568338041</v>
      </c>
      <c r="O16" s="97">
        <f t="shared" si="2"/>
        <v>0.99436950646107891</v>
      </c>
      <c r="P16" s="97">
        <f t="shared" si="3"/>
        <v>0.91191274965008695</v>
      </c>
      <c r="Q16" s="97">
        <f t="shared" si="4"/>
        <v>0.74881546328974025</v>
      </c>
      <c r="R16" s="97">
        <f t="shared" si="5"/>
        <v>0.74247481263973159</v>
      </c>
      <c r="S16" s="97">
        <f t="shared" si="6"/>
        <v>0.95343993077745426</v>
      </c>
      <c r="T16" s="97">
        <f t="shared" si="7"/>
        <v>0.87136804828972148</v>
      </c>
      <c r="U16" s="97">
        <f t="shared" si="8"/>
        <v>0.34598368743715996</v>
      </c>
      <c r="V16" s="97">
        <f t="shared" si="9"/>
        <v>0.79787792767730403</v>
      </c>
      <c r="W16" s="97"/>
      <c r="X16" s="97">
        <f t="shared" si="10"/>
        <v>0.3809940459659783</v>
      </c>
      <c r="Y16" s="97">
        <f t="shared" si="11"/>
        <v>5.9142602795907111</v>
      </c>
      <c r="Z16" s="97">
        <f t="shared" si="11"/>
        <v>24.558749505278886</v>
      </c>
      <c r="AA16" s="97">
        <f t="shared" si="11"/>
        <v>6.315144429838826</v>
      </c>
      <c r="AB16" s="97">
        <f t="shared" si="11"/>
        <v>5.1197395387057751</v>
      </c>
      <c r="AC16" s="97">
        <f t="shared" si="11"/>
        <v>20.410980451681862</v>
      </c>
      <c r="AD16" s="97">
        <f t="shared" si="11"/>
        <v>22.470217958270027</v>
      </c>
      <c r="AE16" s="97">
        <f t="shared" si="11"/>
        <v>13.350208239994711</v>
      </c>
      <c r="AF16" s="97">
        <f t="shared" si="11"/>
        <v>1.4797055506732144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0.10737635417570957</v>
      </c>
      <c r="C17" s="69">
        <f>'Basic T2'!O17</f>
        <v>1.7642996277289658</v>
      </c>
      <c r="D17" s="69">
        <f>'Basic T2'!Z17</f>
        <v>3.0282364917701008</v>
      </c>
      <c r="E17" s="69">
        <f>'Basic T2'!AK17</f>
        <v>0.39302021295438194</v>
      </c>
      <c r="F17" s="69">
        <f>'Basic T2'!AV17</f>
        <v>0.50857349423619269</v>
      </c>
      <c r="G17" s="69">
        <f>'Basic T2'!BG17</f>
        <v>1.3897495015061676</v>
      </c>
      <c r="H17" s="69">
        <f>'Basic T2'!BR17</f>
        <v>0.60440300640588362</v>
      </c>
      <c r="I17" s="69">
        <f>'Basic T2'!CC17</f>
        <v>0.55060967148902973</v>
      </c>
      <c r="J17" s="69">
        <f>'Basic T2'!CN17</f>
        <v>0.13811385017889807</v>
      </c>
      <c r="K17" s="309">
        <f t="shared" si="12"/>
        <v>8.4843822104453306</v>
      </c>
      <c r="L17" s="97"/>
      <c r="M17" s="97">
        <f t="shared" si="0"/>
        <v>1.6654321445278213</v>
      </c>
      <c r="N17" s="97">
        <f t="shared" si="1"/>
        <v>3.8973789615966794</v>
      </c>
      <c r="O17" s="97">
        <f t="shared" si="2"/>
        <v>3.8447136296846525</v>
      </c>
      <c r="P17" s="97">
        <f t="shared" si="3"/>
        <v>1.7795801270845728</v>
      </c>
      <c r="Q17" s="97">
        <f t="shared" si="4"/>
        <v>2.3324552445710149</v>
      </c>
      <c r="R17" s="97">
        <f t="shared" si="5"/>
        <v>1.5852108857346694</v>
      </c>
      <c r="S17" s="97">
        <f t="shared" si="6"/>
        <v>0.80416529743069787</v>
      </c>
      <c r="T17" s="97">
        <f t="shared" si="7"/>
        <v>1.1269122163929854</v>
      </c>
      <c r="U17" s="97">
        <f t="shared" si="8"/>
        <v>1.0126286548297001</v>
      </c>
      <c r="V17" s="97">
        <f t="shared" si="9"/>
        <v>2.1227035005129724</v>
      </c>
      <c r="W17" s="97"/>
      <c r="X17" s="97">
        <f t="shared" si="10"/>
        <v>1.26557657955951</v>
      </c>
      <c r="Y17" s="97">
        <f t="shared" si="11"/>
        <v>20.794674072519896</v>
      </c>
      <c r="Z17" s="97">
        <f t="shared" si="11"/>
        <v>35.691891485534029</v>
      </c>
      <c r="AA17" s="97">
        <f t="shared" si="11"/>
        <v>4.6322784995532755</v>
      </c>
      <c r="AB17" s="97">
        <f t="shared" si="11"/>
        <v>5.9942313019570879</v>
      </c>
      <c r="AC17" s="97">
        <f t="shared" si="11"/>
        <v>16.380090701185207</v>
      </c>
      <c r="AD17" s="97">
        <f t="shared" si="11"/>
        <v>7.1237126217839206</v>
      </c>
      <c r="AE17" s="97">
        <f t="shared" si="11"/>
        <v>6.489684903765423</v>
      </c>
      <c r="AF17" s="97">
        <f t="shared" si="11"/>
        <v>1.627859834141639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0.30148791114675777</v>
      </c>
      <c r="C18" s="69">
        <f>'Basic T2'!O18</f>
        <v>3.6080872509461597</v>
      </c>
      <c r="D18" s="69">
        <f>'Basic T2'!Z18</f>
        <v>6.3816332914139462</v>
      </c>
      <c r="E18" s="69">
        <f>'Basic T2'!AK18</f>
        <v>1.7266932032142628</v>
      </c>
      <c r="F18" s="69">
        <f>'Basic T2'!AV18</f>
        <v>1.4630832523905344</v>
      </c>
      <c r="G18" s="69">
        <f>'Basic T2'!BG18</f>
        <v>4.9881446508631013</v>
      </c>
      <c r="H18" s="69">
        <f>'Basic T2'!BR18</f>
        <v>3.6100882514731194</v>
      </c>
      <c r="I18" s="69">
        <f>'Basic T2'!CC18</f>
        <v>2.1553871680271648</v>
      </c>
      <c r="J18" s="69">
        <f>'Basic T2'!CN18</f>
        <v>0.40087119339638189</v>
      </c>
      <c r="K18" s="309">
        <f t="shared" si="12"/>
        <v>24.635476172871424</v>
      </c>
      <c r="L18" s="97"/>
      <c r="M18" s="97">
        <f t="shared" si="0"/>
        <v>4.6761473907813471</v>
      </c>
      <c r="N18" s="97">
        <f t="shared" si="1"/>
        <v>7.9703487562051452</v>
      </c>
      <c r="O18" s="97">
        <f t="shared" si="2"/>
        <v>8.102257720567497</v>
      </c>
      <c r="P18" s="97">
        <f t="shared" si="3"/>
        <v>7.818399178285433</v>
      </c>
      <c r="Q18" s="97">
        <f t="shared" si="4"/>
        <v>6.7100944975662546</v>
      </c>
      <c r="R18" s="97">
        <f t="shared" si="5"/>
        <v>5.6897024906990099</v>
      </c>
      <c r="S18" s="97">
        <f t="shared" si="6"/>
        <v>4.803264811272931</v>
      </c>
      <c r="T18" s="97">
        <f t="shared" si="7"/>
        <v>4.4113502840185514</v>
      </c>
      <c r="U18" s="97">
        <f t="shared" si="8"/>
        <v>2.9391234608487942</v>
      </c>
      <c r="V18" s="97">
        <f t="shared" si="9"/>
        <v>6.1635379231946796</v>
      </c>
      <c r="W18" s="97"/>
      <c r="X18" s="97">
        <f t="shared" si="10"/>
        <v>1.2237957530480217</v>
      </c>
      <c r="Y18" s="97">
        <f t="shared" si="11"/>
        <v>14.645900187305427</v>
      </c>
      <c r="Z18" s="97">
        <f t="shared" si="11"/>
        <v>25.904241698568825</v>
      </c>
      <c r="AA18" s="97">
        <f t="shared" si="11"/>
        <v>7.0089702796802307</v>
      </c>
      <c r="AB18" s="97">
        <f t="shared" si="11"/>
        <v>5.9389282436589603</v>
      </c>
      <c r="AC18" s="97">
        <f t="shared" si="11"/>
        <v>20.247810985508956</v>
      </c>
      <c r="AD18" s="97">
        <f t="shared" si="11"/>
        <v>14.654022622256221</v>
      </c>
      <c r="AE18" s="97">
        <f t="shared" si="11"/>
        <v>8.7491191682370495</v>
      </c>
      <c r="AF18" s="97">
        <f t="shared" si="11"/>
        <v>1.6272110617363309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0.17679092031210153</v>
      </c>
      <c r="C19" s="69">
        <f>'Basic T2'!O19</f>
        <v>2.2736340506021842</v>
      </c>
      <c r="D19" s="69">
        <f>'Basic T2'!Z19</f>
        <v>6.6171766723484202</v>
      </c>
      <c r="E19" s="69">
        <f>'Basic T2'!AK19</f>
        <v>2.4182665532621841</v>
      </c>
      <c r="F19" s="69">
        <f>'Basic T2'!AV19</f>
        <v>2.3499098761357171</v>
      </c>
      <c r="G19" s="69">
        <f>'Basic T2'!BG19</f>
        <v>7.5884418604605042</v>
      </c>
      <c r="H19" s="69">
        <f>'Basic T2'!BR19</f>
        <v>7.2986231823031611</v>
      </c>
      <c r="I19" s="69">
        <f>'Basic T2'!CC19</f>
        <v>4.0029394732005361</v>
      </c>
      <c r="J19" s="69">
        <f>'Basic T2'!CN19</f>
        <v>0.62993249725997802</v>
      </c>
      <c r="K19" s="309">
        <f t="shared" si="12"/>
        <v>33.355715085884782</v>
      </c>
      <c r="L19" s="97"/>
      <c r="M19" s="97">
        <f t="shared" si="0"/>
        <v>2.7420681565200367</v>
      </c>
      <c r="N19" s="97">
        <f t="shared" si="1"/>
        <v>5.0225105622184412</v>
      </c>
      <c r="O19" s="97">
        <f t="shared" si="2"/>
        <v>8.4013086201659704</v>
      </c>
      <c r="P19" s="97">
        <f t="shared" si="3"/>
        <v>10.949816213850047</v>
      </c>
      <c r="Q19" s="97">
        <f t="shared" si="4"/>
        <v>10.777320636998148</v>
      </c>
      <c r="R19" s="97">
        <f t="shared" si="5"/>
        <v>8.6557186240611532</v>
      </c>
      <c r="S19" s="97">
        <f t="shared" si="6"/>
        <v>9.7109038506170346</v>
      </c>
      <c r="T19" s="97">
        <f t="shared" si="7"/>
        <v>8.1926664703005709</v>
      </c>
      <c r="U19" s="97">
        <f t="shared" si="8"/>
        <v>4.6185642968292688</v>
      </c>
      <c r="V19" s="97">
        <f t="shared" si="9"/>
        <v>8.3452502985723687</v>
      </c>
      <c r="W19" s="97"/>
      <c r="X19" s="97">
        <f t="shared" si="10"/>
        <v>0.53001687973679379</v>
      </c>
      <c r="Y19" s="97">
        <f t="shared" si="11"/>
        <v>6.8163253126128405</v>
      </c>
      <c r="Z19" s="97">
        <f t="shared" si="11"/>
        <v>19.838209600095265</v>
      </c>
      <c r="AA19" s="97">
        <f t="shared" si="11"/>
        <v>7.2499316744839559</v>
      </c>
      <c r="AB19" s="97">
        <f t="shared" si="11"/>
        <v>7.0449992455120052</v>
      </c>
      <c r="AC19" s="97">
        <f t="shared" si="11"/>
        <v>22.750050001691385</v>
      </c>
      <c r="AD19" s="97">
        <f t="shared" si="11"/>
        <v>21.881177373983917</v>
      </c>
      <c r="AE19" s="97">
        <f t="shared" si="11"/>
        <v>12.000760478058135</v>
      </c>
      <c r="AF19" s="97">
        <f t="shared" si="11"/>
        <v>1.8885294338257137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2.0188999173732649E-2</v>
      </c>
      <c r="C20" s="69">
        <f>'Basic T2'!O20</f>
        <v>0.39040565400366961</v>
      </c>
      <c r="D20" s="69">
        <f>'Basic T2'!Z20</f>
        <v>1.1318264275490943</v>
      </c>
      <c r="E20" s="69">
        <f>'Basic T2'!AK20</f>
        <v>0.52754480410166049</v>
      </c>
      <c r="F20" s="69">
        <f>'Basic T2'!AV20</f>
        <v>0.43198506175311652</v>
      </c>
      <c r="G20" s="69">
        <f>'Basic T2'!BG20</f>
        <v>1.5097543294728386</v>
      </c>
      <c r="H20" s="69">
        <f>'Basic T2'!BR20</f>
        <v>1.6580118448234491</v>
      </c>
      <c r="I20" s="69">
        <f>'Basic T2'!CC20</f>
        <v>1.5538893049587608</v>
      </c>
      <c r="J20" s="69">
        <f>'Basic T2'!CN20</f>
        <v>0.25572444020429363</v>
      </c>
      <c r="K20" s="309">
        <f t="shared" si="12"/>
        <v>7.4793308660406144</v>
      </c>
      <c r="L20" s="97"/>
      <c r="M20" s="97">
        <f t="shared" si="0"/>
        <v>0.31313605726228122</v>
      </c>
      <c r="N20" s="97">
        <f t="shared" si="1"/>
        <v>0.86241518078245516</v>
      </c>
      <c r="O20" s="97">
        <f t="shared" si="2"/>
        <v>1.4369909695829841</v>
      </c>
      <c r="P20" s="97">
        <f t="shared" si="3"/>
        <v>2.3887022055911586</v>
      </c>
      <c r="Q20" s="97">
        <f t="shared" si="4"/>
        <v>1.9812000316210845</v>
      </c>
      <c r="R20" s="97">
        <f t="shared" si="5"/>
        <v>1.7220937983943352</v>
      </c>
      <c r="S20" s="97">
        <f t="shared" si="6"/>
        <v>2.2060042293050541</v>
      </c>
      <c r="T20" s="97">
        <f t="shared" si="7"/>
        <v>3.1802871096413736</v>
      </c>
      <c r="U20" s="97">
        <f t="shared" si="8"/>
        <v>1.8749306862109085</v>
      </c>
      <c r="V20" s="97">
        <f t="shared" si="9"/>
        <v>1.8712501885279644</v>
      </c>
      <c r="W20" s="97"/>
      <c r="X20" s="97">
        <f t="shared" si="10"/>
        <v>0.26993055308462699</v>
      </c>
      <c r="Y20" s="97">
        <f t="shared" si="11"/>
        <v>5.2197938692120109</v>
      </c>
      <c r="Z20" s="97">
        <f t="shared" si="11"/>
        <v>15.13272307136557</v>
      </c>
      <c r="AA20" s="97">
        <f t="shared" si="11"/>
        <v>7.0533689918297542</v>
      </c>
      <c r="AB20" s="97">
        <f t="shared" si="11"/>
        <v>5.7757180353461148</v>
      </c>
      <c r="AC20" s="97">
        <f t="shared" si="11"/>
        <v>20.185687149204401</v>
      </c>
      <c r="AD20" s="97">
        <f t="shared" si="11"/>
        <v>22.16791681661708</v>
      </c>
      <c r="AE20" s="97">
        <f t="shared" si="11"/>
        <v>20.775779715991547</v>
      </c>
      <c r="AF20" s="97">
        <f t="shared" si="11"/>
        <v>3.4190817973489156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1.7456233036041404E-2</v>
      </c>
      <c r="C21" s="69">
        <f>'Basic T2'!O21</f>
        <v>9.2141940313964887E-2</v>
      </c>
      <c r="D21" s="69">
        <f>'Basic T2'!Z21</f>
        <v>0.74286257946070511</v>
      </c>
      <c r="E21" s="69">
        <f>'Basic T2'!AK21</f>
        <v>0.3297769542425068</v>
      </c>
      <c r="F21" s="69">
        <f>'Basic T2'!AV21</f>
        <v>0.50702646781835881</v>
      </c>
      <c r="G21" s="69">
        <f>'Basic T2'!BG21</f>
        <v>0.95747743904337668</v>
      </c>
      <c r="H21" s="69">
        <f>'Basic T2'!BR21</f>
        <v>1.2571104294430813</v>
      </c>
      <c r="I21" s="69">
        <f>'Basic T2'!CC21</f>
        <v>1.1307042694238236</v>
      </c>
      <c r="J21" s="69">
        <f>'Basic T2'!CN21</f>
        <v>0.80797927740897346</v>
      </c>
      <c r="K21" s="309">
        <f t="shared" si="12"/>
        <v>5.842535590190832</v>
      </c>
      <c r="L21" s="97"/>
      <c r="M21" s="97">
        <f t="shared" si="0"/>
        <v>0.27075022097526646</v>
      </c>
      <c r="N21" s="97">
        <f t="shared" si="1"/>
        <v>0.20354369179491263</v>
      </c>
      <c r="O21" s="97">
        <f t="shared" si="2"/>
        <v>0.94315417306321192</v>
      </c>
      <c r="P21" s="97">
        <f t="shared" si="3"/>
        <v>1.4932171292893817</v>
      </c>
      <c r="Q21" s="97">
        <f t="shared" si="4"/>
        <v>2.325360164071026</v>
      </c>
      <c r="R21" s="97">
        <f t="shared" si="5"/>
        <v>1.0921418986457381</v>
      </c>
      <c r="S21" s="97">
        <f t="shared" si="6"/>
        <v>1.6726001884203843</v>
      </c>
      <c r="T21" s="97">
        <f t="shared" si="7"/>
        <v>2.3141701287148559</v>
      </c>
      <c r="U21" s="97">
        <f t="shared" si="8"/>
        <v>5.9239748059527289</v>
      </c>
      <c r="V21" s="97">
        <f t="shared" si="9"/>
        <v>1.4617411664813185</v>
      </c>
      <c r="W21" s="97"/>
      <c r="X21" s="97">
        <f t="shared" si="10"/>
        <v>0.29877837741115476</v>
      </c>
      <c r="Y21" s="97">
        <f t="shared" si="11"/>
        <v>1.5770882160934394</v>
      </c>
      <c r="Z21" s="97">
        <f t="shared" si="11"/>
        <v>12.714729212910816</v>
      </c>
      <c r="AA21" s="97">
        <f t="shared" si="11"/>
        <v>5.6444149830456656</v>
      </c>
      <c r="AB21" s="97">
        <f t="shared" si="11"/>
        <v>8.6781921991132958</v>
      </c>
      <c r="AC21" s="97">
        <f t="shared" si="11"/>
        <v>16.388046324457271</v>
      </c>
      <c r="AD21" s="97">
        <f t="shared" si="11"/>
        <v>21.516521551938393</v>
      </c>
      <c r="AE21" s="97">
        <f t="shared" si="11"/>
        <v>19.352971872729182</v>
      </c>
      <c r="AF21" s="97">
        <f t="shared" si="11"/>
        <v>13.829257262300782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1.5869833367153967E-2</v>
      </c>
      <c r="C22" s="69">
        <f>'Basic T2'!O22</f>
        <v>0.27113835751047888</v>
      </c>
      <c r="D22" s="69">
        <f>'Basic T2'!Z22</f>
        <v>0.67878996778314193</v>
      </c>
      <c r="E22" s="69">
        <f>'Basic T2'!AK22</f>
        <v>0.26725892299565129</v>
      </c>
      <c r="F22" s="69">
        <f>'Basic T2'!AV22</f>
        <v>0.99623620760236964</v>
      </c>
      <c r="G22" s="69">
        <f>'Basic T2'!BG22</f>
        <v>6.2488941563462657</v>
      </c>
      <c r="H22" s="69">
        <f>'Basic T2'!BR22</f>
        <v>3.2793180326705755</v>
      </c>
      <c r="I22" s="69">
        <f>'Basic T2'!CC22</f>
        <v>1.6578547409370286</v>
      </c>
      <c r="J22" s="69">
        <f>'Basic T2'!CN22</f>
        <v>0.5427100451855883</v>
      </c>
      <c r="K22" s="309">
        <f t="shared" si="12"/>
        <v>13.958070264398254</v>
      </c>
      <c r="L22" s="97"/>
      <c r="M22" s="97">
        <f t="shared" si="0"/>
        <v>0.24614479436234549</v>
      </c>
      <c r="N22" s="97">
        <f t="shared" si="1"/>
        <v>0.59895094553948158</v>
      </c>
      <c r="O22" s="97">
        <f t="shared" si="2"/>
        <v>0.86180621887413034</v>
      </c>
      <c r="P22" s="97">
        <f t="shared" si="3"/>
        <v>1.2101379330438951</v>
      </c>
      <c r="Q22" s="97">
        <f t="shared" si="4"/>
        <v>4.5690080068831103</v>
      </c>
      <c r="R22" s="97">
        <f t="shared" si="5"/>
        <v>7.1277701698818712</v>
      </c>
      <c r="S22" s="97">
        <f t="shared" si="6"/>
        <v>4.3631711509744617</v>
      </c>
      <c r="T22" s="97">
        <f t="shared" si="7"/>
        <v>3.3930692781232565</v>
      </c>
      <c r="U22" s="97">
        <f t="shared" si="8"/>
        <v>3.9790632315803327</v>
      </c>
      <c r="V22" s="97">
        <f t="shared" si="9"/>
        <v>3.4921628794807722</v>
      </c>
      <c r="W22" s="97"/>
      <c r="X22" s="97">
        <f t="shared" si="10"/>
        <v>0.1136964714071679</v>
      </c>
      <c r="Y22" s="97">
        <f t="shared" si="11"/>
        <v>1.9425203654551737</v>
      </c>
      <c r="Z22" s="97">
        <f t="shared" si="11"/>
        <v>4.8630645563841144</v>
      </c>
      <c r="AA22" s="97">
        <f t="shared" si="11"/>
        <v>1.9147268779505109</v>
      </c>
      <c r="AB22" s="97">
        <f t="shared" si="11"/>
        <v>7.1373491373187203</v>
      </c>
      <c r="AC22" s="97">
        <f t="shared" si="11"/>
        <v>44.769040690995986</v>
      </c>
      <c r="AD22" s="97">
        <f t="shared" si="11"/>
        <v>23.494064512878065</v>
      </c>
      <c r="AE22" s="97">
        <f t="shared" si="11"/>
        <v>11.877392143279202</v>
      </c>
      <c r="AF22" s="97">
        <f t="shared" si="11"/>
        <v>3.8881452443310587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4.4243924148448998E-3</v>
      </c>
      <c r="C23" s="69">
        <f>'Basic T2'!O23</f>
        <v>0.11888203863794851</v>
      </c>
      <c r="D23" s="69">
        <f>'Basic T2'!Z23</f>
        <v>0.43469803910359128</v>
      </c>
      <c r="E23" s="69">
        <f>'Basic T2'!AK23</f>
        <v>0.28056332399319328</v>
      </c>
      <c r="F23" s="69">
        <f>'Basic T2'!AV23</f>
        <v>0.42831984405965817</v>
      </c>
      <c r="G23" s="69">
        <f>'Basic T2'!BG23</f>
        <v>4.6461206256703482</v>
      </c>
      <c r="H23" s="69">
        <f>'Basic T2'!BR23</f>
        <v>4.0785542584116357</v>
      </c>
      <c r="I23" s="69">
        <f>'Basic T2'!CC23</f>
        <v>2.0058424509643995</v>
      </c>
      <c r="J23" s="69">
        <f>'Basic T2'!CN23</f>
        <v>0.94747899048056106</v>
      </c>
      <c r="K23" s="309">
        <f t="shared" si="12"/>
        <v>12.944883963736181</v>
      </c>
      <c r="L23" s="97"/>
      <c r="M23" s="97">
        <f t="shared" si="0"/>
        <v>6.8623351987067732E-2</v>
      </c>
      <c r="N23" s="97">
        <f t="shared" si="1"/>
        <v>0.26261319166952818</v>
      </c>
      <c r="O23" s="97">
        <f t="shared" si="2"/>
        <v>0.55190190075341417</v>
      </c>
      <c r="P23" s="97">
        <f t="shared" si="3"/>
        <v>1.2703797395403411</v>
      </c>
      <c r="Q23" s="97">
        <f t="shared" si="4"/>
        <v>1.9643903544977401</v>
      </c>
      <c r="R23" s="97">
        <f t="shared" si="5"/>
        <v>5.2995744803412137</v>
      </c>
      <c r="S23" s="97">
        <f t="shared" si="6"/>
        <v>5.4265643346258914</v>
      </c>
      <c r="T23" s="97">
        <f t="shared" si="7"/>
        <v>4.1052827060566184</v>
      </c>
      <c r="U23" s="97">
        <f t="shared" si="8"/>
        <v>6.9467643858090273</v>
      </c>
      <c r="V23" s="97">
        <f t="shared" si="9"/>
        <v>3.2386742867062273</v>
      </c>
      <c r="W23" s="97"/>
      <c r="X23" s="97">
        <f t="shared" si="10"/>
        <v>3.4178695052341911E-2</v>
      </c>
      <c r="Y23" s="97">
        <f t="shared" si="11"/>
        <v>0.91837083260834818</v>
      </c>
      <c r="Z23" s="97">
        <f t="shared" si="11"/>
        <v>3.3580682555467867</v>
      </c>
      <c r="AA23" s="97">
        <f t="shared" si="11"/>
        <v>2.1673683964967458</v>
      </c>
      <c r="AB23" s="97">
        <f t="shared" si="11"/>
        <v>3.308796318758469</v>
      </c>
      <c r="AC23" s="97">
        <f t="shared" si="11"/>
        <v>35.891558693658418</v>
      </c>
      <c r="AD23" s="97">
        <f t="shared" si="11"/>
        <v>31.507074685546073</v>
      </c>
      <c r="AE23" s="97">
        <f t="shared" si="11"/>
        <v>15.495252460999803</v>
      </c>
      <c r="AF23" s="97">
        <f t="shared" si="11"/>
        <v>7.3193316613330035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3.0306182637881634E-2</v>
      </c>
      <c r="C24" s="69">
        <f>'Basic T2'!O24</f>
        <v>0.3029753893780987</v>
      </c>
      <c r="D24" s="69">
        <f>'Basic T2'!Z24</f>
        <v>0.63415540347224608</v>
      </c>
      <c r="E24" s="69">
        <f>'Basic T2'!AK24</f>
        <v>0.30786889835498782</v>
      </c>
      <c r="F24" s="69">
        <f>'Basic T2'!AV24</f>
        <v>0.30431547527926245</v>
      </c>
      <c r="G24" s="69">
        <f>'Basic T2'!BG24</f>
        <v>1.8185176477238665</v>
      </c>
      <c r="H24" s="69">
        <f>'Basic T2'!BR24</f>
        <v>1.9836204104870967</v>
      </c>
      <c r="I24" s="69">
        <f>'Basic T2'!CC24</f>
        <v>1.6572033214252209</v>
      </c>
      <c r="J24" s="69">
        <f>'Basic T2'!CN24</f>
        <v>0.54417769007721684</v>
      </c>
      <c r="K24" s="309">
        <f t="shared" si="12"/>
        <v>7.5831404188358773</v>
      </c>
      <c r="L24" s="97"/>
      <c r="M24" s="97">
        <f t="shared" si="0"/>
        <v>0.47005591808849945</v>
      </c>
      <c r="N24" s="97">
        <f t="shared" si="1"/>
        <v>0.66927969030051948</v>
      </c>
      <c r="O24" s="97">
        <f t="shared" si="2"/>
        <v>0.80513722415475553</v>
      </c>
      <c r="P24" s="97">
        <f t="shared" si="3"/>
        <v>1.3940183105125667</v>
      </c>
      <c r="Q24" s="97">
        <f t="shared" si="4"/>
        <v>1.3956728660923667</v>
      </c>
      <c r="R24" s="97">
        <f t="shared" si="5"/>
        <v>2.0742831481128503</v>
      </c>
      <c r="S24" s="97">
        <f t="shared" si="6"/>
        <v>2.6392302494897564</v>
      </c>
      <c r="T24" s="97">
        <f t="shared" si="7"/>
        <v>3.3917360421779676</v>
      </c>
      <c r="U24" s="97">
        <f t="shared" si="8"/>
        <v>3.9898237691401244</v>
      </c>
      <c r="V24" s="97">
        <f t="shared" si="9"/>
        <v>1.8972222505637724</v>
      </c>
      <c r="W24" s="97"/>
      <c r="X24" s="97">
        <f t="shared" si="10"/>
        <v>0.39965213571152725</v>
      </c>
      <c r="Y24" s="97">
        <f t="shared" ref="Y24:AG32" si="13">IF($K24&gt;0,C24/$K24*100,0)</f>
        <v>3.9953814995372303</v>
      </c>
      <c r="Z24" s="97">
        <f t="shared" si="13"/>
        <v>8.3627015780567362</v>
      </c>
      <c r="AA24" s="97">
        <f t="shared" si="13"/>
        <v>4.0599129298762238</v>
      </c>
      <c r="AB24" s="97">
        <f t="shared" si="13"/>
        <v>4.0130534115307777</v>
      </c>
      <c r="AC24" s="97">
        <f t="shared" si="13"/>
        <v>23.981062558288162</v>
      </c>
      <c r="AD24" s="97">
        <f t="shared" si="13"/>
        <v>26.158297234743959</v>
      </c>
      <c r="AE24" s="97">
        <f t="shared" si="13"/>
        <v>21.853786556673384</v>
      </c>
      <c r="AF24" s="97">
        <f t="shared" si="13"/>
        <v>7.1761520955820046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1.9660345340180366E-2</v>
      </c>
      <c r="C25" s="69">
        <f>'Basic T2'!O25</f>
        <v>1.1751416951634457</v>
      </c>
      <c r="D25" s="69">
        <f>'Basic T2'!Z25</f>
        <v>3.5789868042702939</v>
      </c>
      <c r="E25" s="69">
        <f>'Basic T2'!AK25</f>
        <v>2.9303303353492973</v>
      </c>
      <c r="F25" s="69">
        <f>'Basic T2'!AV25</f>
        <v>1.8261259631047766</v>
      </c>
      <c r="G25" s="69">
        <f>'Basic T2'!BG25</f>
        <v>11.550739984054346</v>
      </c>
      <c r="H25" s="69">
        <f>'Basic T2'!BR25</f>
        <v>7.2356895149963183</v>
      </c>
      <c r="I25" s="69">
        <f>'Basic T2'!CC25</f>
        <v>1.1790894731509687</v>
      </c>
      <c r="J25" s="69">
        <f>'Basic T2'!CN25</f>
        <v>0.21814580095300998</v>
      </c>
      <c r="K25" s="309">
        <f t="shared" si="12"/>
        <v>29.713909916382637</v>
      </c>
      <c r="L25" s="97"/>
      <c r="M25" s="97">
        <f t="shared" si="0"/>
        <v>0.30493651375491743</v>
      </c>
      <c r="N25" s="97">
        <f t="shared" si="1"/>
        <v>2.5959153692734631</v>
      </c>
      <c r="O25" s="97">
        <f t="shared" si="2"/>
        <v>4.5439579716563854</v>
      </c>
      <c r="P25" s="97">
        <f t="shared" si="3"/>
        <v>13.268420958252245</v>
      </c>
      <c r="Q25" s="97">
        <f t="shared" si="4"/>
        <v>8.3751063084559672</v>
      </c>
      <c r="R25" s="97">
        <f t="shared" si="5"/>
        <v>13.175294354248335</v>
      </c>
      <c r="S25" s="97">
        <f t="shared" si="6"/>
        <v>9.6271698672453088</v>
      </c>
      <c r="T25" s="97">
        <f t="shared" si="7"/>
        <v>2.4131983150983736</v>
      </c>
      <c r="U25" s="97">
        <f t="shared" si="8"/>
        <v>1.5994101148412172</v>
      </c>
      <c r="V25" s="97">
        <f t="shared" si="9"/>
        <v>7.4341088165241809</v>
      </c>
      <c r="W25" s="97"/>
      <c r="X25" s="97">
        <f t="shared" si="10"/>
        <v>6.6165460538536267E-2</v>
      </c>
      <c r="Y25" s="97">
        <f t="shared" si="13"/>
        <v>3.9548537990132906</v>
      </c>
      <c r="Z25" s="97">
        <f t="shared" si="13"/>
        <v>12.044819461127313</v>
      </c>
      <c r="AA25" s="97">
        <f t="shared" si="13"/>
        <v>9.8618133513747797</v>
      </c>
      <c r="AB25" s="97">
        <f t="shared" si="13"/>
        <v>6.1456939468539948</v>
      </c>
      <c r="AC25" s="97">
        <f t="shared" si="13"/>
        <v>38.873174269421526</v>
      </c>
      <c r="AD25" s="97">
        <f t="shared" si="13"/>
        <v>24.351186146010871</v>
      </c>
      <c r="AE25" s="97">
        <f t="shared" si="13"/>
        <v>3.9681397583455778</v>
      </c>
      <c r="AF25" s="97">
        <f t="shared" si="13"/>
        <v>0.73415380731411661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2.0258734711300547E-2</v>
      </c>
      <c r="C26" s="69">
        <f>'Basic T2'!O26</f>
        <v>0.21543237102528548</v>
      </c>
      <c r="D26" s="69">
        <f>'Basic T2'!Z26</f>
        <v>0.83540929075422021</v>
      </c>
      <c r="E26" s="69">
        <f>'Basic T2'!AK26</f>
        <v>0.55250959062838279</v>
      </c>
      <c r="F26" s="69">
        <f>'Basic T2'!AV26</f>
        <v>0.63938009861544931</v>
      </c>
      <c r="G26" s="69">
        <f>'Basic T2'!BG26</f>
        <v>2.0265310194446622</v>
      </c>
      <c r="H26" s="69">
        <f>'Basic T2'!BR26</f>
        <v>2.0893369440770497</v>
      </c>
      <c r="I26" s="69">
        <f>'Basic T2'!CC26</f>
        <v>1.5754127267685447</v>
      </c>
      <c r="J26" s="69">
        <f>'Basic T2'!CN26</f>
        <v>0.35597677628519753</v>
      </c>
      <c r="K26" s="309">
        <f t="shared" si="12"/>
        <v>8.3102475523100932</v>
      </c>
      <c r="L26" s="97"/>
      <c r="M26" s="97">
        <f t="shared" si="0"/>
        <v>0.31421767161558151</v>
      </c>
      <c r="N26" s="97">
        <f t="shared" si="1"/>
        <v>0.47589512420949259</v>
      </c>
      <c r="O26" s="97">
        <f t="shared" si="2"/>
        <v>1.0606534513592349</v>
      </c>
      <c r="P26" s="97">
        <f t="shared" si="3"/>
        <v>2.5017417809501499</v>
      </c>
      <c r="Q26" s="97">
        <f t="shared" si="4"/>
        <v>2.9323696205003817</v>
      </c>
      <c r="R26" s="97">
        <f t="shared" si="5"/>
        <v>2.3115525703164992</v>
      </c>
      <c r="S26" s="97">
        <f t="shared" si="6"/>
        <v>2.7798873388435053</v>
      </c>
      <c r="T26" s="97">
        <f t="shared" si="7"/>
        <v>3.2243382918707582</v>
      </c>
      <c r="U26" s="97">
        <f t="shared" si="8"/>
        <v>2.6099647765475731</v>
      </c>
      <c r="V26" s="97">
        <f t="shared" si="9"/>
        <v>2.0791368342294536</v>
      </c>
      <c r="W26" s="97"/>
      <c r="X26" s="97">
        <f t="shared" si="10"/>
        <v>0.24378015918032425</v>
      </c>
      <c r="Y26" s="97">
        <f t="shared" si="13"/>
        <v>2.5923700788600375</v>
      </c>
      <c r="Z26" s="97">
        <f t="shared" si="13"/>
        <v>10.052760588605956</v>
      </c>
      <c r="AA26" s="97">
        <f t="shared" si="13"/>
        <v>6.6485334781007266</v>
      </c>
      <c r="AB26" s="97">
        <f t="shared" si="13"/>
        <v>7.6938754783269196</v>
      </c>
      <c r="AC26" s="97">
        <f t="shared" si="13"/>
        <v>24.385928417756034</v>
      </c>
      <c r="AD26" s="97">
        <f t="shared" si="13"/>
        <v>25.14169320378733</v>
      </c>
      <c r="AE26" s="97">
        <f t="shared" si="13"/>
        <v>18.957470482700717</v>
      </c>
      <c r="AF26" s="97">
        <f t="shared" si="13"/>
        <v>4.2835881126819455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6.6147748951772144E-4</v>
      </c>
      <c r="C27" s="69">
        <f>'Basic T2'!O27</f>
        <v>1.3686468452855437E-2</v>
      </c>
      <c r="D27" s="69">
        <f>'Basic T2'!Z27</f>
        <v>5.2057882091572055E-2</v>
      </c>
      <c r="E27" s="69">
        <f>'Basic T2'!AK27</f>
        <v>1.6824825088879992E-2</v>
      </c>
      <c r="F27" s="69">
        <f>'Basic T2'!AV27</f>
        <v>1.56457605116786E-2</v>
      </c>
      <c r="G27" s="69">
        <f>'Basic T2'!BG27</f>
        <v>6.3482236027873451E-2</v>
      </c>
      <c r="H27" s="69">
        <f>'Basic T2'!BR27</f>
        <v>8.9198149608557736E-2</v>
      </c>
      <c r="I27" s="69">
        <f>'Basic T2'!CC27</f>
        <v>7.8570374041613517E-2</v>
      </c>
      <c r="J27" s="69">
        <f>'Basic T2'!CN27</f>
        <v>2.2312789839859511E-2</v>
      </c>
      <c r="K27" s="309">
        <f t="shared" si="12"/>
        <v>0.352439963152408</v>
      </c>
      <c r="L27" s="97"/>
      <c r="M27" s="97">
        <f t="shared" si="0"/>
        <v>1.0259669201672244E-2</v>
      </c>
      <c r="N27" s="97">
        <f t="shared" si="1"/>
        <v>3.0233727519048039E-2</v>
      </c>
      <c r="O27" s="97">
        <f t="shared" si="2"/>
        <v>6.6093797282322217E-2</v>
      </c>
      <c r="P27" s="97">
        <f t="shared" si="3"/>
        <v>7.6182148863982335E-2</v>
      </c>
      <c r="Q27" s="97">
        <f t="shared" si="4"/>
        <v>7.1755678528969247E-2</v>
      </c>
      <c r="R27" s="97">
        <f t="shared" si="5"/>
        <v>7.2410698110055058E-2</v>
      </c>
      <c r="S27" s="97">
        <f t="shared" si="6"/>
        <v>0.11867918549376602</v>
      </c>
      <c r="T27" s="97">
        <f t="shared" si="7"/>
        <v>0.16080704524243844</v>
      </c>
      <c r="U27" s="97">
        <f t="shared" si="8"/>
        <v>0.16359380563041376</v>
      </c>
      <c r="V27" s="97">
        <f t="shared" si="9"/>
        <v>8.8176784702514208E-2</v>
      </c>
      <c r="W27" s="97"/>
      <c r="X27" s="97">
        <f t="shared" si="10"/>
        <v>0.18768515454408732</v>
      </c>
      <c r="Y27" s="97">
        <f t="shared" si="13"/>
        <v>3.8833474871681637</v>
      </c>
      <c r="Z27" s="97">
        <f t="shared" si="13"/>
        <v>14.770709208439087</v>
      </c>
      <c r="AA27" s="97">
        <f t="shared" si="13"/>
        <v>4.7738130881611509</v>
      </c>
      <c r="AB27" s="97">
        <f t="shared" si="13"/>
        <v>4.4392697047561542</v>
      </c>
      <c r="AC27" s="97">
        <f t="shared" si="13"/>
        <v>18.012212763857711</v>
      </c>
      <c r="AD27" s="97">
        <f t="shared" si="13"/>
        <v>25.308750123204721</v>
      </c>
      <c r="AE27" s="97">
        <f t="shared" si="13"/>
        <v>22.293264741841096</v>
      </c>
      <c r="AF27" s="97">
        <f t="shared" si="13"/>
        <v>6.3309477280278346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6.0028856522479836E-2</v>
      </c>
      <c r="C28" s="69">
        <f>'Basic T2'!O28</f>
        <v>0.92591647889362094</v>
      </c>
      <c r="D28" s="69">
        <f>'Basic T2'!Z28</f>
        <v>3.4430291903475596</v>
      </c>
      <c r="E28" s="69">
        <f>'Basic T2'!AK28</f>
        <v>1.2057583077367353</v>
      </c>
      <c r="F28" s="69">
        <f>'Basic T2'!AV28</f>
        <v>0.93056499216241106</v>
      </c>
      <c r="G28" s="69">
        <f>'Basic T2'!BG28</f>
        <v>7.7321944306140598</v>
      </c>
      <c r="H28" s="69">
        <f>'Basic T2'!BR28</f>
        <v>6.9071929638839427</v>
      </c>
      <c r="I28" s="69">
        <f>'Basic T2'!CC28</f>
        <v>5.0839638317187257</v>
      </c>
      <c r="J28" s="69">
        <f>'Basic T2'!CN28</f>
        <v>1.4356180632041826</v>
      </c>
      <c r="K28" s="309">
        <f t="shared" si="12"/>
        <v>27.724267115083716</v>
      </c>
      <c r="L28" s="97"/>
      <c r="M28" s="97">
        <f t="shared" si="0"/>
        <v>0.93106148014850731</v>
      </c>
      <c r="N28" s="97">
        <f t="shared" si="1"/>
        <v>2.045371063009735</v>
      </c>
      <c r="O28" s="97">
        <f t="shared" si="2"/>
        <v>4.3713432856076757</v>
      </c>
      <c r="P28" s="97">
        <f t="shared" si="3"/>
        <v>5.4596263799909863</v>
      </c>
      <c r="Q28" s="97">
        <f t="shared" si="4"/>
        <v>4.2678220964763307</v>
      </c>
      <c r="R28" s="97">
        <f t="shared" si="5"/>
        <v>8.8196892812283512</v>
      </c>
      <c r="S28" s="97">
        <f t="shared" si="6"/>
        <v>9.1901013485079233</v>
      </c>
      <c r="T28" s="97">
        <f t="shared" si="7"/>
        <v>10.405158583884539</v>
      </c>
      <c r="U28" s="97">
        <f t="shared" si="8"/>
        <v>10.525721977257454</v>
      </c>
      <c r="V28" s="97">
        <f t="shared" si="9"/>
        <v>6.9363210419602179</v>
      </c>
      <c r="W28" s="97"/>
      <c r="X28" s="97">
        <f t="shared" si="10"/>
        <v>0.21652098601308176</v>
      </c>
      <c r="Y28" s="97">
        <f t="shared" si="13"/>
        <v>3.3397329316231592</v>
      </c>
      <c r="Z28" s="97">
        <f t="shared" si="13"/>
        <v>12.418828516027169</v>
      </c>
      <c r="AA28" s="97">
        <f t="shared" si="13"/>
        <v>4.3491079592171733</v>
      </c>
      <c r="AB28" s="97">
        <f t="shared" si="13"/>
        <v>3.3564998789674991</v>
      </c>
      <c r="AC28" s="97">
        <f t="shared" si="13"/>
        <v>27.88962607566015</v>
      </c>
      <c r="AD28" s="97">
        <f t="shared" si="13"/>
        <v>24.913888382376761</v>
      </c>
      <c r="AE28" s="97">
        <f t="shared" si="13"/>
        <v>18.337595041250829</v>
      </c>
      <c r="AF28" s="97">
        <f t="shared" si="13"/>
        <v>5.178200228864184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2.6603527734703755E-2</v>
      </c>
      <c r="C29" s="69">
        <f>'Basic T2'!O29</f>
        <v>0.28776850955235289</v>
      </c>
      <c r="D29" s="69">
        <f>'Basic T2'!Z29</f>
        <v>1.1286738727773309</v>
      </c>
      <c r="E29" s="69">
        <f>'Basic T2'!AK29</f>
        <v>0.33492326305485492</v>
      </c>
      <c r="F29" s="69">
        <f>'Basic T2'!AV29</f>
        <v>0.37624607128100179</v>
      </c>
      <c r="G29" s="69">
        <f>'Basic T2'!BG29</f>
        <v>1.6883824290591933</v>
      </c>
      <c r="H29" s="69">
        <f>'Basic T2'!BR29</f>
        <v>1.5900265207593258</v>
      </c>
      <c r="I29" s="69">
        <f>'Basic T2'!CC29</f>
        <v>0.74537677299159444</v>
      </c>
      <c r="J29" s="69">
        <f>'Basic T2'!CN29</f>
        <v>0.21321713890111529</v>
      </c>
      <c r="K29" s="309">
        <f t="shared" si="12"/>
        <v>6.3912181061114737</v>
      </c>
      <c r="L29" s="97"/>
      <c r="M29" s="97">
        <f t="shared" si="0"/>
        <v>0.41262688221571164</v>
      </c>
      <c r="N29" s="97">
        <f t="shared" si="1"/>
        <v>0.63568733865405902</v>
      </c>
      <c r="O29" s="97">
        <f t="shared" si="2"/>
        <v>1.4329884188138262</v>
      </c>
      <c r="P29" s="97">
        <f t="shared" si="3"/>
        <v>1.5165194139771105</v>
      </c>
      <c r="Q29" s="97">
        <f t="shared" si="4"/>
        <v>1.7255659843748099</v>
      </c>
      <c r="R29" s="97">
        <f t="shared" si="5"/>
        <v>1.9258450554773581</v>
      </c>
      <c r="S29" s="97">
        <f t="shared" si="6"/>
        <v>2.1155489572969701</v>
      </c>
      <c r="T29" s="97">
        <f t="shared" si="7"/>
        <v>1.5255347568237263</v>
      </c>
      <c r="U29" s="97">
        <f t="shared" si="8"/>
        <v>1.5632739531365392</v>
      </c>
      <c r="V29" s="97">
        <f t="shared" si="9"/>
        <v>1.5990157809819632</v>
      </c>
      <c r="W29" s="97"/>
      <c r="X29" s="97">
        <f>IF($K29&gt;0,B29/$K29*100,0)</f>
        <v>0.41625128876864126</v>
      </c>
      <c r="Y29" s="97">
        <f t="shared" si="13"/>
        <v>4.5025612453622896</v>
      </c>
      <c r="Z29" s="97">
        <f t="shared" si="13"/>
        <v>17.659761473295038</v>
      </c>
      <c r="AA29" s="97">
        <f t="shared" si="13"/>
        <v>5.2403666639789881</v>
      </c>
      <c r="AB29" s="97">
        <f t="shared" si="13"/>
        <v>5.8869227279417053</v>
      </c>
      <c r="AC29" s="97">
        <f t="shared" si="13"/>
        <v>26.417224401162461</v>
      </c>
      <c r="AD29" s="97">
        <f t="shared" si="13"/>
        <v>24.87830166895564</v>
      </c>
      <c r="AE29" s="97">
        <f t="shared" si="13"/>
        <v>11.662515041989302</v>
      </c>
      <c r="AF29" s="97">
        <f t="shared" si="13"/>
        <v>3.3360954885459266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1.6733763921681608E-2</v>
      </c>
      <c r="C30" s="69">
        <f>'Basic T2'!O30</f>
        <v>0.12295403488962976</v>
      </c>
      <c r="D30" s="69">
        <f>'Basic T2'!Z30</f>
        <v>0.31767921317523479</v>
      </c>
      <c r="E30" s="69">
        <f>'Basic T2'!AK30</f>
        <v>0.13952527267289017</v>
      </c>
      <c r="F30" s="69">
        <f>'Basic T2'!AV30</f>
        <v>0.30719707321605716</v>
      </c>
      <c r="G30" s="69">
        <f>'Basic T2'!BG30</f>
        <v>2.189823405180134</v>
      </c>
      <c r="H30" s="69">
        <f>'Basic T2'!BR30</f>
        <v>2.4599876557086762</v>
      </c>
      <c r="I30" s="69">
        <f>'Basic T2'!CC30</f>
        <v>1.9711466963782796</v>
      </c>
      <c r="J30" s="69">
        <f>'Basic T2'!CN30</f>
        <v>0.68081937978941987</v>
      </c>
      <c r="K30" s="309">
        <f t="shared" si="12"/>
        <v>8.2058664949320033</v>
      </c>
      <c r="L30" s="97"/>
      <c r="M30" s="97">
        <f t="shared" si="0"/>
        <v>0.25954455753362632</v>
      </c>
      <c r="N30" s="97">
        <f t="shared" si="1"/>
        <v>0.27160832621106368</v>
      </c>
      <c r="O30" s="97">
        <f t="shared" si="2"/>
        <v>0.40333230382822005</v>
      </c>
      <c r="P30" s="97">
        <f t="shared" si="3"/>
        <v>0.63176496854514563</v>
      </c>
      <c r="Q30" s="97">
        <f t="shared" si="4"/>
        <v>1.4088886516112642</v>
      </c>
      <c r="R30" s="97">
        <f t="shared" si="5"/>
        <v>2.4978112213503136</v>
      </c>
      <c r="S30" s="97">
        <f t="shared" si="6"/>
        <v>3.2730424631613069</v>
      </c>
      <c r="T30" s="97">
        <f t="shared" si="7"/>
        <v>4.0342722031093405</v>
      </c>
      <c r="U30" s="97">
        <f t="shared" si="8"/>
        <v>4.9916587789360216</v>
      </c>
      <c r="V30" s="97">
        <f t="shared" si="9"/>
        <v>2.053021787737213</v>
      </c>
      <c r="W30" s="97"/>
      <c r="X30" s="97">
        <f t="shared" si="10"/>
        <v>0.20392439886776723</v>
      </c>
      <c r="Y30" s="97">
        <f t="shared" si="13"/>
        <v>1.4983674785053716</v>
      </c>
      <c r="Z30" s="97">
        <f t="shared" si="13"/>
        <v>3.8713670685653434</v>
      </c>
      <c r="AA30" s="97">
        <f t="shared" si="13"/>
        <v>1.7003112682744947</v>
      </c>
      <c r="AB30" s="97">
        <f t="shared" si="13"/>
        <v>3.7436274817020734</v>
      </c>
      <c r="AC30" s="97">
        <f t="shared" si="13"/>
        <v>26.686071562736043</v>
      </c>
      <c r="AD30" s="97">
        <f t="shared" si="13"/>
        <v>29.978402125211041</v>
      </c>
      <c r="AE30" s="97">
        <f t="shared" si="13"/>
        <v>24.021188957871452</v>
      </c>
      <c r="AF30" s="97">
        <f t="shared" si="13"/>
        <v>8.2967396582664161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2.3275801062662301E-2</v>
      </c>
      <c r="C31" s="69">
        <f>'Basic T2'!O31</f>
        <v>0.20425582812105919</v>
      </c>
      <c r="D31" s="69">
        <f>'Basic T2'!Z31</f>
        <v>0.52734740134632696</v>
      </c>
      <c r="E31" s="69">
        <f>'Basic T2'!AK31</f>
        <v>0.24021912874003362</v>
      </c>
      <c r="F31" s="69">
        <f>'Basic T2'!AV31</f>
        <v>0.34196961368432</v>
      </c>
      <c r="G31" s="69">
        <f>'Basic T2'!BG31</f>
        <v>2.105404698746582</v>
      </c>
      <c r="H31" s="69">
        <f>'Basic T2'!BR31</f>
        <v>2.907319135821214</v>
      </c>
      <c r="I31" s="69">
        <f>'Basic T2'!CC31</f>
        <v>2.2768633616255971</v>
      </c>
      <c r="J31" s="69">
        <f>'Basic T2'!CN31</f>
        <v>1.1216761137642361</v>
      </c>
      <c r="K31" s="309">
        <f t="shared" si="12"/>
        <v>9.7483310829120313</v>
      </c>
      <c r="L31" s="97"/>
      <c r="M31" s="97">
        <f t="shared" si="0"/>
        <v>0.36101307012118489</v>
      </c>
      <c r="N31" s="97">
        <f t="shared" si="1"/>
        <v>0.45120588067415029</v>
      </c>
      <c r="O31" s="97">
        <f t="shared" si="2"/>
        <v>0.66953150688368712</v>
      </c>
      <c r="P31" s="97">
        <f t="shared" si="3"/>
        <v>1.0877028039800927</v>
      </c>
      <c r="Q31" s="97">
        <f t="shared" si="4"/>
        <v>1.5683649029327507</v>
      </c>
      <c r="R31" s="97">
        <f t="shared" si="5"/>
        <v>2.4015194419662773</v>
      </c>
      <c r="S31" s="97">
        <f t="shared" si="6"/>
        <v>3.86822225039294</v>
      </c>
      <c r="T31" s="97">
        <f t="shared" si="7"/>
        <v>4.6599710650462232</v>
      </c>
      <c r="U31" s="97">
        <f t="shared" si="8"/>
        <v>8.223949826642551</v>
      </c>
      <c r="V31" s="97">
        <f t="shared" si="9"/>
        <v>2.4389302604002623</v>
      </c>
      <c r="W31" s="97"/>
      <c r="X31" s="97">
        <f t="shared" si="10"/>
        <v>0.23876703473338876</v>
      </c>
      <c r="Y31" s="97">
        <f t="shared" si="13"/>
        <v>2.0952902233604043</v>
      </c>
      <c r="Z31" s="97">
        <f t="shared" si="13"/>
        <v>5.4096172653667933</v>
      </c>
      <c r="AA31" s="97">
        <f t="shared" si="13"/>
        <v>2.4642077366567561</v>
      </c>
      <c r="AB31" s="97">
        <f t="shared" si="13"/>
        <v>3.5079811177501217</v>
      </c>
      <c r="AC31" s="97">
        <f t="shared" si="13"/>
        <v>21.597591227047793</v>
      </c>
      <c r="AD31" s="97">
        <f t="shared" si="13"/>
        <v>29.823762766095307</v>
      </c>
      <c r="AE31" s="97">
        <f t="shared" si="13"/>
        <v>23.356442679883315</v>
      </c>
      <c r="AF31" s="97">
        <f t="shared" si="13"/>
        <v>11.506339949106119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2.4246583180658398E-4</v>
      </c>
      <c r="C32" s="69">
        <f>'Basic T2'!O32</f>
        <v>9.5565106318605333E-2</v>
      </c>
      <c r="D32" s="69">
        <f>'Basic T2'!Z32</f>
        <v>0.27311646397248496</v>
      </c>
      <c r="E32" s="69">
        <f>'Basic T2'!AK32</f>
        <v>0.17349375488438709</v>
      </c>
      <c r="F32" s="69">
        <f>'Basic T2'!AV32</f>
        <v>0.20874497770963482</v>
      </c>
      <c r="G32" s="69">
        <f>'Basic T2'!BG32</f>
        <v>1.0129382983058017</v>
      </c>
      <c r="H32" s="69">
        <f>'Basic T2'!BR32</f>
        <v>1.2864484307580342</v>
      </c>
      <c r="I32" s="69">
        <f>'Basic T2'!CC32</f>
        <v>1.503276782580985</v>
      </c>
      <c r="J32" s="69">
        <f>'Basic T2'!CN32</f>
        <v>0.75925502610224993</v>
      </c>
      <c r="K32" s="309">
        <f t="shared" si="12"/>
        <v>5.3130813064639897</v>
      </c>
      <c r="L32" s="97"/>
      <c r="M32" s="97">
        <f t="shared" si="0"/>
        <v>3.7607012581147058E-3</v>
      </c>
      <c r="N32" s="97">
        <f t="shared" si="1"/>
        <v>0.21110554521190386</v>
      </c>
      <c r="O32" s="97">
        <f t="shared" si="2"/>
        <v>0.34675448710166618</v>
      </c>
      <c r="P32" s="97">
        <f t="shared" si="3"/>
        <v>0.78557292523113464</v>
      </c>
      <c r="Q32" s="97">
        <f t="shared" si="4"/>
        <v>0.95736078178422679</v>
      </c>
      <c r="R32" s="97">
        <f t="shared" si="5"/>
        <v>1.1554030530765997</v>
      </c>
      <c r="S32" s="97">
        <f t="shared" si="6"/>
        <v>1.7116347436813779</v>
      </c>
      <c r="T32" s="97">
        <f t="shared" si="7"/>
        <v>3.0767003534993407</v>
      </c>
      <c r="U32" s="97">
        <f t="shared" si="8"/>
        <v>5.5667363900052873</v>
      </c>
      <c r="V32" s="97">
        <f t="shared" si="9"/>
        <v>1.3292772541360063</v>
      </c>
      <c r="W32" s="97"/>
      <c r="X32" s="97">
        <f t="shared" si="10"/>
        <v>4.5635633603347218E-3</v>
      </c>
      <c r="Y32" s="97">
        <f t="shared" si="13"/>
        <v>1.7986757741188546</v>
      </c>
      <c r="Z32" s="97">
        <f t="shared" si="13"/>
        <v>5.140453311719634</v>
      </c>
      <c r="AA32" s="97">
        <f t="shared" si="13"/>
        <v>3.2654074891214537</v>
      </c>
      <c r="AB32" s="97">
        <f t="shared" si="13"/>
        <v>3.9288873192223113</v>
      </c>
      <c r="AC32" s="97">
        <f t="shared" si="13"/>
        <v>19.064987713879759</v>
      </c>
      <c r="AD32" s="97">
        <f t="shared" si="13"/>
        <v>24.212850445049995</v>
      </c>
      <c r="AE32" s="97">
        <f t="shared" si="13"/>
        <v>28.293878747010169</v>
      </c>
      <c r="AF32" s="97">
        <f t="shared" si="13"/>
        <v>14.290295636517488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2.3225860236575281E-2</v>
      </c>
      <c r="C33" s="69">
        <f>'Basic T2'!O33</f>
        <v>0.87050168827799035</v>
      </c>
      <c r="D33" s="69">
        <f>'Basic T2'!Z33</f>
        <v>2.8401882645269572</v>
      </c>
      <c r="E33" s="69">
        <f>'Basic T2'!AK33</f>
        <v>1.3179279701650759</v>
      </c>
      <c r="F33" s="69">
        <f>'Basic T2'!AV33</f>
        <v>1.250625463976708</v>
      </c>
      <c r="G33" s="69">
        <f>'Basic T2'!BG33</f>
        <v>6.8088275219202075</v>
      </c>
      <c r="H33" s="69">
        <f>'Basic T2'!BR33</f>
        <v>9.8233245664701414</v>
      </c>
      <c r="I33" s="69">
        <f>'Basic T2'!CC33</f>
        <v>8.6250855438681544</v>
      </c>
      <c r="J33" s="69">
        <f>'Basic T2'!CN33</f>
        <v>2.4942493705974447</v>
      </c>
      <c r="K33" s="309">
        <f t="shared" ref="K33" si="14">SUM(B33:J33)</f>
        <v>34.053956250039256</v>
      </c>
      <c r="L33" s="97"/>
      <c r="M33" s="97">
        <f t="shared" si="0"/>
        <v>0.36023847633162959</v>
      </c>
      <c r="N33" s="97">
        <f t="shared" si="1"/>
        <v>1.9229585001364735</v>
      </c>
      <c r="O33" s="97">
        <f t="shared" si="2"/>
        <v>3.6059635900874678</v>
      </c>
      <c r="P33" s="97">
        <f t="shared" si="3"/>
        <v>5.9675262170470251</v>
      </c>
      <c r="Q33" s="97">
        <f t="shared" si="4"/>
        <v>5.7357057642720957</v>
      </c>
      <c r="R33" s="97">
        <f t="shared" si="5"/>
        <v>7.7664553900829905</v>
      </c>
      <c r="S33" s="97">
        <f t="shared" si="6"/>
        <v>13.070048689415062</v>
      </c>
      <c r="T33" s="97">
        <f t="shared" si="7"/>
        <v>17.652639919190403</v>
      </c>
      <c r="U33" s="97">
        <f t="shared" si="8"/>
        <v>18.287437369143859</v>
      </c>
      <c r="V33" s="97">
        <f t="shared" si="9"/>
        <v>8.519942919271168</v>
      </c>
      <c r="W33" s="97"/>
      <c r="X33" s="97">
        <f t="shared" ref="X33" si="15">IF($K33&gt;0,B33/$K33*100,0)</f>
        <v>6.8203118797829865E-2</v>
      </c>
      <c r="Y33" s="97">
        <f t="shared" ref="Y33" si="16">IF($K33&gt;0,C33/$K33*100,0)</f>
        <v>2.5562424579581315</v>
      </c>
      <c r="Z33" s="97">
        <f t="shared" ref="Z33" si="17">IF($K33&gt;0,D33/$K33*100,0)</f>
        <v>8.340259333373881</v>
      </c>
      <c r="AA33" s="97">
        <f t="shared" ref="AA33" si="18">IF($K33&gt;0,E33/$K33*100,0)</f>
        <v>3.8701170591994192</v>
      </c>
      <c r="AB33" s="97">
        <f t="shared" ref="AB33" si="19">IF($K33&gt;0,F33/$K33*100,0)</f>
        <v>3.6724821480184593</v>
      </c>
      <c r="AC33" s="97">
        <f t="shared" ref="AC33" si="20">IF($K33&gt;0,G33/$K33*100,0)</f>
        <v>19.994233480323913</v>
      </c>
      <c r="AD33" s="97">
        <f t="shared" ref="AD33" si="21">IF($K33&gt;0,H33/$K33*100,0)</f>
        <v>28.846353399713482</v>
      </c>
      <c r="AE33" s="97">
        <f t="shared" ref="AE33" si="22">IF($K33&gt;0,I33/$K33*100,0)</f>
        <v>25.327704894371006</v>
      </c>
      <c r="AF33" s="97">
        <f>IF($K33&gt;0,J33/$K33*100,0)</f>
        <v>7.3244041082438676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6.4473568934357637</v>
      </c>
      <c r="C35" s="310">
        <f t="shared" ref="C35:K35" si="24">SUM(C8:C33)</f>
        <v>45.268875444592815</v>
      </c>
      <c r="D35" s="310">
        <f t="shared" si="24"/>
        <v>78.763642326684291</v>
      </c>
      <c r="E35" s="310">
        <f t="shared" si="24"/>
        <v>22.084996734496801</v>
      </c>
      <c r="F35" s="310">
        <f t="shared" si="24"/>
        <v>21.804212338905113</v>
      </c>
      <c r="G35" s="310">
        <f t="shared" si="24"/>
        <v>87.669692027258904</v>
      </c>
      <c r="H35" s="310">
        <f t="shared" si="24"/>
        <v>75.159051047955785</v>
      </c>
      <c r="I35" s="310">
        <f t="shared" si="24"/>
        <v>48.860032172818059</v>
      </c>
      <c r="J35" s="310">
        <f t="shared" si="24"/>
        <v>13.63914101385226</v>
      </c>
      <c r="K35" s="310">
        <f t="shared" si="24"/>
        <v>399.69699999999978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1.613061117155187</v>
      </c>
      <c r="Y35" s="98">
        <f t="shared" ref="Y35:AG35" si="26">IF($K35&gt;0,C35/$K35*100,0)</f>
        <v>11.325798153249297</v>
      </c>
      <c r="Z35" s="98">
        <f t="shared" si="26"/>
        <v>19.705837753769565</v>
      </c>
      <c r="AA35" s="98">
        <f t="shared" si="26"/>
        <v>5.5254347004097637</v>
      </c>
      <c r="AB35" s="98">
        <f t="shared" si="26"/>
        <v>5.4551853876574317</v>
      </c>
      <c r="AC35" s="98">
        <f t="shared" si="26"/>
        <v>21.934038040630515</v>
      </c>
      <c r="AD35" s="98">
        <f t="shared" si="26"/>
        <v>18.804006797137792</v>
      </c>
      <c r="AE35" s="98">
        <f t="shared" si="26"/>
        <v>12.224267926158587</v>
      </c>
      <c r="AF35" s="98">
        <f t="shared" si="26"/>
        <v>3.4123701238318698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automation\Data\Results\Workbooks\LEPs\DO_LEP\[DO_LEP_MainTables.Main.xlsm]Manager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automation\Data\Results\Workbooks\LEPs\DO_LEP\[DO_LEP_MainTables.Main.xlsm]Manager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automation\Data\Results\Workbooks\LEPs\DO_LEP\[DO_LEP_MainTables.Main.xlsm]Manager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automation\Data\Results\Workbooks\LEPs\DO_LEP\[DO_LEP_MainTables.Main.xlsm]Manager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automation\Data\Results\Workbooks\LEPs\DO_LEP\[DO_LEP_MainTables.Main.xlsm]Manager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automation\Data\Results\Workbooks\LEPs\DO_LEP\[DO_LEP_MainTables.Main.xlsm]Manager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automation\Data\Results\Workbooks\LEPs\DO_LEP\[DO_LEP_MainTables.Main.xlsm]Manager</v>
      </c>
      <c r="Y79" s="91" t="str">
        <f ca="1">CELL("filename")</f>
        <v>M:\IE\Projects\Nuffield via NFER AI and automation\Data\Results\Workbooks\LEPs\DO_LEP\[DO_LEP_MainTables.Main.xlsm]Manager</v>
      </c>
      <c r="AW79" s="91" t="str">
        <f ca="1">CELL("filename")</f>
        <v>M:\IE\Projects\Nuffield via NFER AI and automation\Data\Results\Workbooks\LEPs\DO_LEP\[DO_LEP_MainTables.Main.xlsm]Manager</v>
      </c>
      <c r="BU79" s="91" t="str">
        <f ca="1">CELL("filename")</f>
        <v>M:\IE\Projects\Nuffield via NFER AI and automation\Data\Results\Workbooks\LEPs\DO_LEP\[DO_LEP_MainTables.Main.xlsm]Manager</v>
      </c>
      <c r="CS79" s="91" t="str">
        <f ca="1">CELL("filename")</f>
        <v>M:\IE\Projects\Nuffield via NFER AI and automation\Data\Results\Workbooks\LEPs\DO_LEP\[DO_LEP_MainTables.Main.xlsm]Manager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automation\Data\Results\Workbooks\LEPs\DO_LEP\[DO_LEP_MainTables.Main.xlsm]Manager</v>
      </c>
      <c r="Y96" s="91" t="str">
        <f ca="1">CELL("filename")</f>
        <v>M:\IE\Projects\Nuffield via NFER AI and automation\Data\Results\Workbooks\LEPs\DO_LEP\[DO_LEP_MainTables.Main.xlsm]Manager</v>
      </c>
      <c r="AW96" s="91" t="str">
        <f ca="1">CELL("filename")</f>
        <v>M:\IE\Projects\Nuffield via NFER AI and automation\Data\Results\Workbooks\LEPs\DO_LEP\[DO_LEP_MainTables.Main.xlsm]Manager</v>
      </c>
      <c r="BU96" s="91" t="str">
        <f ca="1">CELL("filename")</f>
        <v>M:\IE\Projects\Nuffield via NFER AI and automation\Data\Results\Workbooks\LEPs\DO_LEP\[DO_LEP_MainTables.Main.xlsm]Manager</v>
      </c>
      <c r="CS96" s="91" t="str">
        <f ca="1">CELL("filename")</f>
        <v>M:\IE\Projects\Nuffield via NFER AI and automation\Data\Results\Workbooks\LEPs\DO_LEP\[DO_LEP_MainTables.Main.xlsm]Manager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7A576D6-D8E2-4270-8E52-914AF79EEB89}"/>
</file>

<file path=customXml/itemProps2.xml><?xml version="1.0" encoding="utf-8"?>
<ds:datastoreItem xmlns:ds="http://schemas.openxmlformats.org/officeDocument/2006/customXml" ds:itemID="{68AC911E-EF11-4FAB-BC07-95748BCAE384}"/>
</file>

<file path=customXml/itemProps3.xml><?xml version="1.0" encoding="utf-8"?>
<ds:datastoreItem xmlns:ds="http://schemas.openxmlformats.org/officeDocument/2006/customXml" ds:itemID="{98F6C058-5BBD-4AE6-804E-161DF409979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