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DO_LSIP\"/>
    </mc:Choice>
  </mc:AlternateContent>
  <xr:revisionPtr revIDLastSave="0" documentId="13_ncr:1_{56A4D1D6-1BF7-4D40-9575-C9749FCA657E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<sst xmlns="http://schemas.openxmlformats.org/spreadsheetml/2006/main" count="2354" uniqueCount="530">
  <si>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</si>
  <si>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</si>
  <si>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</si>
  <si>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</si>
  <si>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</si>
  <si>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</si>
  <si>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</si>
  <si>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</si>
  <si>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</si>
  <si>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</si>
  <si>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</si>
  <si>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</si>
  <si>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</si>
  <si>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</si>
  <si>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</si>
  <si>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</si>
  <si>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</si>
  <si>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</si>
  <si>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</si>
  <si>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</si>
  <si>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</si>
  <si>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</si>
  <si>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</si>
  <si>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</si>
  <si>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</si>
  <si>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</si>
  <si>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</si>
  <si>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</si>
  <si>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</si>
  <si>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</si>
  <si>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</si>
  <si>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</si>
  <si>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</si>
  <si>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</si>
  <si>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</si>
  <si>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</si>
  <si>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</si>
  <si>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</si>
  <si>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</si>
  <si>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</si>
  <si>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</si>
  <si>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</si>
  <si>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</si>
  <si>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</si>
  <si>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</si>
  <si>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</si>
  <si>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</si>
  <si>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</si>
  <si>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</si>
  <si>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</si>
  <si>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</si>
  <si>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</si>
  <si>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</si>
  <si>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</si>
  <si>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</si>
  <si>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</si>
  <si>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</si>
  <si>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</si>
  <si>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</si>
  <si>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</si>
  <si>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</si>
  <si>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</si>
  <si>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</si>
  <si>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</si>
  <si>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</si>
  <si>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</si>
  <si>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</si>
  <si>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</si>
  <si>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</si>
  <si>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</si>
  <si>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</si>
  <si>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</si>
  <si>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</si>
  <si>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</si>
  <si>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</si>
  <si>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</si>
  <si>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</si>
  <si>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</si>
  <si>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</si>
  <si>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</si>
  <si>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</si>
  <si>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</si>
  <si>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</si>
  <si>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</si>
  <si>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</si>
  <si>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</si>
  <si>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</si>
  <si>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</si>
  <si>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</si>
  <si>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</si>
  <si>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</si>
  <si>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</si>
  <si>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</si>
  <si>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</si>
  <si>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</si>
  <si>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</si>
  <si>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</si>
  <si>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</si>
  <si>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</si>
  <si>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</si>
  <si>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</si>
  <si>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</si>
  <si>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</si>
  <si>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</si>
  <si>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</si>
  <si>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</si>
  <si>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</si>
  <si>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</si>
  <si>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</si>
  <si>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</si>
  <si>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</si>
  <si>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</si>
  <si>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</si>
  <si>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</si>
  <si>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</si>
  <si>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</si>
  <si>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</si>
  <si>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</si>
  <si>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</si>
  <si>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</si>
  <si>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</si>
  <si>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</si>
  <si>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</si>
  <si>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</si>
  <si>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</si>
  <si>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</si>
  <si>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</si>
  <si>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</si>
  <si>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</si>
  <si>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</si>
  <si>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</si>
  <si>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</si>
  <si>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</si>
  <si>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</si>
  <si>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</si>
  <si>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</si>
  <si>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</si>
  <si>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</si>
  <si>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</si>
  <si>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</si>
  <si>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</si>
  <si>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</si>
  <si>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</si>
  <si>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</si>
  <si>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</si>
  <si>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</si>
  <si>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</si>
  <si>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</si>
  <si>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</si>
  <si>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</si>
  <si>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</si>
  <si>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</si>
  <si>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</si>
  <si>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</si>
  <si>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</si>
  <si>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</si>
  <si>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</si>
  <si>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</si>
  <si>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</si>
  <si>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</si>
  <si>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</si>
  <si>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</si>
  <si>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</si>
  <si>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</si>
  <si>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</si>
  <si>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</si>
  <si>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</si>
  <si>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</si>
  <si>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</si>
  <si>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</si>
  <si>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</si>
  <si>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</si>
  <si>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</si>
  <si>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</si>
  <si>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</si>
  <si>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</si>
  <si>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</si>
  <si>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</si>
  <si>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</si>
  <si>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</si>
  <si>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</si>
  <si>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</si>
  <si>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</si>
  <si>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</si>
  <si>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</si>
  <si>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</si>
  <si>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</si>
  <si>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</si>
  <si>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</si>
  <si>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</si>
  <si>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</si>
  <si>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</si>
  <si>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</si>
  <si>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</si>
  <si>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</si>
  <si>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</si>
  <si>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</si>
  <si>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</si>
  <si>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</si>
  <si>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</si>
  <si>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</si>
  <si>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</si>
  <si>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</si>
  <si>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</si>
  <si>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</si>
  <si>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</si>
  <si>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</si>
  <si>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</si>
  <si>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</si>
  <si>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</si>
  <si>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</si>
  <si>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</si>
  <si>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</si>
  <si>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</si>
  <si>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</si>
  <si>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</si>
  <si>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</si>
  <si>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</si>
  <si>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</si>
  <si>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</si>
  <si>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</si>
  <si>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</si>
  <si>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</si>
  <si>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</si>
  <si>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</si>
  <si>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</si>
  <si>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</si>
  <si>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</si>
  <si>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</si>
  <si>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</si>
  <si>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</si>
  <si>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</si>
  <si>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</si>
  <si>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</si>
  <si>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</si>
  <si>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</si>
  <si>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</si>
  <si>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</si>
  <si>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</si>
  <si>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</si>
  <si>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</si>
  <si>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</si>
  <si>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</si>
  <si>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</si>
  <si>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</si>
  <si>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</si>
  <si>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</si>
  <si>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</si>
  <si>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</si>
  <si>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</si>
  <si>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</si>
  <si>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</si>
  <si>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</si>
  <si>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</si>
  <si>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</si>
  <si>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</si>
  <si>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</si>
  <si>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</si>
  <si>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</si>
  <si>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</si>
  <si>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</si>
  <si>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</si>
  <si>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</si>
  <si>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</si>
  <si>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</si>
  <si>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</si>
  <si>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</si>
  <si>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</si>
  <si>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</si>
  <si>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</si>
  <si>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</si>
  <si>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</si>
  <si>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</si>
  <si>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</si>
  <si>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</si>
  <si>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</si>
  <si>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</si>
  <si>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</si>
  <si>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</si>
  <si>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</si>
  <si>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</si>
  <si>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</si>
  <si>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</si>
  <si>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</si>
  <si>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</si>
  <si>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</si>
  <si>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</si>
  <si>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</si>
  <si>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</si>
  <si>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</si>
  <si>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</si>
  <si>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</si>
  <si>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</si>
  <si>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</si>
  <si>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</si>
  <si>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</si>
  <si>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</si>
  <si>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</si>
  <si>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</si>
  <si>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</si>
  <si>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</si>
  <si>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</si>
  <si>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</si>
  <si>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</si>
  <si>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</si>
  <si>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</si>
  <si>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</si>
  <si>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</si>
  <si>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</si>
  <si>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</si>
  <si>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</si>
  <si>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</si>
  <si>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</si>
  <si>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</si>
  <si>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</si>
  <si>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</si>
  <si>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</si>
  <si>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</si>
  <si>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</si>
  <si>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</si>
  <si>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</si>
  <si>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</si>
  <si>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</si>
  <si>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</si>
  <si>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</si>
  <si>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</si>
  <si>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</si>
  <si>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</si>
  <si>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</si>
  <si>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</si>
  <si>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</si>
  <si>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</si>
  <si>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</si>
  <si>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</si>
  <si>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</si>
  <si>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</si>
  <si>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</si>
  <si>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</si>
  <si>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</si>
  <si>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</si>
  <si>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</si>
  <si>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</si>
  <si>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</si>
  <si>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</si>
  <si>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</si>
  <si>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</si>
  <si>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</si>
  <si>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</si>
  <si>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</si>
  <si>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</si>
  <si>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</si>
  <si>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</si>
  <si>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</si>
  <si>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</si>
  <si>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</si>
  <si>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</si>
  <si>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</si>
  <si>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</si>
  <si>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</si>
  <si>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</si>
  <si>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</si>
  <si>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</si>
  <si>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</si>
  <si>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</si>
  <si>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</si>
  <si>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</si>
  <si>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</si>
  <si>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</si>
  <si>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</si>
  <si>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</si>
  <si>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</si>
  <si>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</si>
  <si>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</si>
  <si>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</si>
  <si>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</si>
  <si>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</si>
  <si>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</si>
  <si>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</si>
  <si>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</si>
  <si>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</si>
  <si>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</si>
  <si>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</si>
  <si>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</si>
  <si>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</si>
  <si>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</si>
  <si>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</si>
  <si>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</si>
  <si>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</si>
  <si>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</si>
  <si>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</si>
  <si>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</si>
  <si>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</si>
  <si>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</si>
  <si>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</si>
  <si>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</si>
  <si>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</si>
  <si>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</si>
  <si>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</si>
  <si>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</si>
  <si>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</si>
  <si>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</si>
  <si>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</si>
  <si>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</si>
  <si>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</si>
  <si>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</si>
  <si>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</si>
  <si>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</si>
  <si>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</si>
  <si>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</si>
  <si>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</si>
  <si>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</si>
  <si>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</si>
  <si>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</si>
  <si>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</si>
  <si>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</si>
  <si>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</si>
  <si>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</si>
  <si>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</si>
  <si>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</si>
  <si>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</si>
  <si>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</si>
  <si>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</si>
  <si>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</si>
  <si>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</si>
  <si>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</si>
  <si>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</si>
  <si>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</si>
  <si>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</si>
  <si>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</si>
  <si>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</si>
  <si>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</si>
  <si>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</si>
  <si>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</si>
  <si>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</si>
  <si>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</si>
  <si>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</si>
  <si>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</si>
  <si>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</si>
  <si>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</si>
  <si>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</si>
  <si>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</si>
  <si>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</si>
  <si>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</si>
  <si>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</si>
  <si>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</si>
  <si>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</si>
  <si>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</si>
  <si>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</si>
  <si>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</si>
  <si>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</si>
  <si>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</si>
  <si>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</si>
  <si>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</si>
  <si>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</si>
  <si>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</si>
  <si>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</si>
  <si>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</si>
  <si>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</si>
  <si>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</si>
  <si>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</si>
  <si>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</si>
  <si>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</si>
  <si>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</si>
  <si>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</si>
  <si>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</si>
  <si>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</si>
  <si>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</si>
  <si>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</si>
  <si>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</si>
  <si>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</si>
  <si>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</si>
  <si>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</si>
  <si>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</si>
  <si>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</si>
  <si>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</si>
  <si>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</si>
  <si>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</si>
  <si>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</si>
  <si>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</si>
  <si>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</si>
  <si>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</si>
  <si>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</si>
  <si>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</si>
  <si>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</si>
  <si>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</si>
  <si>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</si>
  <si>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</si>
  <si>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</si>
  <si>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</si>
  <si>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</si>
  <si>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</si>
  <si>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</si>
  <si>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</si>
  <si>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</si>
  <si>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</si>
  <si>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</si>
  <si>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</si>
  <si>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</si>
  <si>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</si>
  <si>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</si>
  <si>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</si>
  <si>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</si>
  <si>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</si>
  <si>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</si>
  <si>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</si>
  <si>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</si>
  <si>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</si>
  <si>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</si>
  <si>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</si>
  <si>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</si>
  <si>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</si>
  <si>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</si>
  <si>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</si>
  <si>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</si>
  <si>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</si>
  <si>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</si>
  <si>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</si>
  <si>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</si>
  <si>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</si>
  <si>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</si>
  <si>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</si>
  <si>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</si>
  <si>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</si>
  <si>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</si>
  <si>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automation/Data/Results/Workbooks/LSIPs/DO_LSIP/DO_LSIP_Database.Main.xlsx</t>
  </si>
  <si>
    <t>LSIP</t>
  </si>
  <si>
    <t>8. Dorset</t>
  </si>
  <si>
    <t>LSIP name</t>
  </si>
  <si>
    <t>Dorset</t>
  </si>
  <si>
    <t>09 03 2023 10:27:07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</si>
</sst>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0.48257432312979187</c:v>
                </c:pt>
                <c:pt idx="2">
                  <c:v>4.1647634943475786E-2</c:v>
                </c:pt>
                <c:pt idx="3">
                  <c:v>-1.1867463685061308</c:v>
                </c:pt>
                <c:pt idx="4">
                  <c:v>-0.23291510483806066</c:v>
                </c:pt>
                <c:pt idx="5">
                  <c:v>-0.41812804265144443</c:v>
                </c:pt>
                <c:pt idx="7">
                  <c:v>0.64599641007758724</c:v>
                </c:pt>
                <c:pt idx="8">
                  <c:v>-2.5561173573745766</c:v>
                </c:pt>
                <c:pt idx="9">
                  <c:v>-0.19931873946433809</c:v>
                </c:pt>
                <c:pt idx="10">
                  <c:v>0.91857248867206476</c:v>
                </c:pt>
                <c:pt idx="11">
                  <c:v>2.5211366914720923</c:v>
                </c:pt>
                <c:pt idx="12">
                  <c:v>0.49030662279052617</c:v>
                </c:pt>
                <c:pt idx="13">
                  <c:v>-0.98258464695712977</c:v>
                </c:pt>
                <c:pt idx="14">
                  <c:v>-1.698362796607511</c:v>
                </c:pt>
                <c:pt idx="15">
                  <c:v>7.8521686782706546E-2</c:v>
                </c:pt>
                <c:pt idx="17">
                  <c:v>1.1306445464312365</c:v>
                </c:pt>
                <c:pt idx="18">
                  <c:v>-0.92453106349299485</c:v>
                </c:pt>
                <c:pt idx="19">
                  <c:v>1.7428137536111388</c:v>
                </c:pt>
                <c:pt idx="20">
                  <c:v>1.2304184540083751</c:v>
                </c:pt>
                <c:pt idx="22">
                  <c:v>1.8447730260512163</c:v>
                </c:pt>
                <c:pt idx="24">
                  <c:v>0.7823397587075176</c:v>
                </c:pt>
                <c:pt idx="25">
                  <c:v>0.4974605275903432</c:v>
                </c:pt>
                <c:pt idx="26">
                  <c:v>1.8507662846487527</c:v>
                </c:pt>
                <c:pt idx="27">
                  <c:v>0.82267824518162946</c:v>
                </c:pt>
                <c:pt idx="29">
                  <c:v>2.7165769985478594</c:v>
                </c:pt>
                <c:pt idx="30">
                  <c:v>5.806621659770328</c:v>
                </c:pt>
                <c:pt idx="31">
                  <c:v>-3.5407125256613492</c:v>
                </c:pt>
                <c:pt idx="32">
                  <c:v>1.8310383990048473</c:v>
                </c:pt>
                <c:pt idx="33">
                  <c:v>2.2862193245967166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0.52518796141134416</c:v>
                </c:pt>
                <c:pt idx="2">
                  <c:v>0.94261574865550646</c:v>
                </c:pt>
                <c:pt idx="3">
                  <c:v>0.30032398793804482</c:v>
                </c:pt>
                <c:pt idx="4">
                  <c:v>-9.2603111194167198E-2</c:v>
                </c:pt>
                <c:pt idx="5">
                  <c:v>0.57103938615490346</c:v>
                </c:pt>
                <c:pt idx="7">
                  <c:v>-7.3859694331757098E-2</c:v>
                </c:pt>
                <c:pt idx="8">
                  <c:v>1.460389167092413</c:v>
                </c:pt>
                <c:pt idx="9">
                  <c:v>1.1556359470419553</c:v>
                </c:pt>
                <c:pt idx="10">
                  <c:v>0.77116352497126339</c:v>
                </c:pt>
                <c:pt idx="11">
                  <c:v>-3.6567129519426977E-2</c:v>
                </c:pt>
                <c:pt idx="12">
                  <c:v>-0.35149707615275139</c:v>
                </c:pt>
                <c:pt idx="13">
                  <c:v>0.96021510297734647</c:v>
                </c:pt>
                <c:pt idx="14">
                  <c:v>-0.40193832323219825</c:v>
                </c:pt>
                <c:pt idx="15">
                  <c:v>0.66996025124606007</c:v>
                </c:pt>
                <c:pt idx="17">
                  <c:v>1.0878692211898633</c:v>
                </c:pt>
                <c:pt idx="18">
                  <c:v>0.29404752368453746</c:v>
                </c:pt>
                <c:pt idx="19">
                  <c:v>0.13808565054986843</c:v>
                </c:pt>
                <c:pt idx="20">
                  <c:v>0.44528214940868782</c:v>
                </c:pt>
                <c:pt idx="22">
                  <c:v>1.2197348375943662</c:v>
                </c:pt>
                <c:pt idx="24">
                  <c:v>-0.67166054688269083</c:v>
                </c:pt>
                <c:pt idx="25">
                  <c:v>-1.5777110748806278</c:v>
                </c:pt>
                <c:pt idx="26">
                  <c:v>6.1713983165323505E-2</c:v>
                </c:pt>
                <c:pt idx="27">
                  <c:v>-0.79808235638991754</c:v>
                </c:pt>
                <c:pt idx="29">
                  <c:v>1.2465358456426046</c:v>
                </c:pt>
                <c:pt idx="30">
                  <c:v>-0.25675671287754831</c:v>
                </c:pt>
                <c:pt idx="31">
                  <c:v>-3.1798805294358745</c:v>
                </c:pt>
                <c:pt idx="32">
                  <c:v>0.46181358469290501</c:v>
                </c:pt>
                <c:pt idx="33">
                  <c:v>0.47083136996231012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11.786000000000026</c:v>
                </c:pt>
                <c:pt idx="1">
                  <c:v>10.991000000000017</c:v>
                </c:pt>
                <c:pt idx="2">
                  <c:v>12.337000000000021</c:v>
                </c:pt>
                <c:pt idx="3">
                  <c:v>10.078000000000022</c:v>
                </c:pt>
                <c:pt idx="4">
                  <c:v>12.521000000000013</c:v>
                </c:pt>
                <c:pt idx="5">
                  <c:v>10.172000000000011</c:v>
                </c:pt>
                <c:pt idx="6">
                  <c:v>10.610999999999999</c:v>
                </c:pt>
                <c:pt idx="7">
                  <c:v>12.230000000000022</c:v>
                </c:pt>
                <c:pt idx="8">
                  <c:v>11.686999999999992</c:v>
                </c:pt>
                <c:pt idx="9">
                  <c:v>10.518000000000006</c:v>
                </c:pt>
                <c:pt idx="10">
                  <c:v>11.137999999999995</c:v>
                </c:pt>
                <c:pt idx="11">
                  <c:v>11.233999999999995</c:v>
                </c:pt>
                <c:pt idx="12">
                  <c:v>11.319999999999977</c:v>
                </c:pt>
                <c:pt idx="13">
                  <c:v>11.458000000000036</c:v>
                </c:pt>
                <c:pt idx="14">
                  <c:v>11.547000000000009</c:v>
                </c:pt>
                <c:pt idx="15">
                  <c:v>11.572999999999986</c:v>
                </c:pt>
                <c:pt idx="16">
                  <c:v>11.608999999999988</c:v>
                </c:pt>
                <c:pt idx="17">
                  <c:v>11.642000000000001</c:v>
                </c:pt>
                <c:pt idx="18">
                  <c:v>11.67099999999999</c:v>
                </c:pt>
                <c:pt idx="19">
                  <c:v>11.698999999999998</c:v>
                </c:pt>
                <c:pt idx="20">
                  <c:v>11.742000000000006</c:v>
                </c:pt>
                <c:pt idx="21">
                  <c:v>11.78399999999997</c:v>
                </c:pt>
                <c:pt idx="22">
                  <c:v>11.824999999999976</c:v>
                </c:pt>
                <c:pt idx="23">
                  <c:v>11.863</c:v>
                </c:pt>
                <c:pt idx="24" formatCode="#,##0.00">
                  <c:v>11.899000000000006</c:v>
                </c:pt>
                <c:pt idx="25">
                  <c:v>11.935000000000016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0.7370000000000001</c:v>
                </c:pt>
                <c:pt idx="1">
                  <c:v>0.48300000000000071</c:v>
                </c:pt>
                <c:pt idx="2">
                  <c:v>1.0279999999999991</c:v>
                </c:pt>
                <c:pt idx="3">
                  <c:v>0.94000000000000017</c:v>
                </c:pt>
                <c:pt idx="4">
                  <c:v>0.55899999999999961</c:v>
                </c:pt>
                <c:pt idx="5">
                  <c:v>0.76999999999999791</c:v>
                </c:pt>
                <c:pt idx="6">
                  <c:v>0.47700000000000009</c:v>
                </c:pt>
                <c:pt idx="7">
                  <c:v>0.66299999999999959</c:v>
                </c:pt>
                <c:pt idx="8">
                  <c:v>0.63599999999999834</c:v>
                </c:pt>
                <c:pt idx="9">
                  <c:v>0.69299999999999973</c:v>
                </c:pt>
                <c:pt idx="10">
                  <c:v>0.64299999999999913</c:v>
                </c:pt>
                <c:pt idx="11">
                  <c:v>0.61200000000000065</c:v>
                </c:pt>
                <c:pt idx="12">
                  <c:v>0.6000000000000022</c:v>
                </c:pt>
                <c:pt idx="13">
                  <c:v>0.57300000000000251</c:v>
                </c:pt>
                <c:pt idx="14">
                  <c:v>0.54499999999999971</c:v>
                </c:pt>
                <c:pt idx="15">
                  <c:v>0.52399999999999969</c:v>
                </c:pt>
                <c:pt idx="16">
                  <c:v>0.50700000000000012</c:v>
                </c:pt>
                <c:pt idx="17">
                  <c:v>0.48999999999999988</c:v>
                </c:pt>
                <c:pt idx="18">
                  <c:v>0.47499999999999915</c:v>
                </c:pt>
                <c:pt idx="19">
                  <c:v>0.46099999999999924</c:v>
                </c:pt>
                <c:pt idx="20">
                  <c:v>0.44900000000000156</c:v>
                </c:pt>
                <c:pt idx="21">
                  <c:v>0.43700000000000011</c:v>
                </c:pt>
                <c:pt idx="22">
                  <c:v>0.42499999999999871</c:v>
                </c:pt>
                <c:pt idx="23">
                  <c:v>0.41400000000000037</c:v>
                </c:pt>
                <c:pt idx="24" formatCode="#,##0.00">
                  <c:v>0.4049999999999998</c:v>
                </c:pt>
                <c:pt idx="25">
                  <c:v>0.39600000000000052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1.7640000000000036</c:v>
                </c:pt>
                <c:pt idx="1">
                  <c:v>1.6969999999999923</c:v>
                </c:pt>
                <c:pt idx="2">
                  <c:v>1.0430000000000006</c:v>
                </c:pt>
                <c:pt idx="3">
                  <c:v>1.6189999999999993</c:v>
                </c:pt>
                <c:pt idx="4">
                  <c:v>1.7059999999999975</c:v>
                </c:pt>
                <c:pt idx="5">
                  <c:v>1.8340000000000019</c:v>
                </c:pt>
                <c:pt idx="6">
                  <c:v>2.4149999999999991</c:v>
                </c:pt>
                <c:pt idx="7">
                  <c:v>2.3070000000000039</c:v>
                </c:pt>
                <c:pt idx="8">
                  <c:v>2.4400000000000048</c:v>
                </c:pt>
                <c:pt idx="9">
                  <c:v>2.0939999999999968</c:v>
                </c:pt>
                <c:pt idx="10">
                  <c:v>2.4319999999999928</c:v>
                </c:pt>
                <c:pt idx="11">
                  <c:v>2.4070000000000076</c:v>
                </c:pt>
                <c:pt idx="12">
                  <c:v>2.3640000000000003</c:v>
                </c:pt>
                <c:pt idx="13">
                  <c:v>2.3530000000000042</c:v>
                </c:pt>
                <c:pt idx="14">
                  <c:v>2.3499999999999965</c:v>
                </c:pt>
                <c:pt idx="15">
                  <c:v>2.3470000000000018</c:v>
                </c:pt>
                <c:pt idx="16">
                  <c:v>2.3440000000000021</c:v>
                </c:pt>
                <c:pt idx="17">
                  <c:v>2.3409999999999975</c:v>
                </c:pt>
                <c:pt idx="18">
                  <c:v>2.3390000000000009</c:v>
                </c:pt>
                <c:pt idx="19">
                  <c:v>2.3369999999999993</c:v>
                </c:pt>
                <c:pt idx="20">
                  <c:v>2.3370000000000015</c:v>
                </c:pt>
                <c:pt idx="21">
                  <c:v>2.3370000000000042</c:v>
                </c:pt>
                <c:pt idx="22">
                  <c:v>2.3370000000000006</c:v>
                </c:pt>
                <c:pt idx="23">
                  <c:v>2.3380000000000041</c:v>
                </c:pt>
                <c:pt idx="24" formatCode="#,##0.00">
                  <c:v>2.3390000000000093</c:v>
                </c:pt>
                <c:pt idx="25">
                  <c:v>2.3400000000000016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4.0139999999999949</c:v>
                </c:pt>
                <c:pt idx="1">
                  <c:v>4.7139999999999942</c:v>
                </c:pt>
                <c:pt idx="2">
                  <c:v>4.0180000000000025</c:v>
                </c:pt>
                <c:pt idx="3">
                  <c:v>3.5840000000000076</c:v>
                </c:pt>
                <c:pt idx="4">
                  <c:v>4.0930000000000009</c:v>
                </c:pt>
                <c:pt idx="5">
                  <c:v>3.8630000000000049</c:v>
                </c:pt>
                <c:pt idx="6">
                  <c:v>4.2989999999999897</c:v>
                </c:pt>
                <c:pt idx="7">
                  <c:v>4.9860000000000104</c:v>
                </c:pt>
                <c:pt idx="8">
                  <c:v>4.4999999999999938</c:v>
                </c:pt>
                <c:pt idx="9">
                  <c:v>4.8320000000000105</c:v>
                </c:pt>
                <c:pt idx="10">
                  <c:v>4.4169999999999856</c:v>
                </c:pt>
                <c:pt idx="11">
                  <c:v>4.3310000000000057</c:v>
                </c:pt>
                <c:pt idx="12">
                  <c:v>4.3079999999999989</c:v>
                </c:pt>
                <c:pt idx="13">
                  <c:v>4.3990000000000054</c:v>
                </c:pt>
                <c:pt idx="14">
                  <c:v>4.6229999999999976</c:v>
                </c:pt>
                <c:pt idx="15">
                  <c:v>4.7520000000000016</c:v>
                </c:pt>
                <c:pt idx="16">
                  <c:v>4.8479999999999928</c:v>
                </c:pt>
                <c:pt idx="17">
                  <c:v>4.9239999999999773</c:v>
                </c:pt>
                <c:pt idx="18">
                  <c:v>4.9860000000000033</c:v>
                </c:pt>
                <c:pt idx="19">
                  <c:v>5.040999999999995</c:v>
                </c:pt>
                <c:pt idx="20">
                  <c:v>5.0929999999999955</c:v>
                </c:pt>
                <c:pt idx="21">
                  <c:v>5.1399999999999926</c:v>
                </c:pt>
                <c:pt idx="22">
                  <c:v>5.1860000000000115</c:v>
                </c:pt>
                <c:pt idx="23">
                  <c:v>5.2310000000000123</c:v>
                </c:pt>
                <c:pt idx="24" formatCode="#,##0.00">
                  <c:v>5.2749999999999995</c:v>
                </c:pt>
                <c:pt idx="25">
                  <c:v>5.3189999999999928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5.6879999999999962</c:v>
                </c:pt>
                <c:pt idx="1">
                  <c:v>6.9129999999999807</c:v>
                </c:pt>
                <c:pt idx="2">
                  <c:v>6.4750000000000005</c:v>
                </c:pt>
                <c:pt idx="3">
                  <c:v>5.9930000000000119</c:v>
                </c:pt>
                <c:pt idx="4">
                  <c:v>4.9079999999999986</c:v>
                </c:pt>
                <c:pt idx="5">
                  <c:v>5.7899999999999956</c:v>
                </c:pt>
                <c:pt idx="6">
                  <c:v>6.4160000000000101</c:v>
                </c:pt>
                <c:pt idx="7">
                  <c:v>6.0580000000000078</c:v>
                </c:pt>
                <c:pt idx="8">
                  <c:v>5.8459999999999992</c:v>
                </c:pt>
                <c:pt idx="9">
                  <c:v>6.3089999999999851</c:v>
                </c:pt>
                <c:pt idx="10">
                  <c:v>6.3460000000000161</c:v>
                </c:pt>
                <c:pt idx="11">
                  <c:v>6.3829999999999822</c:v>
                </c:pt>
                <c:pt idx="12">
                  <c:v>6.4330000000000034</c:v>
                </c:pt>
                <c:pt idx="13">
                  <c:v>6.4629999999999921</c:v>
                </c:pt>
                <c:pt idx="14">
                  <c:v>6.4720000000000102</c:v>
                </c:pt>
                <c:pt idx="15">
                  <c:v>6.4680000000000035</c:v>
                </c:pt>
                <c:pt idx="16">
                  <c:v>6.4609999999999932</c:v>
                </c:pt>
                <c:pt idx="17">
                  <c:v>6.4540000000000006</c:v>
                </c:pt>
                <c:pt idx="18">
                  <c:v>6.4459999999999873</c:v>
                </c:pt>
                <c:pt idx="19">
                  <c:v>6.4380000000000148</c:v>
                </c:pt>
                <c:pt idx="20">
                  <c:v>6.4330000000000007</c:v>
                </c:pt>
                <c:pt idx="21">
                  <c:v>6.4290000000000092</c:v>
                </c:pt>
                <c:pt idx="22">
                  <c:v>6.4240000000000013</c:v>
                </c:pt>
                <c:pt idx="23">
                  <c:v>6.4179999999999922</c:v>
                </c:pt>
                <c:pt idx="24" formatCode="#,##0.00">
                  <c:v>6.4119999999999964</c:v>
                </c:pt>
                <c:pt idx="25">
                  <c:v>6.4049999999999976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13.929999999999991</c:v>
                </c:pt>
                <c:pt idx="1">
                  <c:v>16.30200000000001</c:v>
                </c:pt>
                <c:pt idx="2">
                  <c:v>14.950000000000061</c:v>
                </c:pt>
                <c:pt idx="3">
                  <c:v>16.895999999999976</c:v>
                </c:pt>
                <c:pt idx="4">
                  <c:v>14.136000000000029</c:v>
                </c:pt>
                <c:pt idx="5">
                  <c:v>14.170999999999987</c:v>
                </c:pt>
                <c:pt idx="6">
                  <c:v>13.624999999999984</c:v>
                </c:pt>
                <c:pt idx="7">
                  <c:v>15.054999999999986</c:v>
                </c:pt>
                <c:pt idx="8">
                  <c:v>13.531999999999979</c:v>
                </c:pt>
                <c:pt idx="9">
                  <c:v>14.891999999999969</c:v>
                </c:pt>
                <c:pt idx="10">
                  <c:v>14.526999999999983</c:v>
                </c:pt>
                <c:pt idx="11">
                  <c:v>14.651000000000041</c:v>
                </c:pt>
                <c:pt idx="12">
                  <c:v>14.435000000000011</c:v>
                </c:pt>
                <c:pt idx="13">
                  <c:v>14.295000000000012</c:v>
                </c:pt>
                <c:pt idx="14">
                  <c:v>14.124000000000065</c:v>
                </c:pt>
                <c:pt idx="15">
                  <c:v>13.934000000000035</c:v>
                </c:pt>
                <c:pt idx="16">
                  <c:v>13.660000000000013</c:v>
                </c:pt>
                <c:pt idx="17">
                  <c:v>13.389000000000024</c:v>
                </c:pt>
                <c:pt idx="18">
                  <c:v>13.125</c:v>
                </c:pt>
                <c:pt idx="19">
                  <c:v>12.865999999999998</c:v>
                </c:pt>
                <c:pt idx="20">
                  <c:v>12.621999999999961</c:v>
                </c:pt>
                <c:pt idx="21">
                  <c:v>12.378999999999996</c:v>
                </c:pt>
                <c:pt idx="22">
                  <c:v>12.138999999999976</c:v>
                </c:pt>
                <c:pt idx="23">
                  <c:v>11.902999999999997</c:v>
                </c:pt>
                <c:pt idx="24" formatCode="#,##0.00">
                  <c:v>11.670999999999989</c:v>
                </c:pt>
                <c:pt idx="25">
                  <c:v>11.444000000000019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40.959999999999994</c:v>
                </c:pt>
                <c:pt idx="1">
                  <c:v>37.096999999999937</c:v>
                </c:pt>
                <c:pt idx="2">
                  <c:v>41.092999999999982</c:v>
                </c:pt>
                <c:pt idx="3">
                  <c:v>37.267000000000003</c:v>
                </c:pt>
                <c:pt idx="4">
                  <c:v>38.501000000000069</c:v>
                </c:pt>
                <c:pt idx="5">
                  <c:v>37.122000000000021</c:v>
                </c:pt>
                <c:pt idx="6">
                  <c:v>38.241999999999969</c:v>
                </c:pt>
                <c:pt idx="7">
                  <c:v>36.78799999999984</c:v>
                </c:pt>
                <c:pt idx="8">
                  <c:v>38.324999999999896</c:v>
                </c:pt>
                <c:pt idx="9">
                  <c:v>38.564000000000036</c:v>
                </c:pt>
                <c:pt idx="10">
                  <c:v>38.596999999999881</c:v>
                </c:pt>
                <c:pt idx="11">
                  <c:v>38.067000000000064</c:v>
                </c:pt>
                <c:pt idx="12">
                  <c:v>37.598000000000056</c:v>
                </c:pt>
                <c:pt idx="13">
                  <c:v>37.10299999999998</c:v>
                </c:pt>
                <c:pt idx="14">
                  <c:v>36.866999999999962</c:v>
                </c:pt>
                <c:pt idx="15">
                  <c:v>36.511000000000031</c:v>
                </c:pt>
                <c:pt idx="16">
                  <c:v>36.308999999999955</c:v>
                </c:pt>
                <c:pt idx="17">
                  <c:v>36.10199999999989</c:v>
                </c:pt>
                <c:pt idx="18">
                  <c:v>35.907000000000032</c:v>
                </c:pt>
                <c:pt idx="19">
                  <c:v>35.723999999999997</c:v>
                </c:pt>
                <c:pt idx="20">
                  <c:v>35.58600000000002</c:v>
                </c:pt>
                <c:pt idx="21">
                  <c:v>35.427999999999891</c:v>
                </c:pt>
                <c:pt idx="22">
                  <c:v>35.2770000000001</c:v>
                </c:pt>
                <c:pt idx="23">
                  <c:v>35.131999999999984</c:v>
                </c:pt>
                <c:pt idx="24" formatCode="#,##0.00">
                  <c:v>34.994999999999933</c:v>
                </c:pt>
                <c:pt idx="25">
                  <c:v>34.885999999999981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51.599999999999959</c:v>
                </c:pt>
                <c:pt idx="1">
                  <c:v>52.536000000000158</c:v>
                </c:pt>
                <c:pt idx="2">
                  <c:v>52.514000000000053</c:v>
                </c:pt>
                <c:pt idx="3">
                  <c:v>52.099000000000039</c:v>
                </c:pt>
                <c:pt idx="4">
                  <c:v>53.319999999999887</c:v>
                </c:pt>
                <c:pt idx="5">
                  <c:v>53.623000000000097</c:v>
                </c:pt>
                <c:pt idx="6">
                  <c:v>57.016999999999932</c:v>
                </c:pt>
                <c:pt idx="7">
                  <c:v>58.435999999999915</c:v>
                </c:pt>
                <c:pt idx="8">
                  <c:v>56.956000000000166</c:v>
                </c:pt>
                <c:pt idx="9">
                  <c:v>58.65900000000007</c:v>
                </c:pt>
                <c:pt idx="10">
                  <c:v>58.755000000000038</c:v>
                </c:pt>
                <c:pt idx="11">
                  <c:v>58.240999999999808</c:v>
                </c:pt>
                <c:pt idx="12">
                  <c:v>59.213000000000044</c:v>
                </c:pt>
                <c:pt idx="13">
                  <c:v>61.333000000000013</c:v>
                </c:pt>
                <c:pt idx="14">
                  <c:v>62.978999999999914</c:v>
                </c:pt>
                <c:pt idx="15">
                  <c:v>63.731999999999907</c:v>
                </c:pt>
                <c:pt idx="16">
                  <c:v>64.416000000000153</c:v>
                </c:pt>
                <c:pt idx="17">
                  <c:v>64.953000000000046</c:v>
                </c:pt>
                <c:pt idx="18">
                  <c:v>65.571000000000112</c:v>
                </c:pt>
                <c:pt idx="19">
                  <c:v>66.157000000000096</c:v>
                </c:pt>
                <c:pt idx="20">
                  <c:v>66.83200000000005</c:v>
                </c:pt>
                <c:pt idx="21">
                  <c:v>67.524999999999835</c:v>
                </c:pt>
                <c:pt idx="22">
                  <c:v>68.239999999999839</c:v>
                </c:pt>
                <c:pt idx="23">
                  <c:v>68.971999999999866</c:v>
                </c:pt>
                <c:pt idx="24" formatCode="#,##0.00">
                  <c:v>69.716999999999999</c:v>
                </c:pt>
                <c:pt idx="25">
                  <c:v>70.472999999999985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119.38399999999966</c:v>
                </c:pt>
                <c:pt idx="1">
                  <c:v>117.65399999999971</c:v>
                </c:pt>
                <c:pt idx="2">
                  <c:v>119.60899999999995</c:v>
                </c:pt>
                <c:pt idx="3">
                  <c:v>119.99399999999999</c:v>
                </c:pt>
                <c:pt idx="4">
                  <c:v>118.66100000000014</c:v>
                </c:pt>
                <c:pt idx="5">
                  <c:v>118.06299999999982</c:v>
                </c:pt>
                <c:pt idx="6">
                  <c:v>124.4740000000003</c:v>
                </c:pt>
                <c:pt idx="7">
                  <c:v>120.18200000000034</c:v>
                </c:pt>
                <c:pt idx="8">
                  <c:v>120.25899999999993</c:v>
                </c:pt>
                <c:pt idx="9">
                  <c:v>125.0030000000001</c:v>
                </c:pt>
                <c:pt idx="10">
                  <c:v>128.71600000000021</c:v>
                </c:pt>
                <c:pt idx="11">
                  <c:v>129.16000000000039</c:v>
                </c:pt>
                <c:pt idx="12">
                  <c:v>129.25799999999978</c:v>
                </c:pt>
                <c:pt idx="13">
                  <c:v>129.26399999999992</c:v>
                </c:pt>
                <c:pt idx="14">
                  <c:v>129.45499999999987</c:v>
                </c:pt>
                <c:pt idx="15">
                  <c:v>129.74899999999988</c:v>
                </c:pt>
                <c:pt idx="16">
                  <c:v>129.92900000000006</c:v>
                </c:pt>
                <c:pt idx="17">
                  <c:v>130.07599999999994</c:v>
                </c:pt>
                <c:pt idx="18">
                  <c:v>130.20299999999978</c:v>
                </c:pt>
                <c:pt idx="19">
                  <c:v>130.32399999999978</c:v>
                </c:pt>
                <c:pt idx="20">
                  <c:v>130.47199999999981</c:v>
                </c:pt>
                <c:pt idx="21">
                  <c:v>130.63199999999992</c:v>
                </c:pt>
                <c:pt idx="22">
                  <c:v>130.7859999999998</c:v>
                </c:pt>
                <c:pt idx="23">
                  <c:v>131.0029999999999</c:v>
                </c:pt>
                <c:pt idx="24" formatCode="#,##0.00">
                  <c:v>131.2079999999998</c:v>
                </c:pt>
                <c:pt idx="25">
                  <c:v>131.40799999999984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24.875999999999994</c:v>
                </c:pt>
                <c:pt idx="1">
                  <c:v>24.12900000000004</c:v>
                </c:pt>
                <c:pt idx="2">
                  <c:v>25.795000000000012</c:v>
                </c:pt>
                <c:pt idx="3">
                  <c:v>24.205999999999964</c:v>
                </c:pt>
                <c:pt idx="4">
                  <c:v>24.299999999999994</c:v>
                </c:pt>
                <c:pt idx="5">
                  <c:v>26.707999999999977</c:v>
                </c:pt>
                <c:pt idx="6">
                  <c:v>26.929999999999914</c:v>
                </c:pt>
                <c:pt idx="7">
                  <c:v>25.031999999999993</c:v>
                </c:pt>
                <c:pt idx="8">
                  <c:v>26.228999999999971</c:v>
                </c:pt>
                <c:pt idx="9">
                  <c:v>26.640999999999835</c:v>
                </c:pt>
                <c:pt idx="10">
                  <c:v>25.496000000000009</c:v>
                </c:pt>
                <c:pt idx="11">
                  <c:v>26.28700000000002</c:v>
                </c:pt>
                <c:pt idx="12">
                  <c:v>26.174999999999915</c:v>
                </c:pt>
                <c:pt idx="13">
                  <c:v>26.21299999999998</c:v>
                </c:pt>
                <c:pt idx="14">
                  <c:v>26.313999999999922</c:v>
                </c:pt>
                <c:pt idx="15">
                  <c:v>26.370000000000037</c:v>
                </c:pt>
                <c:pt idx="16">
                  <c:v>26.402999999999945</c:v>
                </c:pt>
                <c:pt idx="17">
                  <c:v>26.432999999999911</c:v>
                </c:pt>
                <c:pt idx="18">
                  <c:v>26.459999999999944</c:v>
                </c:pt>
                <c:pt idx="19">
                  <c:v>26.487999999999985</c:v>
                </c:pt>
                <c:pt idx="20">
                  <c:v>26.519999999999943</c:v>
                </c:pt>
                <c:pt idx="21">
                  <c:v>26.546999999999983</c:v>
                </c:pt>
                <c:pt idx="22">
                  <c:v>26.573000000000004</c:v>
                </c:pt>
                <c:pt idx="23">
                  <c:v>26.597000000000012</c:v>
                </c:pt>
                <c:pt idx="24" formatCode="#,##0.00">
                  <c:v>26.621000000000056</c:v>
                </c:pt>
                <c:pt idx="25">
                  <c:v>26.643999999999977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50.334000000000152</c:v>
                </c:pt>
                <c:pt idx="1">
                  <c:v>54.090000000000025</c:v>
                </c:pt>
                <c:pt idx="2">
                  <c:v>56.788000000000032</c:v>
                </c:pt>
                <c:pt idx="3">
                  <c:v>57.32099999999987</c:v>
                </c:pt>
                <c:pt idx="4">
                  <c:v>60.293000000000042</c:v>
                </c:pt>
                <c:pt idx="5">
                  <c:v>59.800999999999888</c:v>
                </c:pt>
                <c:pt idx="6">
                  <c:v>60.530000000000044</c:v>
                </c:pt>
                <c:pt idx="7">
                  <c:v>63.245999999999981</c:v>
                </c:pt>
                <c:pt idx="8">
                  <c:v>68.221999999999795</c:v>
                </c:pt>
                <c:pt idx="9">
                  <c:v>66.41200000000012</c:v>
                </c:pt>
                <c:pt idx="10">
                  <c:v>63.259000000000107</c:v>
                </c:pt>
                <c:pt idx="11">
                  <c:v>60.942999999999905</c:v>
                </c:pt>
                <c:pt idx="12">
                  <c:v>62.278999999999982</c:v>
                </c:pt>
                <c:pt idx="13">
                  <c:v>64.047000000000082</c:v>
                </c:pt>
                <c:pt idx="14">
                  <c:v>65.640000000000029</c:v>
                </c:pt>
                <c:pt idx="15">
                  <c:v>66.760999999999953</c:v>
                </c:pt>
                <c:pt idx="16">
                  <c:v>67.740999999999829</c:v>
                </c:pt>
                <c:pt idx="17">
                  <c:v>68.62899999999992</c:v>
                </c:pt>
                <c:pt idx="18">
                  <c:v>69.461999999999932</c:v>
                </c:pt>
                <c:pt idx="19">
                  <c:v>70.253000000000057</c:v>
                </c:pt>
                <c:pt idx="20">
                  <c:v>71.028000000000077</c:v>
                </c:pt>
                <c:pt idx="21">
                  <c:v>71.766999999999882</c:v>
                </c:pt>
                <c:pt idx="22">
                  <c:v>72.475000000000037</c:v>
                </c:pt>
                <c:pt idx="23">
                  <c:v>73.150000000000077</c:v>
                </c:pt>
                <c:pt idx="24" formatCode="#,##0.00">
                  <c:v>73.792999999999978</c:v>
                </c:pt>
                <c:pt idx="25">
                  <c:v>74.40600000000002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3.8660000000000054</c:v>
                </c:pt>
                <c:pt idx="1">
                  <c:v>5.6210000000000164</c:v>
                </c:pt>
                <c:pt idx="2">
                  <c:v>6.5580000000000007</c:v>
                </c:pt>
                <c:pt idx="3">
                  <c:v>4.4660000000000002</c:v>
                </c:pt>
                <c:pt idx="4">
                  <c:v>5.285000000000001</c:v>
                </c:pt>
                <c:pt idx="5">
                  <c:v>5.1289999999999916</c:v>
                </c:pt>
                <c:pt idx="6">
                  <c:v>4.2350000000000039</c:v>
                </c:pt>
                <c:pt idx="7">
                  <c:v>4.6999999999999931</c:v>
                </c:pt>
                <c:pt idx="8">
                  <c:v>4.954000000000006</c:v>
                </c:pt>
                <c:pt idx="9">
                  <c:v>4.6780000000000079</c:v>
                </c:pt>
                <c:pt idx="10">
                  <c:v>4.7079999999999966</c:v>
                </c:pt>
                <c:pt idx="11">
                  <c:v>4.6370000000000022</c:v>
                </c:pt>
                <c:pt idx="12">
                  <c:v>4.6069999999999931</c:v>
                </c:pt>
                <c:pt idx="13">
                  <c:v>4.5750000000000055</c:v>
                </c:pt>
                <c:pt idx="14">
                  <c:v>4.5500000000000052</c:v>
                </c:pt>
                <c:pt idx="15">
                  <c:v>4.5449999999999919</c:v>
                </c:pt>
                <c:pt idx="16">
                  <c:v>4.5340000000000131</c:v>
                </c:pt>
                <c:pt idx="17">
                  <c:v>4.5229999999999935</c:v>
                </c:pt>
                <c:pt idx="18">
                  <c:v>4.5129999999999981</c:v>
                </c:pt>
                <c:pt idx="19">
                  <c:v>4.5020000000000033</c:v>
                </c:pt>
                <c:pt idx="20">
                  <c:v>4.4900000000000011</c:v>
                </c:pt>
                <c:pt idx="21">
                  <c:v>4.4779999999999998</c:v>
                </c:pt>
                <c:pt idx="22">
                  <c:v>4.4670000000000059</c:v>
                </c:pt>
                <c:pt idx="23">
                  <c:v>4.4549999999999974</c:v>
                </c:pt>
                <c:pt idx="24" formatCode="#,##0.00">
                  <c:v>4.4429999999999872</c:v>
                </c:pt>
                <c:pt idx="25">
                  <c:v>4.4319999999999959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30.535999999999902</c:v>
                </c:pt>
                <c:pt idx="1">
                  <c:v>33.066000000000059</c:v>
                </c:pt>
                <c:pt idx="2">
                  <c:v>29.861999999999998</c:v>
                </c:pt>
                <c:pt idx="3">
                  <c:v>35.198000000000043</c:v>
                </c:pt>
                <c:pt idx="4">
                  <c:v>34.299000000000071</c:v>
                </c:pt>
                <c:pt idx="5">
                  <c:v>37.552000000000056</c:v>
                </c:pt>
                <c:pt idx="6">
                  <c:v>37.644999999999911</c:v>
                </c:pt>
                <c:pt idx="7">
                  <c:v>34.889000000000017</c:v>
                </c:pt>
                <c:pt idx="8">
                  <c:v>35.093999999999909</c:v>
                </c:pt>
                <c:pt idx="9">
                  <c:v>35.593000000000025</c:v>
                </c:pt>
                <c:pt idx="10">
                  <c:v>35.743000000000059</c:v>
                </c:pt>
                <c:pt idx="11">
                  <c:v>36.519999999999854</c:v>
                </c:pt>
                <c:pt idx="12">
                  <c:v>36.815000000000012</c:v>
                </c:pt>
                <c:pt idx="13">
                  <c:v>37.424000000000042</c:v>
                </c:pt>
                <c:pt idx="14">
                  <c:v>37.898000000000067</c:v>
                </c:pt>
                <c:pt idx="15">
                  <c:v>38.288000000000103</c:v>
                </c:pt>
                <c:pt idx="16">
                  <c:v>38.649000000000044</c:v>
                </c:pt>
                <c:pt idx="17">
                  <c:v>38.96100000000002</c:v>
                </c:pt>
                <c:pt idx="18">
                  <c:v>39.25600000000005</c:v>
                </c:pt>
                <c:pt idx="19">
                  <c:v>39.548999999999907</c:v>
                </c:pt>
                <c:pt idx="20">
                  <c:v>39.858000000000068</c:v>
                </c:pt>
                <c:pt idx="21">
                  <c:v>40.158999999999942</c:v>
                </c:pt>
                <c:pt idx="22">
                  <c:v>40.453999999999951</c:v>
                </c:pt>
                <c:pt idx="23">
                  <c:v>40.736000000000075</c:v>
                </c:pt>
                <c:pt idx="24" formatCode="#,##0.00">
                  <c:v>41.001000000000083</c:v>
                </c:pt>
                <c:pt idx="25">
                  <c:v>41.251999999999981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28.482000000000031</c:v>
                </c:pt>
                <c:pt idx="1">
                  <c:v>27.411999999999981</c:v>
                </c:pt>
                <c:pt idx="2">
                  <c:v>28.645999999999965</c:v>
                </c:pt>
                <c:pt idx="3">
                  <c:v>30.321999999999935</c:v>
                </c:pt>
                <c:pt idx="4">
                  <c:v>28.308000000000007</c:v>
                </c:pt>
                <c:pt idx="5">
                  <c:v>29.002000000000031</c:v>
                </c:pt>
                <c:pt idx="6">
                  <c:v>27.861999999999966</c:v>
                </c:pt>
                <c:pt idx="7">
                  <c:v>27.039999999999935</c:v>
                </c:pt>
                <c:pt idx="8">
                  <c:v>29.118000000000052</c:v>
                </c:pt>
                <c:pt idx="9">
                  <c:v>28.338000000000065</c:v>
                </c:pt>
                <c:pt idx="10">
                  <c:v>29.71999999999996</c:v>
                </c:pt>
                <c:pt idx="11">
                  <c:v>30.132000000000055</c:v>
                </c:pt>
                <c:pt idx="12">
                  <c:v>29.993999999999918</c:v>
                </c:pt>
                <c:pt idx="13">
                  <c:v>29.82899999999994</c:v>
                </c:pt>
                <c:pt idx="14">
                  <c:v>29.625</c:v>
                </c:pt>
                <c:pt idx="15">
                  <c:v>29.478000000000037</c:v>
                </c:pt>
                <c:pt idx="16">
                  <c:v>29.359000000000016</c:v>
                </c:pt>
                <c:pt idx="17">
                  <c:v>29.237000000000059</c:v>
                </c:pt>
                <c:pt idx="18">
                  <c:v>29.114000000000061</c:v>
                </c:pt>
                <c:pt idx="19">
                  <c:v>28.989000000000022</c:v>
                </c:pt>
                <c:pt idx="20">
                  <c:v>28.868000000000023</c:v>
                </c:pt>
                <c:pt idx="21">
                  <c:v>28.732000000000035</c:v>
                </c:pt>
                <c:pt idx="22">
                  <c:v>28.596</c:v>
                </c:pt>
                <c:pt idx="23">
                  <c:v>28.460999999999984</c:v>
                </c:pt>
                <c:pt idx="24" formatCode="#,##0.00">
                  <c:v>28.326000000000064</c:v>
                </c:pt>
                <c:pt idx="25">
                  <c:v>28.190999999999995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11.585000000000015</c:v>
                </c:pt>
                <c:pt idx="1">
                  <c:v>11.610000000000026</c:v>
                </c:pt>
                <c:pt idx="2">
                  <c:v>13.532000000000021</c:v>
                </c:pt>
                <c:pt idx="3">
                  <c:v>13.856999999999994</c:v>
                </c:pt>
                <c:pt idx="4">
                  <c:v>15.564000000000002</c:v>
                </c:pt>
                <c:pt idx="5">
                  <c:v>14.686000000000016</c:v>
                </c:pt>
                <c:pt idx="6">
                  <c:v>15.213999999999986</c:v>
                </c:pt>
                <c:pt idx="7">
                  <c:v>14.12099999999997</c:v>
                </c:pt>
                <c:pt idx="8">
                  <c:v>14.261000000000021</c:v>
                </c:pt>
                <c:pt idx="9">
                  <c:v>15.139000000000021</c:v>
                </c:pt>
                <c:pt idx="10">
                  <c:v>16.632999999999942</c:v>
                </c:pt>
                <c:pt idx="11">
                  <c:v>16.32299999999999</c:v>
                </c:pt>
                <c:pt idx="12">
                  <c:v>15.996999999999995</c:v>
                </c:pt>
                <c:pt idx="13">
                  <c:v>15.771999999999995</c:v>
                </c:pt>
                <c:pt idx="14">
                  <c:v>15.666000000000018</c:v>
                </c:pt>
                <c:pt idx="15">
                  <c:v>15.685999999999998</c:v>
                </c:pt>
                <c:pt idx="16">
                  <c:v>15.744000000000012</c:v>
                </c:pt>
                <c:pt idx="17">
                  <c:v>15.822000000000015</c:v>
                </c:pt>
                <c:pt idx="18">
                  <c:v>15.90899999999996</c:v>
                </c:pt>
                <c:pt idx="19">
                  <c:v>16.000000000000007</c:v>
                </c:pt>
                <c:pt idx="20">
                  <c:v>16.093000000000028</c:v>
                </c:pt>
                <c:pt idx="21">
                  <c:v>16.186000000000028</c:v>
                </c:pt>
                <c:pt idx="22">
                  <c:v>16.277999999999977</c:v>
                </c:pt>
                <c:pt idx="23">
                  <c:v>16.368999999999993</c:v>
                </c:pt>
                <c:pt idx="24" formatCode="#,##0.00">
                  <c:v>16.457000000000001</c:v>
                </c:pt>
                <c:pt idx="25">
                  <c:v>16.541999999999973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55.177999999999876</c:v>
                </c:pt>
                <c:pt idx="1">
                  <c:v>57.167000000000023</c:v>
                </c:pt>
                <c:pt idx="2">
                  <c:v>62.118999999999957</c:v>
                </c:pt>
                <c:pt idx="3">
                  <c:v>60.493999999999986</c:v>
                </c:pt>
                <c:pt idx="4">
                  <c:v>66.862999999999957</c:v>
                </c:pt>
                <c:pt idx="5">
                  <c:v>69.708999999999932</c:v>
                </c:pt>
                <c:pt idx="6">
                  <c:v>70.34099999999988</c:v>
                </c:pt>
                <c:pt idx="7">
                  <c:v>62.755999999999915</c:v>
                </c:pt>
                <c:pt idx="8">
                  <c:v>71.109999999999985</c:v>
                </c:pt>
                <c:pt idx="9">
                  <c:v>76.406999999999911</c:v>
                </c:pt>
                <c:pt idx="10">
                  <c:v>72.969999999999814</c:v>
                </c:pt>
                <c:pt idx="11">
                  <c:v>74.378999999999778</c:v>
                </c:pt>
                <c:pt idx="12">
                  <c:v>74.841000000000093</c:v>
                </c:pt>
                <c:pt idx="13">
                  <c:v>75.429000000000059</c:v>
                </c:pt>
                <c:pt idx="14">
                  <c:v>76.059000000000111</c:v>
                </c:pt>
                <c:pt idx="15">
                  <c:v>76.563999999999837</c:v>
                </c:pt>
                <c:pt idx="16">
                  <c:v>77.029999999999902</c:v>
                </c:pt>
                <c:pt idx="17">
                  <c:v>77.519000000000119</c:v>
                </c:pt>
                <c:pt idx="18">
                  <c:v>78.026000000000153</c:v>
                </c:pt>
                <c:pt idx="19">
                  <c:v>78.557000000000258</c:v>
                </c:pt>
                <c:pt idx="20">
                  <c:v>79.115999999999971</c:v>
                </c:pt>
                <c:pt idx="21">
                  <c:v>79.663999999999987</c:v>
                </c:pt>
                <c:pt idx="22">
                  <c:v>80.21700000000007</c:v>
                </c:pt>
                <c:pt idx="23">
                  <c:v>80.771000000000029</c:v>
                </c:pt>
                <c:pt idx="24" formatCode="#,##0.00">
                  <c:v>81.326000000000292</c:v>
                </c:pt>
                <c:pt idx="25">
                  <c:v>81.881999999999934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49.624000000000009</c:v>
                </c:pt>
                <c:pt idx="1">
                  <c:v>51.650999999999996</c:v>
                </c:pt>
                <c:pt idx="2">
                  <c:v>58.33400000000006</c:v>
                </c:pt>
                <c:pt idx="3">
                  <c:v>54.222999999999992</c:v>
                </c:pt>
                <c:pt idx="4">
                  <c:v>62.298000000000044</c:v>
                </c:pt>
                <c:pt idx="5">
                  <c:v>54.400999999999875</c:v>
                </c:pt>
                <c:pt idx="6">
                  <c:v>59.35099999999985</c:v>
                </c:pt>
                <c:pt idx="7">
                  <c:v>59.804999999999964</c:v>
                </c:pt>
                <c:pt idx="8">
                  <c:v>59.841999999999992</c:v>
                </c:pt>
                <c:pt idx="9">
                  <c:v>58.007000000000026</c:v>
                </c:pt>
                <c:pt idx="10">
                  <c:v>53.861000000000061</c:v>
                </c:pt>
                <c:pt idx="11">
                  <c:v>54.912999999999975</c:v>
                </c:pt>
                <c:pt idx="12">
                  <c:v>56.275000000000048</c:v>
                </c:pt>
                <c:pt idx="13">
                  <c:v>57.271999999999942</c:v>
                </c:pt>
                <c:pt idx="14">
                  <c:v>57.898999999999965</c:v>
                </c:pt>
                <c:pt idx="15">
                  <c:v>58.405999999999906</c:v>
                </c:pt>
                <c:pt idx="16">
                  <c:v>58.965999999999966</c:v>
                </c:pt>
                <c:pt idx="17">
                  <c:v>59.521000000000051</c:v>
                </c:pt>
                <c:pt idx="18">
                  <c:v>60.073999999999749</c:v>
                </c:pt>
                <c:pt idx="19">
                  <c:v>60.629000000000076</c:v>
                </c:pt>
                <c:pt idx="20">
                  <c:v>61.19899999999987</c:v>
                </c:pt>
                <c:pt idx="21">
                  <c:v>61.753000000000085</c:v>
                </c:pt>
                <c:pt idx="22">
                  <c:v>62.309000000000097</c:v>
                </c:pt>
                <c:pt idx="23">
                  <c:v>62.867999999999881</c:v>
                </c:pt>
                <c:pt idx="24" formatCode="#,##0.00">
                  <c:v>63.428000000000104</c:v>
                </c:pt>
                <c:pt idx="25">
                  <c:v>63.991999999999912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20.991999999999972</c:v>
                </c:pt>
                <c:pt idx="1">
                  <c:v>23.67</c:v>
                </c:pt>
                <c:pt idx="2">
                  <c:v>21.167000000000016</c:v>
                </c:pt>
                <c:pt idx="3">
                  <c:v>20.642000000000007</c:v>
                </c:pt>
                <c:pt idx="4">
                  <c:v>22.577999999999975</c:v>
                </c:pt>
                <c:pt idx="5">
                  <c:v>24.523000000000035</c:v>
                </c:pt>
                <c:pt idx="6">
                  <c:v>21.638000000000044</c:v>
                </c:pt>
                <c:pt idx="7">
                  <c:v>22.817999999999955</c:v>
                </c:pt>
                <c:pt idx="8">
                  <c:v>25.00099999999998</c:v>
                </c:pt>
                <c:pt idx="9">
                  <c:v>22.807000000000006</c:v>
                </c:pt>
                <c:pt idx="10">
                  <c:v>21.544999999999991</c:v>
                </c:pt>
                <c:pt idx="11">
                  <c:v>22.322999999999951</c:v>
                </c:pt>
                <c:pt idx="12">
                  <c:v>22.908999999999988</c:v>
                </c:pt>
                <c:pt idx="13">
                  <c:v>23.456000000000024</c:v>
                </c:pt>
                <c:pt idx="14">
                  <c:v>23.832999999999966</c:v>
                </c:pt>
                <c:pt idx="15">
                  <c:v>24.040999999999993</c:v>
                </c:pt>
                <c:pt idx="16">
                  <c:v>24.328999999999972</c:v>
                </c:pt>
                <c:pt idx="17">
                  <c:v>24.598999999999943</c:v>
                </c:pt>
                <c:pt idx="18">
                  <c:v>24.854999999999972</c:v>
                </c:pt>
                <c:pt idx="19">
                  <c:v>25.101999999999972</c:v>
                </c:pt>
                <c:pt idx="20">
                  <c:v>25.36699999999999</c:v>
                </c:pt>
                <c:pt idx="21">
                  <c:v>25.644000000000023</c:v>
                </c:pt>
                <c:pt idx="22">
                  <c:v>25.926999999999975</c:v>
                </c:pt>
                <c:pt idx="23">
                  <c:v>26.210999999999977</c:v>
                </c:pt>
                <c:pt idx="24" formatCode="#,##0.00">
                  <c:v>26.494999999999987</c:v>
                </c:pt>
                <c:pt idx="25">
                  <c:v>26.779000000000028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24.779000000000007</c:v>
                </c:pt>
                <c:pt idx="1">
                  <c:v>24.695</c:v>
                </c:pt>
                <c:pt idx="2">
                  <c:v>24.333999999999968</c:v>
                </c:pt>
                <c:pt idx="3">
                  <c:v>27.816000000000003</c:v>
                </c:pt>
                <c:pt idx="4">
                  <c:v>25.564</c:v>
                </c:pt>
                <c:pt idx="5">
                  <c:v>25.916999999999984</c:v>
                </c:pt>
                <c:pt idx="6">
                  <c:v>24.656999999999979</c:v>
                </c:pt>
                <c:pt idx="7">
                  <c:v>21.977999999999977</c:v>
                </c:pt>
                <c:pt idx="8">
                  <c:v>25.426999999999996</c:v>
                </c:pt>
                <c:pt idx="9">
                  <c:v>28.181000000000061</c:v>
                </c:pt>
                <c:pt idx="10">
                  <c:v>26.764999999999976</c:v>
                </c:pt>
                <c:pt idx="11">
                  <c:v>26.50500000000002</c:v>
                </c:pt>
                <c:pt idx="12">
                  <c:v>26.319000000000042</c:v>
                </c:pt>
                <c:pt idx="13">
                  <c:v>26.35100000000001</c:v>
                </c:pt>
                <c:pt idx="14">
                  <c:v>26.401999999999962</c:v>
                </c:pt>
                <c:pt idx="15">
                  <c:v>26.385999999999992</c:v>
                </c:pt>
                <c:pt idx="16">
                  <c:v>26.357999999999961</c:v>
                </c:pt>
                <c:pt idx="17">
                  <c:v>26.333999999999964</c:v>
                </c:pt>
                <c:pt idx="18">
                  <c:v>26.318000000000016</c:v>
                </c:pt>
                <c:pt idx="19">
                  <c:v>26.31199999999998</c:v>
                </c:pt>
                <c:pt idx="20">
                  <c:v>26.320999999999994</c:v>
                </c:pt>
                <c:pt idx="21">
                  <c:v>26.339000000000006</c:v>
                </c:pt>
                <c:pt idx="22">
                  <c:v>26.362999999999953</c:v>
                </c:pt>
                <c:pt idx="23">
                  <c:v>26.392999999999944</c:v>
                </c:pt>
                <c:pt idx="24" formatCode="#,##0.00">
                  <c:v>26.428000000000029</c:v>
                </c:pt>
                <c:pt idx="25">
                  <c:v>26.470000000000052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39.753000000000064</c:v>
                </c:pt>
                <c:pt idx="1">
                  <c:v>36.121000000000024</c:v>
                </c:pt>
                <c:pt idx="2">
                  <c:v>35.48299999999999</c:v>
                </c:pt>
                <c:pt idx="3">
                  <c:v>34.573</c:v>
                </c:pt>
                <c:pt idx="4">
                  <c:v>34.70900000000001</c:v>
                </c:pt>
                <c:pt idx="5">
                  <c:v>32.696000000000012</c:v>
                </c:pt>
                <c:pt idx="6">
                  <c:v>32.770000000000088</c:v>
                </c:pt>
                <c:pt idx="7">
                  <c:v>32.360999999999997</c:v>
                </c:pt>
                <c:pt idx="8">
                  <c:v>32.326000000000008</c:v>
                </c:pt>
                <c:pt idx="9">
                  <c:v>31.330000000000027</c:v>
                </c:pt>
                <c:pt idx="10">
                  <c:v>32.31700000000005</c:v>
                </c:pt>
                <c:pt idx="11">
                  <c:v>31.943000000000005</c:v>
                </c:pt>
                <c:pt idx="12">
                  <c:v>32.23899999999999</c:v>
                </c:pt>
                <c:pt idx="13">
                  <c:v>32.304999999999964</c:v>
                </c:pt>
                <c:pt idx="14">
                  <c:v>32.427000000000042</c:v>
                </c:pt>
                <c:pt idx="15">
                  <c:v>32.385999999999889</c:v>
                </c:pt>
                <c:pt idx="16">
                  <c:v>32.344000000000001</c:v>
                </c:pt>
                <c:pt idx="17">
                  <c:v>32.300999999999974</c:v>
                </c:pt>
                <c:pt idx="18">
                  <c:v>32.256999999999991</c:v>
                </c:pt>
                <c:pt idx="19">
                  <c:v>32.211999999999968</c:v>
                </c:pt>
                <c:pt idx="20">
                  <c:v>32.164999999999999</c:v>
                </c:pt>
                <c:pt idx="21">
                  <c:v>32.107000000000035</c:v>
                </c:pt>
                <c:pt idx="22">
                  <c:v>32.04699999999999</c:v>
                </c:pt>
                <c:pt idx="23">
                  <c:v>31.988000000000014</c:v>
                </c:pt>
                <c:pt idx="24" formatCode="#,##0.00">
                  <c:v>31.929999999999993</c:v>
                </c:pt>
                <c:pt idx="25">
                  <c:v>31.871000000000027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63.88400000000015</c:v>
                </c:pt>
                <c:pt idx="1">
                  <c:v>65.274999999999864</c:v>
                </c:pt>
                <c:pt idx="2">
                  <c:v>64.728000000000037</c:v>
                </c:pt>
                <c:pt idx="3">
                  <c:v>64.721999999999866</c:v>
                </c:pt>
                <c:pt idx="4">
                  <c:v>65.500999999999934</c:v>
                </c:pt>
                <c:pt idx="5">
                  <c:v>68.339999999999932</c:v>
                </c:pt>
                <c:pt idx="6">
                  <c:v>69.039999999999878</c:v>
                </c:pt>
                <c:pt idx="7">
                  <c:v>67.689000000000135</c:v>
                </c:pt>
                <c:pt idx="8">
                  <c:v>67.074000000000041</c:v>
                </c:pt>
                <c:pt idx="9">
                  <c:v>66.421999999999883</c:v>
                </c:pt>
                <c:pt idx="10">
                  <c:v>64.379999999999939</c:v>
                </c:pt>
                <c:pt idx="11">
                  <c:v>64.289999999999992</c:v>
                </c:pt>
                <c:pt idx="12">
                  <c:v>64.253000000000114</c:v>
                </c:pt>
                <c:pt idx="13">
                  <c:v>64.407999999999973</c:v>
                </c:pt>
                <c:pt idx="14">
                  <c:v>64.636000000000067</c:v>
                </c:pt>
                <c:pt idx="15">
                  <c:v>64.921000000000177</c:v>
                </c:pt>
                <c:pt idx="16">
                  <c:v>65.122999999999905</c:v>
                </c:pt>
                <c:pt idx="17">
                  <c:v>65.329999999999956</c:v>
                </c:pt>
                <c:pt idx="18">
                  <c:v>65.542999999999992</c:v>
                </c:pt>
                <c:pt idx="19">
                  <c:v>65.769000000000077</c:v>
                </c:pt>
                <c:pt idx="20">
                  <c:v>66.038999999999959</c:v>
                </c:pt>
                <c:pt idx="21">
                  <c:v>66.306000000000012</c:v>
                </c:pt>
                <c:pt idx="22">
                  <c:v>66.568000000000055</c:v>
                </c:pt>
                <c:pt idx="23">
                  <c:v>66.829000000000008</c:v>
                </c:pt>
                <c:pt idx="24" formatCode="#,##0.00">
                  <c:v>67.088000000000051</c:v>
                </c:pt>
                <c:pt idx="25">
                  <c:v>67.342000000000112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91.859999999999985</c:v>
                </c:pt>
                <c:pt idx="1">
                  <c:v>92.99600000000008</c:v>
                </c:pt>
                <c:pt idx="2">
                  <c:v>90.464000000000169</c:v>
                </c:pt>
                <c:pt idx="3">
                  <c:v>96.48500000000007</c:v>
                </c:pt>
                <c:pt idx="4">
                  <c:v>93.958999999999989</c:v>
                </c:pt>
                <c:pt idx="5">
                  <c:v>98.362999999999971</c:v>
                </c:pt>
                <c:pt idx="6">
                  <c:v>98.131999999999977</c:v>
                </c:pt>
                <c:pt idx="7">
                  <c:v>97.976000000000127</c:v>
                </c:pt>
                <c:pt idx="8">
                  <c:v>100.17699999999995</c:v>
                </c:pt>
                <c:pt idx="9">
                  <c:v>101.89700000000015</c:v>
                </c:pt>
                <c:pt idx="10">
                  <c:v>98.567999999999799</c:v>
                </c:pt>
                <c:pt idx="11">
                  <c:v>100.28499999999988</c:v>
                </c:pt>
                <c:pt idx="12">
                  <c:v>101.79500000000004</c:v>
                </c:pt>
                <c:pt idx="13">
                  <c:v>103.05000000000013</c:v>
                </c:pt>
                <c:pt idx="14">
                  <c:v>104.50099999999985</c:v>
                </c:pt>
                <c:pt idx="15">
                  <c:v>105.6420000000001</c:v>
                </c:pt>
                <c:pt idx="16">
                  <c:v>106.53800000000012</c:v>
                </c:pt>
                <c:pt idx="17">
                  <c:v>107.3549999999999</c:v>
                </c:pt>
                <c:pt idx="18">
                  <c:v>108.14300000000003</c:v>
                </c:pt>
                <c:pt idx="19">
                  <c:v>108.92099999999982</c:v>
                </c:pt>
                <c:pt idx="20">
                  <c:v>109.68800000000002</c:v>
                </c:pt>
                <c:pt idx="21">
                  <c:v>110.44399999999987</c:v>
                </c:pt>
                <c:pt idx="22">
                  <c:v>111.18999999999983</c:v>
                </c:pt>
                <c:pt idx="23">
                  <c:v>111.94000000000004</c:v>
                </c:pt>
                <c:pt idx="24" formatCode="#,##0.00">
                  <c:v>112.69799999999999</c:v>
                </c:pt>
                <c:pt idx="25">
                  <c:v>113.46299999999998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18.301000000000023</c:v>
                </c:pt>
                <c:pt idx="1">
                  <c:v>17.885000000000005</c:v>
                </c:pt>
                <c:pt idx="2">
                  <c:v>18.426000000000023</c:v>
                </c:pt>
                <c:pt idx="3">
                  <c:v>16.221000000000029</c:v>
                </c:pt>
                <c:pt idx="4">
                  <c:v>18.879000000000012</c:v>
                </c:pt>
                <c:pt idx="5">
                  <c:v>16.639000000000017</c:v>
                </c:pt>
                <c:pt idx="6">
                  <c:v>17.801999999999989</c:v>
                </c:pt>
                <c:pt idx="7">
                  <c:v>20.186000000000035</c:v>
                </c:pt>
                <c:pt idx="8">
                  <c:v>19.262999999999987</c:v>
                </c:pt>
                <c:pt idx="9">
                  <c:v>18.137000000000015</c:v>
                </c:pt>
                <c:pt idx="10">
                  <c:v>18.629999999999974</c:v>
                </c:pt>
                <c:pt idx="11">
                  <c:v>18.584000000000007</c:v>
                </c:pt>
                <c:pt idx="12">
                  <c:v>18.591999999999977</c:v>
                </c:pt>
                <c:pt idx="13">
                  <c:v>18.783000000000047</c:v>
                </c:pt>
                <c:pt idx="14">
                  <c:v>19.065000000000005</c:v>
                </c:pt>
                <c:pt idx="15">
                  <c:v>19.195999999999987</c:v>
                </c:pt>
                <c:pt idx="16">
                  <c:v>19.307999999999982</c:v>
                </c:pt>
                <c:pt idx="17">
                  <c:v>19.396999999999977</c:v>
                </c:pt>
                <c:pt idx="18">
                  <c:v>19.470999999999993</c:v>
                </c:pt>
                <c:pt idx="19">
                  <c:v>19.53799999999999</c:v>
                </c:pt>
                <c:pt idx="20">
                  <c:v>19.621000000000006</c:v>
                </c:pt>
                <c:pt idx="21">
                  <c:v>19.697999999999968</c:v>
                </c:pt>
                <c:pt idx="22">
                  <c:v>19.772999999999985</c:v>
                </c:pt>
                <c:pt idx="23">
                  <c:v>19.846000000000018</c:v>
                </c:pt>
                <c:pt idx="24">
                  <c:v>19.918000000000013</c:v>
                </c:pt>
                <c:pt idx="25">
                  <c:v>19.990000000000013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60.577999999999982</c:v>
                </c:pt>
                <c:pt idx="1">
                  <c:v>60.311999999999927</c:v>
                </c:pt>
                <c:pt idx="2">
                  <c:v>62.518000000000043</c:v>
                </c:pt>
                <c:pt idx="3">
                  <c:v>60.155999999999992</c:v>
                </c:pt>
                <c:pt idx="4">
                  <c:v>57.545000000000101</c:v>
                </c:pt>
                <c:pt idx="5">
                  <c:v>57.083000000000006</c:v>
                </c:pt>
                <c:pt idx="6">
                  <c:v>58.282999999999959</c:v>
                </c:pt>
                <c:pt idx="7">
                  <c:v>57.900999999999833</c:v>
                </c:pt>
                <c:pt idx="8">
                  <c:v>57.702999999999875</c:v>
                </c:pt>
                <c:pt idx="9">
                  <c:v>59.764999999999986</c:v>
                </c:pt>
                <c:pt idx="10">
                  <c:v>59.469999999999878</c:v>
                </c:pt>
                <c:pt idx="11">
                  <c:v>59.101000000000084</c:v>
                </c:pt>
                <c:pt idx="12">
                  <c:v>58.466000000000072</c:v>
                </c:pt>
                <c:pt idx="13">
                  <c:v>57.860999999999983</c:v>
                </c:pt>
                <c:pt idx="14">
                  <c:v>57.463000000000036</c:v>
                </c:pt>
                <c:pt idx="15">
                  <c:v>56.913000000000068</c:v>
                </c:pt>
                <c:pt idx="16">
                  <c:v>56.429999999999964</c:v>
                </c:pt>
                <c:pt idx="17">
                  <c:v>55.944999999999915</c:v>
                </c:pt>
                <c:pt idx="18">
                  <c:v>55.478000000000023</c:v>
                </c:pt>
                <c:pt idx="19">
                  <c:v>55.028000000000006</c:v>
                </c:pt>
                <c:pt idx="20">
                  <c:v>54.640999999999977</c:v>
                </c:pt>
                <c:pt idx="21">
                  <c:v>54.235999999999898</c:v>
                </c:pt>
                <c:pt idx="22">
                  <c:v>53.840000000000074</c:v>
                </c:pt>
                <c:pt idx="23">
                  <c:v>53.452999999999975</c:v>
                </c:pt>
                <c:pt idx="24">
                  <c:v>53.077999999999918</c:v>
                </c:pt>
                <c:pt idx="25">
                  <c:v>52.734999999999999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51.599999999999959</c:v>
                </c:pt>
                <c:pt idx="1">
                  <c:v>52.536000000000158</c:v>
                </c:pt>
                <c:pt idx="2">
                  <c:v>52.514000000000053</c:v>
                </c:pt>
                <c:pt idx="3">
                  <c:v>52.099000000000039</c:v>
                </c:pt>
                <c:pt idx="4">
                  <c:v>53.319999999999887</c:v>
                </c:pt>
                <c:pt idx="5">
                  <c:v>53.623000000000097</c:v>
                </c:pt>
                <c:pt idx="6">
                  <c:v>57.016999999999932</c:v>
                </c:pt>
                <c:pt idx="7">
                  <c:v>58.435999999999915</c:v>
                </c:pt>
                <c:pt idx="8">
                  <c:v>56.956000000000166</c:v>
                </c:pt>
                <c:pt idx="9">
                  <c:v>58.65900000000007</c:v>
                </c:pt>
                <c:pt idx="10">
                  <c:v>58.755000000000038</c:v>
                </c:pt>
                <c:pt idx="11">
                  <c:v>58.240999999999808</c:v>
                </c:pt>
                <c:pt idx="12">
                  <c:v>59.213000000000044</c:v>
                </c:pt>
                <c:pt idx="13">
                  <c:v>61.333000000000013</c:v>
                </c:pt>
                <c:pt idx="14">
                  <c:v>62.978999999999914</c:v>
                </c:pt>
                <c:pt idx="15">
                  <c:v>63.731999999999907</c:v>
                </c:pt>
                <c:pt idx="16">
                  <c:v>64.416000000000153</c:v>
                </c:pt>
                <c:pt idx="17">
                  <c:v>64.953000000000046</c:v>
                </c:pt>
                <c:pt idx="18">
                  <c:v>65.571000000000112</c:v>
                </c:pt>
                <c:pt idx="19">
                  <c:v>66.157000000000096</c:v>
                </c:pt>
                <c:pt idx="20">
                  <c:v>66.83200000000005</c:v>
                </c:pt>
                <c:pt idx="21">
                  <c:v>67.524999999999835</c:v>
                </c:pt>
                <c:pt idx="22">
                  <c:v>68.239999999999839</c:v>
                </c:pt>
                <c:pt idx="23">
                  <c:v>68.971999999999866</c:v>
                </c:pt>
                <c:pt idx="24" formatCode="#,##0.00">
                  <c:v>69.716999999999999</c:v>
                </c:pt>
                <c:pt idx="25">
                  <c:v>70.472999999999985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194.5939999999998</c:v>
                </c:pt>
                <c:pt idx="1">
                  <c:v>195.87299999999979</c:v>
                </c:pt>
                <c:pt idx="2">
                  <c:v>202.19200000000001</c:v>
                </c:pt>
                <c:pt idx="3">
                  <c:v>201.52099999999984</c:v>
                </c:pt>
                <c:pt idx="4">
                  <c:v>203.25400000000016</c:v>
                </c:pt>
                <c:pt idx="5">
                  <c:v>204.57199999999966</c:v>
                </c:pt>
                <c:pt idx="6">
                  <c:v>211.93400000000025</c:v>
                </c:pt>
                <c:pt idx="7">
                  <c:v>208.46000000000032</c:v>
                </c:pt>
                <c:pt idx="8">
                  <c:v>214.7099999999997</c:v>
                </c:pt>
                <c:pt idx="9">
                  <c:v>218.05600000000007</c:v>
                </c:pt>
                <c:pt idx="10">
                  <c:v>217.47100000000032</c:v>
                </c:pt>
                <c:pt idx="11">
                  <c:v>216.3900000000003</c:v>
                </c:pt>
                <c:pt idx="12">
                  <c:v>217.7119999999997</c:v>
                </c:pt>
                <c:pt idx="13">
                  <c:v>219.524</c:v>
                </c:pt>
                <c:pt idx="14">
                  <c:v>221.40899999999982</c:v>
                </c:pt>
                <c:pt idx="15">
                  <c:v>222.87999999999988</c:v>
                </c:pt>
                <c:pt idx="16">
                  <c:v>224.07299999999981</c:v>
                </c:pt>
                <c:pt idx="17">
                  <c:v>225.13799999999975</c:v>
                </c:pt>
                <c:pt idx="18">
                  <c:v>226.12499999999966</c:v>
                </c:pt>
                <c:pt idx="19">
                  <c:v>227.06499999999983</c:v>
                </c:pt>
                <c:pt idx="20">
                  <c:v>228.01999999999984</c:v>
                </c:pt>
                <c:pt idx="21">
                  <c:v>228.9459999999998</c:v>
                </c:pt>
                <c:pt idx="22">
                  <c:v>229.83399999999983</c:v>
                </c:pt>
                <c:pt idx="23">
                  <c:v>230.75</c:v>
                </c:pt>
                <c:pt idx="24">
                  <c:v>231.62199999999984</c:v>
                </c:pt>
                <c:pt idx="25">
                  <c:v>232.45799999999986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225.0419999999998</c:v>
                </c:pt>
                <c:pt idx="1">
                  <c:v>234.89200000000011</c:v>
                </c:pt>
                <c:pt idx="2">
                  <c:v>244.55199999999999</c:v>
                </c:pt>
                <c:pt idx="3">
                  <c:v>247.01799999999994</c:v>
                </c:pt>
                <c:pt idx="4">
                  <c:v>260.75900000000007</c:v>
                </c:pt>
                <c:pt idx="5">
                  <c:v>260.91899999999993</c:v>
                </c:pt>
                <c:pt idx="6">
                  <c:v>260.94299999999959</c:v>
                </c:pt>
                <c:pt idx="7">
                  <c:v>248.10699999999974</c:v>
                </c:pt>
                <c:pt idx="8">
                  <c:v>264.80699999999996</c:v>
                </c:pt>
                <c:pt idx="9">
                  <c:v>269.15000000000015</c:v>
                </c:pt>
                <c:pt idx="10">
                  <c:v>261.94499999999977</c:v>
                </c:pt>
                <c:pt idx="11">
                  <c:v>265.73199999999963</c:v>
                </c:pt>
                <c:pt idx="12">
                  <c:v>267.75700000000006</c:v>
                </c:pt>
                <c:pt idx="13">
                  <c:v>270.108</c:v>
                </c:pt>
                <c:pt idx="14">
                  <c:v>271.93200000000013</c:v>
                </c:pt>
                <c:pt idx="15">
                  <c:v>273.39399999999983</c:v>
                </c:pt>
                <c:pt idx="16">
                  <c:v>274.96899999999988</c:v>
                </c:pt>
                <c:pt idx="17">
                  <c:v>276.51600000000013</c:v>
                </c:pt>
                <c:pt idx="18">
                  <c:v>278.06499999999994</c:v>
                </c:pt>
                <c:pt idx="19">
                  <c:v>279.64000000000021</c:v>
                </c:pt>
                <c:pt idx="20">
                  <c:v>281.31199999999995</c:v>
                </c:pt>
                <c:pt idx="21">
                  <c:v>282.9550000000001</c:v>
                </c:pt>
                <c:pt idx="22">
                  <c:v>284.61099999999999</c:v>
                </c:pt>
                <c:pt idx="23">
                  <c:v>286.2639999999999</c:v>
                </c:pt>
                <c:pt idx="24">
                  <c:v>287.90400000000062</c:v>
                </c:pt>
                <c:pt idx="25">
                  <c:v>289.53999999999985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195.49700000000018</c:v>
                </c:pt>
                <c:pt idx="1">
                  <c:v>194.39199999999997</c:v>
                </c:pt>
                <c:pt idx="2">
                  <c:v>190.67500000000018</c:v>
                </c:pt>
                <c:pt idx="3">
                  <c:v>195.77999999999994</c:v>
                </c:pt>
                <c:pt idx="4">
                  <c:v>194.16899999999993</c:v>
                </c:pt>
                <c:pt idx="5">
                  <c:v>199.39899999999992</c:v>
                </c:pt>
                <c:pt idx="6">
                  <c:v>199.94199999999995</c:v>
                </c:pt>
                <c:pt idx="7">
                  <c:v>198.02600000000024</c:v>
                </c:pt>
                <c:pt idx="8">
                  <c:v>199.577</c:v>
                </c:pt>
                <c:pt idx="9">
                  <c:v>199.64900000000006</c:v>
                </c:pt>
                <c:pt idx="10">
                  <c:v>195.26499999999979</c:v>
                </c:pt>
                <c:pt idx="11">
                  <c:v>196.51799999999989</c:v>
                </c:pt>
                <c:pt idx="12">
                  <c:v>198.28700000000015</c:v>
                </c:pt>
                <c:pt idx="13">
                  <c:v>199.76300000000006</c:v>
                </c:pt>
                <c:pt idx="14">
                  <c:v>201.56399999999996</c:v>
                </c:pt>
                <c:pt idx="15">
                  <c:v>202.94900000000018</c:v>
                </c:pt>
                <c:pt idx="16">
                  <c:v>204.00500000000002</c:v>
                </c:pt>
                <c:pt idx="17">
                  <c:v>204.98599999999982</c:v>
                </c:pt>
                <c:pt idx="18">
                  <c:v>205.94300000000001</c:v>
                </c:pt>
                <c:pt idx="19">
                  <c:v>206.90199999999987</c:v>
                </c:pt>
                <c:pt idx="20">
                  <c:v>207.89199999999997</c:v>
                </c:pt>
                <c:pt idx="21">
                  <c:v>208.85699999999991</c:v>
                </c:pt>
                <c:pt idx="22">
                  <c:v>209.80499999999986</c:v>
                </c:pt>
                <c:pt idx="23">
                  <c:v>210.75700000000006</c:v>
                </c:pt>
                <c:pt idx="24">
                  <c:v>211.71600000000004</c:v>
                </c:pt>
                <c:pt idx="25">
                  <c:v>212.6760000000001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25.169173288228869</c:v>
                </c:pt>
                <c:pt idx="1">
                  <c:v>24.06116302912007</c:v>
                </c:pt>
                <c:pt idx="2">
                  <c:v>24.226310897260664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32.934545936496121</c:v>
                </c:pt>
                <c:pt idx="1">
                  <c:v>32.277680842254668</c:v>
                </c:pt>
                <c:pt idx="2">
                  <c:v>32.982029270782057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25.822136108604106</c:v>
                </c:pt>
                <c:pt idx="1">
                  <c:v>26.797455688965172</c:v>
                </c:pt>
                <c:pt idx="2">
                  <c:v>26.479714582535941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6.7685724564049963</c:v>
                </c:pt>
                <c:pt idx="1">
                  <c:v>7.2399745667475077</c:v>
                </c:pt>
                <c:pt idx="2">
                  <c:v>8.0277079118595864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7.2053115552834734</c:v>
                </c:pt>
                <c:pt idx="1">
                  <c:v>7.3280790993868292</c:v>
                </c:pt>
                <c:pt idx="2">
                  <c:v>6.007139993074162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2.1002606549824261</c:v>
                </c:pt>
                <c:pt idx="1">
                  <c:v>2.295646773525756</c:v>
                </c:pt>
                <c:pt idx="2">
                  <c:v>2.2770973444875811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-4.1340000000001282</c:v>
                </c:pt>
                <c:pt idx="1">
                  <c:v>1.0259999999998399</c:v>
                </c:pt>
                <c:pt idx="2">
                  <c:v>12.899000000000655</c:v>
                </c:pt>
                <c:pt idx="3">
                  <c:v>5.1319999999999411</c:v>
                </c:pt>
                <c:pt idx="4">
                  <c:v>2.3869999999998726</c:v>
                </c:pt>
                <c:pt idx="5">
                  <c:v>1.990999999999957</c:v>
                </c:pt>
                <c:pt idx="7">
                  <c:v>19.301000000000045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17.411000000000314</c:v>
                </c:pt>
                <c:pt idx="1">
                  <c:v>27.595000000000084</c:v>
                </c:pt>
                <c:pt idx="2">
                  <c:v>14.98699999999954</c:v>
                </c:pt>
                <c:pt idx="3">
                  <c:v>11.717999999999947</c:v>
                </c:pt>
                <c:pt idx="4">
                  <c:v>-6.7349999999998786</c:v>
                </c:pt>
                <c:pt idx="5">
                  <c:v>1.3600000000000385</c:v>
                </c:pt>
                <c:pt idx="7">
                  <c:v>66.336000000000041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0.52518796141134416</c:v>
                </c:pt>
                <c:pt idx="2">
                  <c:v>-1.0217304859972187</c:v>
                </c:pt>
                <c:pt idx="3">
                  <c:v>5.0136701037058806</c:v>
                </c:pt>
                <c:pt idx="4">
                  <c:v>-0.10893480691708257</c:v>
                </c:pt>
                <c:pt idx="6">
                  <c:v>9.5706274057905105E-2</c:v>
                </c:pt>
                <c:pt idx="7">
                  <c:v>0.10397272010271852</c:v>
                </c:pt>
                <c:pt idx="8">
                  <c:v>9.8589824619810251E-2</c:v>
                </c:pt>
                <c:pt idx="10">
                  <c:v>1.4605191788769512</c:v>
                </c:pt>
                <c:pt idx="11">
                  <c:v>-0.23534325391900701</c:v>
                </c:pt>
                <c:pt idx="12">
                  <c:v>0.14632451827074622</c:v>
                </c:pt>
                <c:pt idx="14">
                  <c:v>-1.3675544222121139</c:v>
                </c:pt>
                <c:pt idx="15">
                  <c:v>-0.12485807310294028</c:v>
                </c:pt>
                <c:pt idx="16">
                  <c:v>1.0697651947505271</c:v>
                </c:pt>
                <c:pt idx="17">
                  <c:v>0.75842734368996023</c:v>
                </c:pt>
                <c:pt idx="19">
                  <c:v>0.90214133629833437</c:v>
                </c:pt>
                <c:pt idx="20">
                  <c:v>-0.20337825049345781</c:v>
                </c:pt>
                <c:pt idx="21">
                  <c:v>-7.2065824744727003E-3</c:v>
                </c:pt>
                <c:pt idx="22">
                  <c:v>1.0336347719037242</c:v>
                </c:pt>
                <c:pt idx="23">
                  <c:v>0.30451379597837835</c:v>
                </c:pt>
                <c:pt idx="25">
                  <c:v>-2.3067029859252353</c:v>
                </c:pt>
                <c:pt idx="26">
                  <c:v>-0.1302243184877927</c:v>
                </c:pt>
                <c:pt idx="27">
                  <c:v>-0.52810544849494212</c:v>
                </c:pt>
                <c:pt idx="29">
                  <c:v>0.51685347340373333</c:v>
                </c:pt>
                <c:pt idx="30">
                  <c:v>0.12891941269441709</c:v>
                </c:pt>
                <c:pt idx="31">
                  <c:v>-0.58130230285983187</c:v>
                </c:pt>
                <c:pt idx="32">
                  <c:v>4.2138640241656145</c:v>
                </c:pt>
                <c:pt idx="33">
                  <c:v>0.20886512449223016</c:v>
                </c:pt>
                <c:pt idx="34">
                  <c:v>0.91136729335101752</c:v>
                </c:pt>
                <c:pt idx="36">
                  <c:v>1.038407706049016</c:v>
                </c:pt>
                <c:pt idx="37">
                  <c:v>0.34292598351801651</c:v>
                </c:pt>
                <c:pt idx="38">
                  <c:v>0.3923704346867396</c:v>
                </c:pt>
                <c:pt idx="39">
                  <c:v>2.2575812612081192</c:v>
                </c:pt>
                <c:pt idx="40">
                  <c:v>1.2230305755928095</c:v>
                </c:pt>
                <c:pt idx="42">
                  <c:v>1.2066645180146107</c:v>
                </c:pt>
                <c:pt idx="43">
                  <c:v>-2.9715476687064424E-4</c:v>
                </c:pt>
                <c:pt idx="44">
                  <c:v>0.36670080557106299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0.48257432312979187</c:v>
                </c:pt>
                <c:pt idx="2">
                  <c:v>-1.4008027093661668</c:v>
                </c:pt>
                <c:pt idx="3">
                  <c:v>-4.6409046670476855</c:v>
                </c:pt>
                <c:pt idx="4">
                  <c:v>-1.7668951897096163</c:v>
                </c:pt>
                <c:pt idx="6">
                  <c:v>-1.7862439410808895</c:v>
                </c:pt>
                <c:pt idx="7">
                  <c:v>-2.7988529540751261</c:v>
                </c:pt>
                <c:pt idx="8">
                  <c:v>-2.1465257883254707</c:v>
                </c:pt>
                <c:pt idx="10">
                  <c:v>1.6552903538119113</c:v>
                </c:pt>
                <c:pt idx="11">
                  <c:v>-0.20622574807601657</c:v>
                </c:pt>
                <c:pt idx="12">
                  <c:v>0.15874196965794951</c:v>
                </c:pt>
                <c:pt idx="14">
                  <c:v>0.47628897844960161</c:v>
                </c:pt>
                <c:pt idx="15">
                  <c:v>-0.37869750536065894</c:v>
                </c:pt>
                <c:pt idx="16">
                  <c:v>-0.77692368102734166</c:v>
                </c:pt>
                <c:pt idx="17">
                  <c:v>-0.66162783014933613</c:v>
                </c:pt>
                <c:pt idx="19">
                  <c:v>-3.3886102113894867</c:v>
                </c:pt>
                <c:pt idx="20">
                  <c:v>-3.7004780200546539</c:v>
                </c:pt>
                <c:pt idx="21">
                  <c:v>-2.5194080112792339</c:v>
                </c:pt>
                <c:pt idx="22">
                  <c:v>-1.1674681802882558</c:v>
                </c:pt>
                <c:pt idx="23">
                  <c:v>-2.9188160092129101</c:v>
                </c:pt>
                <c:pt idx="25">
                  <c:v>-2.6779329653721096</c:v>
                </c:pt>
                <c:pt idx="26">
                  <c:v>-0.11389371779526591</c:v>
                </c:pt>
                <c:pt idx="27">
                  <c:v>-0.67709728773278632</c:v>
                </c:pt>
                <c:pt idx="29">
                  <c:v>1.7407196010827963</c:v>
                </c:pt>
                <c:pt idx="30">
                  <c:v>-0.50408172858560363</c:v>
                </c:pt>
                <c:pt idx="31">
                  <c:v>0.442352517559641</c:v>
                </c:pt>
                <c:pt idx="32">
                  <c:v>2.4650967554254111</c:v>
                </c:pt>
                <c:pt idx="33">
                  <c:v>4.1232343995934118</c:v>
                </c:pt>
                <c:pt idx="34">
                  <c:v>1.6502844979774833</c:v>
                </c:pt>
                <c:pt idx="36">
                  <c:v>4.2061734435378861</c:v>
                </c:pt>
                <c:pt idx="37">
                  <c:v>0.9156243424656596</c:v>
                </c:pt>
                <c:pt idx="38">
                  <c:v>2.9880872418288407</c:v>
                </c:pt>
                <c:pt idx="39">
                  <c:v>2.6882900455593717</c:v>
                </c:pt>
                <c:pt idx="40">
                  <c:v>2.8724635686650846</c:v>
                </c:pt>
                <c:pt idx="42">
                  <c:v>1.0024736615370511</c:v>
                </c:pt>
                <c:pt idx="43">
                  <c:v>3.4355637737347511</c:v>
                </c:pt>
                <c:pt idx="44">
                  <c:v>2.7023470171948283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11.37680511414883</c:v>
                </c:pt>
                <c:pt idx="1">
                  <c:v>1.4300785873264452</c:v>
                </c:pt>
                <c:pt idx="2">
                  <c:v>7.3288417389020921</c:v>
                </c:pt>
                <c:pt idx="3">
                  <c:v>4.5358428750585382</c:v>
                </c:pt>
                <c:pt idx="4">
                  <c:v>1.5311263853466244</c:v>
                </c:pt>
                <c:pt idx="5">
                  <c:v>11.369546775580559</c:v>
                </c:pt>
                <c:pt idx="6">
                  <c:v>2.9476004135977139</c:v>
                </c:pt>
                <c:pt idx="7">
                  <c:v>1.6534144690836374</c:v>
                </c:pt>
                <c:pt idx="8">
                  <c:v>0.23792367777422285</c:v>
                </c:pt>
                <c:pt idx="9">
                  <c:v>-0.44598959203726452</c:v>
                </c:pt>
                <c:pt idx="10">
                  <c:v>4.7071182087051255</c:v>
                </c:pt>
                <c:pt idx="11">
                  <c:v>-0.38383987119088658</c:v>
                </c:pt>
                <c:pt idx="12">
                  <c:v>-2.5413086653017345</c:v>
                </c:pt>
                <c:pt idx="13">
                  <c:v>-0.51815547612661028</c:v>
                </c:pt>
                <c:pt idx="14">
                  <c:v>-3.2348192841033807</c:v>
                </c:pt>
                <c:pt idx="15">
                  <c:v>-4.0736662135319541</c:v>
                </c:pt>
                <c:pt idx="16">
                  <c:v>-3.1096123935934408</c:v>
                </c:pt>
                <c:pt idx="17">
                  <c:v>-2.1651491282422484</c:v>
                </c:pt>
                <c:pt idx="18">
                  <c:v>-0.35918552441048135</c:v>
                </c:pt>
                <c:pt idx="19">
                  <c:v>2.2155939428329163E-2</c:v>
                </c:pt>
                <c:pt idx="20">
                  <c:v>-0.5142994018876621</c:v>
                </c:pt>
                <c:pt idx="21">
                  <c:v>1.0067843723805048</c:v>
                </c:pt>
                <c:pt idx="22">
                  <c:v>-1.7275974364847215</c:v>
                </c:pt>
                <c:pt idx="23">
                  <c:v>-1.9954049315675064</c:v>
                </c:pt>
                <c:pt idx="24">
                  <c:v>-2.3099966070677169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-3.2631082221428187E-3</c:v>
                </c:pt>
                <c:pt idx="1">
                  <c:v>5.7942112669882349</c:v>
                </c:pt>
                <c:pt idx="2">
                  <c:v>23.46756187527513</c:v>
                </c:pt>
                <c:pt idx="3">
                  <c:v>2.004628669089989</c:v>
                </c:pt>
                <c:pt idx="4">
                  <c:v>1.8109620231089067</c:v>
                </c:pt>
                <c:pt idx="5">
                  <c:v>10.235910148658142</c:v>
                </c:pt>
                <c:pt idx="6">
                  <c:v>0.51228614388842075</c:v>
                </c:pt>
                <c:pt idx="7">
                  <c:v>12.364650745281077</c:v>
                </c:pt>
                <c:pt idx="8">
                  <c:v>-0.91274377122501349</c:v>
                </c:pt>
                <c:pt idx="9">
                  <c:v>0.34008813211843503</c:v>
                </c:pt>
                <c:pt idx="10">
                  <c:v>4.5777279288179429</c:v>
                </c:pt>
                <c:pt idx="11">
                  <c:v>-1.3002406959523114</c:v>
                </c:pt>
                <c:pt idx="12">
                  <c:v>-5.163490478048665</c:v>
                </c:pt>
                <c:pt idx="13">
                  <c:v>1.4290047325188162</c:v>
                </c:pt>
                <c:pt idx="14">
                  <c:v>-2.5683535189823914E-2</c:v>
                </c:pt>
                <c:pt idx="15">
                  <c:v>-0.59052210148011142</c:v>
                </c:pt>
                <c:pt idx="16">
                  <c:v>2.3838506646569542</c:v>
                </c:pt>
                <c:pt idx="17">
                  <c:v>9.4218996666943866</c:v>
                </c:pt>
                <c:pt idx="18">
                  <c:v>-0.34819525835553478</c:v>
                </c:pt>
                <c:pt idx="19">
                  <c:v>-0.17610568290793527</c:v>
                </c:pt>
                <c:pt idx="20">
                  <c:v>-1.7213299509061883</c:v>
                </c:pt>
                <c:pt idx="21">
                  <c:v>3.103809878912692</c:v>
                </c:pt>
                <c:pt idx="22">
                  <c:v>0.17796350461578392</c:v>
                </c:pt>
                <c:pt idx="23">
                  <c:v>0.3058015408800614</c:v>
                </c:pt>
                <c:pt idx="24">
                  <c:v>9.3276011669956098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12.806883701475272</c:v>
                </c:pt>
                <c:pt idx="1">
                  <c:v>24.765357774887804</c:v>
                </c:pt>
                <c:pt idx="2">
                  <c:v>9.1000671771234352</c:v>
                </c:pt>
                <c:pt idx="3">
                  <c:v>-2.9251485364926282</c:v>
                </c:pt>
                <c:pt idx="4">
                  <c:v>-10.936253367355391</c:v>
                </c:pt>
                <c:pt idx="5">
                  <c:v>-2.5021787132243958</c:v>
                </c:pt>
                <c:pt idx="6">
                  <c:v>0.49248497049284623</c:v>
                </c:pt>
                <c:pt idx="7">
                  <c:v>-3.723002368052228</c:v>
                </c:pt>
                <c:pt idx="8">
                  <c:v>-7.7772106388544273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5.7909481587660991</c:v>
                </c:pt>
                <c:pt idx="1">
                  <c:v>37.519062716132169</c:v>
                </c:pt>
                <c:pt idx="2">
                  <c:v>16.882009178880878</c:v>
                </c:pt>
                <c:pt idx="3">
                  <c:v>-6.4637311740009693</c:v>
                </c:pt>
                <c:pt idx="4">
                  <c:v>3.196649760505835</c:v>
                </c:pt>
                <c:pt idx="5">
                  <c:v>8.8975987254309103</c:v>
                </c:pt>
                <c:pt idx="6">
                  <c:v>1.3824799280065037</c:v>
                </c:pt>
                <c:pt idx="7">
                  <c:v>0.48376504549585064</c:v>
                </c:pt>
                <c:pt idx="8">
                  <c:v>-1.3527823392175691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51.637245809909075</c:v>
                </c:pt>
                <c:pt idx="1">
                  <c:v>56.913866091320294</c:v>
                </c:pt>
                <c:pt idx="2">
                  <c:v>59.324334563706344</c:v>
                </c:pt>
                <c:pt idx="3">
                  <c:v>60.879558276840562</c:v>
                </c:pt>
                <c:pt idx="4">
                  <c:v>58.982785979023205</c:v>
                </c:pt>
                <c:pt idx="5">
                  <c:v>61.8325448473257</c:v>
                </c:pt>
                <c:pt idx="6">
                  <c:v>66.689739952619547</c:v>
                </c:pt>
                <c:pt idx="7">
                  <c:v>65.871434240136352</c:v>
                </c:pt>
                <c:pt idx="8">
                  <c:v>68.608559632344978</c:v>
                </c:pt>
                <c:pt idx="9">
                  <c:v>71.833585000238955</c:v>
                </c:pt>
                <c:pt idx="10">
                  <c:v>73.20934996147453</c:v>
                </c:pt>
                <c:pt idx="11">
                  <c:v>64.213318412510858</c:v>
                </c:pt>
                <c:pt idx="12">
                  <c:v>64.89626942228476</c:v>
                </c:pt>
                <c:pt idx="13">
                  <c:v>65.745857195735169</c:v>
                </c:pt>
                <c:pt idx="14">
                  <c:v>66.588758512497776</c:v>
                </c:pt>
                <c:pt idx="15">
                  <c:v>67.235545114667758</c:v>
                </c:pt>
                <c:pt idx="16">
                  <c:v>67.838506836897466</c:v>
                </c:pt>
                <c:pt idx="17">
                  <c:v>68.412924668722269</c:v>
                </c:pt>
                <c:pt idx="18">
                  <c:v>68.987851586510956</c:v>
                </c:pt>
                <c:pt idx="19">
                  <c:v>69.547981413478652</c:v>
                </c:pt>
                <c:pt idx="20">
                  <c:v>70.143305258754054</c:v>
                </c:pt>
                <c:pt idx="21">
                  <c:v>70.723152768113394</c:v>
                </c:pt>
                <c:pt idx="22">
                  <c:v>71.32869627123587</c:v>
                </c:pt>
                <c:pt idx="23">
                  <c:v>71.929143710021549</c:v>
                </c:pt>
                <c:pt idx="24">
                  <c:v>72.587248155191688</c:v>
                </c:pt>
                <c:pt idx="25">
                  <c:v>73.206086853252387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21.899414658780952</c:v>
                </c:pt>
                <c:pt idx="1">
                  <c:v>24.639664576453736</c:v>
                </c:pt>
                <c:pt idx="2">
                  <c:v>25.941115021094994</c:v>
                </c:pt>
                <c:pt idx="3">
                  <c:v>26.946090849894894</c:v>
                </c:pt>
                <c:pt idx="4">
                  <c:v>29.737679841450891</c:v>
                </c:pt>
                <c:pt idx="5">
                  <c:v>27.964669950760079</c:v>
                </c:pt>
                <c:pt idx="6">
                  <c:v>26.454495232387</c:v>
                </c:pt>
                <c:pt idx="7">
                  <c:v>27.399503821836447</c:v>
                </c:pt>
                <c:pt idx="8">
                  <c:v>29.266220931479332</c:v>
                </c:pt>
                <c:pt idx="9">
                  <c:v>29.71425916470946</c:v>
                </c:pt>
                <c:pt idx="10">
                  <c:v>29.394748538086525</c:v>
                </c:pt>
                <c:pt idx="11">
                  <c:v>29.141548684451735</c:v>
                </c:pt>
                <c:pt idx="12">
                  <c:v>29.649045481660025</c:v>
                </c:pt>
                <c:pt idx="13">
                  <c:v>30.197406614779062</c:v>
                </c:pt>
                <c:pt idx="14">
                  <c:v>30.714156748590643</c:v>
                </c:pt>
                <c:pt idx="15">
                  <c:v>31.141608714043819</c:v>
                </c:pt>
                <c:pt idx="16">
                  <c:v>31.558435026279884</c:v>
                </c:pt>
                <c:pt idx="17">
                  <c:v>31.97731812963271</c:v>
                </c:pt>
                <c:pt idx="18">
                  <c:v>32.37176178496069</c:v>
                </c:pt>
                <c:pt idx="19">
                  <c:v>32.755179378400641</c:v>
                </c:pt>
                <c:pt idx="20">
                  <c:v>33.153336694137209</c:v>
                </c:pt>
                <c:pt idx="21">
                  <c:v>33.545328032977046</c:v>
                </c:pt>
                <c:pt idx="22">
                  <c:v>33.94944590735674</c:v>
                </c:pt>
                <c:pt idx="23">
                  <c:v>34.340270116294825</c:v>
                </c:pt>
                <c:pt idx="24">
                  <c:v>34.767654593383803</c:v>
                </c:pt>
                <c:pt idx="25">
                  <c:v>35.188959805074759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47.536536157846427</c:v>
                </c:pt>
                <c:pt idx="1">
                  <c:v>46.849010223991449</c:v>
                </c:pt>
                <c:pt idx="2">
                  <c:v>47.757079147728803</c:v>
                </c:pt>
                <c:pt idx="3">
                  <c:v>48.491341832675076</c:v>
                </c:pt>
                <c:pt idx="4">
                  <c:v>50.147470056392599</c:v>
                </c:pt>
                <c:pt idx="5">
                  <c:v>51.670396213620506</c:v>
                </c:pt>
                <c:pt idx="6">
                  <c:v>54.157514346157406</c:v>
                </c:pt>
                <c:pt idx="7">
                  <c:v>49.649465765307106</c:v>
                </c:pt>
                <c:pt idx="8">
                  <c:v>54.769520405131857</c:v>
                </c:pt>
                <c:pt idx="9">
                  <c:v>56.867326978930045</c:v>
                </c:pt>
                <c:pt idx="10">
                  <c:v>58.999237952522599</c:v>
                </c:pt>
                <c:pt idx="11">
                  <c:v>68.440363721551805</c:v>
                </c:pt>
                <c:pt idx="12">
                  <c:v>69.414148220468576</c:v>
                </c:pt>
                <c:pt idx="13">
                  <c:v>70.55262126570787</c:v>
                </c:pt>
                <c:pt idx="14">
                  <c:v>71.719412716898688</c:v>
                </c:pt>
                <c:pt idx="15">
                  <c:v>72.699936766515307</c:v>
                </c:pt>
                <c:pt idx="16">
                  <c:v>73.665370790755475</c:v>
                </c:pt>
                <c:pt idx="17">
                  <c:v>74.615069343524382</c:v>
                </c:pt>
                <c:pt idx="18">
                  <c:v>75.564919431766981</c:v>
                </c:pt>
                <c:pt idx="19">
                  <c:v>76.503465382637657</c:v>
                </c:pt>
                <c:pt idx="20">
                  <c:v>77.477760608218929</c:v>
                </c:pt>
                <c:pt idx="21">
                  <c:v>78.454666539828111</c:v>
                </c:pt>
                <c:pt idx="22">
                  <c:v>79.448390743115056</c:v>
                </c:pt>
                <c:pt idx="23">
                  <c:v>80.451270431366154</c:v>
                </c:pt>
                <c:pt idx="24">
                  <c:v>81.463273321200532</c:v>
                </c:pt>
                <c:pt idx="25">
                  <c:v>82.466799827797729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25.847636062081897</c:v>
                </c:pt>
                <c:pt idx="1">
                  <c:v>27.512328537162908</c:v>
                </c:pt>
                <c:pt idx="2">
                  <c:v>28.160215984991282</c:v>
                </c:pt>
                <c:pt idx="3">
                  <c:v>29.316366958014395</c:v>
                </c:pt>
                <c:pt idx="4">
                  <c:v>28.44224715276048</c:v>
                </c:pt>
                <c:pt idx="5">
                  <c:v>28.598570229469932</c:v>
                </c:pt>
                <c:pt idx="6">
                  <c:v>30.145944525210382</c:v>
                </c:pt>
                <c:pt idx="7">
                  <c:v>30.844432147423174</c:v>
                </c:pt>
                <c:pt idx="8">
                  <c:v>31.301950221660071</c:v>
                </c:pt>
                <c:pt idx="9">
                  <c:v>33.833881045405292</c:v>
                </c:pt>
                <c:pt idx="10">
                  <c:v>33.13441310452847</c:v>
                </c:pt>
                <c:pt idx="11">
                  <c:v>31.737146655744052</c:v>
                </c:pt>
                <c:pt idx="12">
                  <c:v>31.971270582420431</c:v>
                </c:pt>
                <c:pt idx="13">
                  <c:v>32.289727790678221</c:v>
                </c:pt>
                <c:pt idx="14">
                  <c:v>32.613769332847006</c:v>
                </c:pt>
                <c:pt idx="15">
                  <c:v>32.873222404258968</c:v>
                </c:pt>
                <c:pt idx="16">
                  <c:v>33.10423252780722</c:v>
                </c:pt>
                <c:pt idx="17">
                  <c:v>33.314444878780257</c:v>
                </c:pt>
                <c:pt idx="18">
                  <c:v>33.518484479861506</c:v>
                </c:pt>
                <c:pt idx="19">
                  <c:v>33.737026550066716</c:v>
                </c:pt>
                <c:pt idx="20">
                  <c:v>33.975907845384413</c:v>
                </c:pt>
                <c:pt idx="21">
                  <c:v>34.211027941311066</c:v>
                </c:pt>
                <c:pt idx="22">
                  <c:v>34.448078449325848</c:v>
                </c:pt>
                <c:pt idx="23">
                  <c:v>34.690435965804021</c:v>
                </c:pt>
                <c:pt idx="24">
                  <c:v>34.927582192833562</c:v>
                </c:pt>
                <c:pt idx="25">
                  <c:v>35.139041773618459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32.464981889378159</c:v>
                </c:pt>
                <c:pt idx="1">
                  <c:v>32.970284441309758</c:v>
                </c:pt>
                <c:pt idx="2">
                  <c:v>32.489201366349349</c:v>
                </c:pt>
                <c:pt idx="3">
                  <c:v>32.508634031856879</c:v>
                </c:pt>
                <c:pt idx="4">
                  <c:v>32.31687112310258</c:v>
                </c:pt>
                <c:pt idx="5">
                  <c:v>32.837554352103076</c:v>
                </c:pt>
                <c:pt idx="6">
                  <c:v>34.16792457970589</c:v>
                </c:pt>
                <c:pt idx="7">
                  <c:v>32.780613834030028</c:v>
                </c:pt>
                <c:pt idx="8">
                  <c:v>32.96257352234143</c:v>
                </c:pt>
                <c:pt idx="9">
                  <c:v>34.1077816172863</c:v>
                </c:pt>
                <c:pt idx="10">
                  <c:v>34.368680737449701</c:v>
                </c:pt>
                <c:pt idx="11">
                  <c:v>32.523193586712722</c:v>
                </c:pt>
                <c:pt idx="12">
                  <c:v>32.714406561786078</c:v>
                </c:pt>
                <c:pt idx="13">
                  <c:v>33.018105712687941</c:v>
                </c:pt>
                <c:pt idx="14">
                  <c:v>33.354718727447413</c:v>
                </c:pt>
                <c:pt idx="15">
                  <c:v>33.624517686261846</c:v>
                </c:pt>
                <c:pt idx="16">
                  <c:v>33.898534663641229</c:v>
                </c:pt>
                <c:pt idx="17">
                  <c:v>34.160209553078907</c:v>
                </c:pt>
                <c:pt idx="18">
                  <c:v>34.419841058918564</c:v>
                </c:pt>
                <c:pt idx="19">
                  <c:v>34.671100393235328</c:v>
                </c:pt>
                <c:pt idx="20">
                  <c:v>34.934869670096631</c:v>
                </c:pt>
                <c:pt idx="21">
                  <c:v>35.176748450125515</c:v>
                </c:pt>
                <c:pt idx="22">
                  <c:v>35.424522137061366</c:v>
                </c:pt>
                <c:pt idx="23">
                  <c:v>35.67611052683673</c:v>
                </c:pt>
                <c:pt idx="24">
                  <c:v>35.935343052314366</c:v>
                </c:pt>
                <c:pt idx="25">
                  <c:v>36.179642760558608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50.551711249787566</c:v>
                </c:pt>
                <c:pt idx="1">
                  <c:v>47.889649006439427</c:v>
                </c:pt>
                <c:pt idx="2">
                  <c:v>48.756411035970203</c:v>
                </c:pt>
                <c:pt idx="3">
                  <c:v>50.730257186689364</c:v>
                </c:pt>
                <c:pt idx="4">
                  <c:v>50.871551703170141</c:v>
                </c:pt>
                <c:pt idx="5">
                  <c:v>49.700655204836316</c:v>
                </c:pt>
                <c:pt idx="6">
                  <c:v>53.206124534032817</c:v>
                </c:pt>
                <c:pt idx="7">
                  <c:v>49.756754393696532</c:v>
                </c:pt>
                <c:pt idx="8">
                  <c:v>54.586832950982611</c:v>
                </c:pt>
                <c:pt idx="9">
                  <c:v>57.114515183871148</c:v>
                </c:pt>
                <c:pt idx="10">
                  <c:v>61.070201980416876</c:v>
                </c:pt>
                <c:pt idx="11">
                  <c:v>61.260708133083035</c:v>
                </c:pt>
                <c:pt idx="12">
                  <c:v>61.9927758550918</c:v>
                </c:pt>
                <c:pt idx="13">
                  <c:v>62.883741440773527</c:v>
                </c:pt>
                <c:pt idx="14">
                  <c:v>63.779264182894707</c:v>
                </c:pt>
                <c:pt idx="15">
                  <c:v>64.528463390978118</c:v>
                </c:pt>
                <c:pt idx="16">
                  <c:v>65.236048147463649</c:v>
                </c:pt>
                <c:pt idx="17">
                  <c:v>65.912864057538954</c:v>
                </c:pt>
                <c:pt idx="18">
                  <c:v>66.587610524276414</c:v>
                </c:pt>
                <c:pt idx="19">
                  <c:v>67.247592597756096</c:v>
                </c:pt>
                <c:pt idx="20">
                  <c:v>67.920688634317514</c:v>
                </c:pt>
                <c:pt idx="21">
                  <c:v>68.566236699159717</c:v>
                </c:pt>
                <c:pt idx="22">
                  <c:v>69.204847390438374</c:v>
                </c:pt>
                <c:pt idx="23">
                  <c:v>69.882383768099146</c:v>
                </c:pt>
                <c:pt idx="24">
                  <c:v>70.597675522168558</c:v>
                </c:pt>
                <c:pt idx="25">
                  <c:v>71.306112129075018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13.559484167624056</c:v>
                </c:pt>
                <c:pt idx="1">
                  <c:v>13.524122247708636</c:v>
                </c:pt>
                <c:pt idx="2">
                  <c:v>13.981920420987032</c:v>
                </c:pt>
                <c:pt idx="3">
                  <c:v>14.23388720034543</c:v>
                </c:pt>
                <c:pt idx="4">
                  <c:v>13.172452636175487</c:v>
                </c:pt>
                <c:pt idx="5">
                  <c:v>13.166080862966536</c:v>
                </c:pt>
                <c:pt idx="6">
                  <c:v>13.942244085685394</c:v>
                </c:pt>
                <c:pt idx="7">
                  <c:v>14.357897519037836</c:v>
                </c:pt>
                <c:pt idx="8">
                  <c:v>15.384867833235495</c:v>
                </c:pt>
                <c:pt idx="9">
                  <c:v>14.900290968935032</c:v>
                </c:pt>
                <c:pt idx="10">
                  <c:v>16.11368127656425</c:v>
                </c:pt>
                <c:pt idx="11">
                  <c:v>14.669620481435254</c:v>
                </c:pt>
                <c:pt idx="12">
                  <c:v>14.796248747118042</c:v>
                </c:pt>
                <c:pt idx="13">
                  <c:v>14.970612072321847</c:v>
                </c:pt>
                <c:pt idx="14">
                  <c:v>15.151903131274283</c:v>
                </c:pt>
                <c:pt idx="15">
                  <c:v>15.292235239298469</c:v>
                </c:pt>
                <c:pt idx="16">
                  <c:v>15.433462319478757</c:v>
                </c:pt>
                <c:pt idx="17">
                  <c:v>15.560365581826195</c:v>
                </c:pt>
                <c:pt idx="18">
                  <c:v>15.68934134207508</c:v>
                </c:pt>
                <c:pt idx="19">
                  <c:v>15.827920558379081</c:v>
                </c:pt>
                <c:pt idx="20">
                  <c:v>15.96234506267413</c:v>
                </c:pt>
                <c:pt idx="21">
                  <c:v>16.097024902685799</c:v>
                </c:pt>
                <c:pt idx="22">
                  <c:v>16.23327096641659</c:v>
                </c:pt>
                <c:pt idx="23">
                  <c:v>16.365909270145789</c:v>
                </c:pt>
                <c:pt idx="24">
                  <c:v>16.497784539582121</c:v>
                </c:pt>
                <c:pt idx="25">
                  <c:v>16.625967420452671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10.216451703146676</c:v>
                </c:pt>
                <c:pt idx="1">
                  <c:v>12.735615404506717</c:v>
                </c:pt>
                <c:pt idx="2">
                  <c:v>12.464208082080578</c:v>
                </c:pt>
                <c:pt idx="3">
                  <c:v>12.456984494600961</c:v>
                </c:pt>
                <c:pt idx="4">
                  <c:v>12.052274677014179</c:v>
                </c:pt>
                <c:pt idx="5">
                  <c:v>12.769336670369142</c:v>
                </c:pt>
                <c:pt idx="6">
                  <c:v>12.889350059626391</c:v>
                </c:pt>
                <c:pt idx="7">
                  <c:v>12.766077441049624</c:v>
                </c:pt>
                <c:pt idx="8">
                  <c:v>13.988668925931119</c:v>
                </c:pt>
                <c:pt idx="9">
                  <c:v>14.366249487931089</c:v>
                </c:pt>
                <c:pt idx="10">
                  <c:v>14.42275113945278</c:v>
                </c:pt>
                <c:pt idx="11">
                  <c:v>20.997627292722548</c:v>
                </c:pt>
                <c:pt idx="12">
                  <c:v>21.386454176794999</c:v>
                </c:pt>
                <c:pt idx="13">
                  <c:v>21.824845075629884</c:v>
                </c:pt>
                <c:pt idx="14">
                  <c:v>22.277743919030915</c:v>
                </c:pt>
                <c:pt idx="15">
                  <c:v>22.691441213491483</c:v>
                </c:pt>
                <c:pt idx="16">
                  <c:v>23.094300435012741</c:v>
                </c:pt>
                <c:pt idx="17">
                  <c:v>23.484562556374424</c:v>
                </c:pt>
                <c:pt idx="18">
                  <c:v>23.877541498871611</c:v>
                </c:pt>
                <c:pt idx="19">
                  <c:v>24.274737442085737</c:v>
                </c:pt>
                <c:pt idx="20">
                  <c:v>24.689835775559057</c:v>
                </c:pt>
                <c:pt idx="21">
                  <c:v>25.081076348363808</c:v>
                </c:pt>
                <c:pt idx="22">
                  <c:v>25.506454713984088</c:v>
                </c:pt>
                <c:pt idx="23">
                  <c:v>25.930692745768471</c:v>
                </c:pt>
                <c:pt idx="24">
                  <c:v>26.3580480040312</c:v>
                </c:pt>
                <c:pt idx="25">
                  <c:v>26.787401884733857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10.355332161586082</c:v>
                </c:pt>
                <c:pt idx="1">
                  <c:v>11.391390903759682</c:v>
                </c:pt>
                <c:pt idx="2">
                  <c:v>11.657702091631641</c:v>
                </c:pt>
                <c:pt idx="3">
                  <c:v>10.783988358846399</c:v>
                </c:pt>
                <c:pt idx="4">
                  <c:v>10.633600118303825</c:v>
                </c:pt>
                <c:pt idx="5">
                  <c:v>10.662448442025834</c:v>
                </c:pt>
                <c:pt idx="6">
                  <c:v>11.365431515884911</c:v>
                </c:pt>
                <c:pt idx="7">
                  <c:v>10.660788994002148</c:v>
                </c:pt>
                <c:pt idx="8">
                  <c:v>10.633490808315152</c:v>
                </c:pt>
                <c:pt idx="9">
                  <c:v>10.276839766721425</c:v>
                </c:pt>
                <c:pt idx="10">
                  <c:v>10.900372119800057</c:v>
                </c:pt>
                <c:pt idx="11">
                  <c:v>9.0318012021158331</c:v>
                </c:pt>
                <c:pt idx="12">
                  <c:v>9.1317923888732775</c:v>
                </c:pt>
                <c:pt idx="13">
                  <c:v>9.2190824510866811</c:v>
                </c:pt>
                <c:pt idx="14">
                  <c:v>9.3043528044485146</c:v>
                </c:pt>
                <c:pt idx="15">
                  <c:v>9.36302344347739</c:v>
                </c:pt>
                <c:pt idx="16">
                  <c:v>9.4223804583451365</c:v>
                </c:pt>
                <c:pt idx="17">
                  <c:v>9.477664829943965</c:v>
                </c:pt>
                <c:pt idx="18">
                  <c:v>9.5431831377860998</c:v>
                </c:pt>
                <c:pt idx="19">
                  <c:v>9.6135465462751206</c:v>
                </c:pt>
                <c:pt idx="20">
                  <c:v>9.6914373899121458</c:v>
                </c:pt>
                <c:pt idx="21">
                  <c:v>9.7607408549977617</c:v>
                </c:pt>
                <c:pt idx="22">
                  <c:v>9.8270701900951121</c:v>
                </c:pt>
                <c:pt idx="23">
                  <c:v>9.8825327826019205</c:v>
                </c:pt>
                <c:pt idx="24">
                  <c:v>9.9390802420407329</c:v>
                </c:pt>
                <c:pt idx="25">
                  <c:v>9.9876283485750434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12.61821289689656</c:v>
                </c:pt>
                <c:pt idx="1">
                  <c:v>14.686741202172335</c:v>
                </c:pt>
                <c:pt idx="2">
                  <c:v>15.33916817460887</c:v>
                </c:pt>
                <c:pt idx="3">
                  <c:v>14.441655818299216</c:v>
                </c:pt>
                <c:pt idx="4">
                  <c:v>16.47981350438501</c:v>
                </c:pt>
                <c:pt idx="5">
                  <c:v>17.874427605414454</c:v>
                </c:pt>
                <c:pt idx="6">
                  <c:v>16.233706809659317</c:v>
                </c:pt>
                <c:pt idx="7">
                  <c:v>17.492425997039298</c:v>
                </c:pt>
                <c:pt idx="8">
                  <c:v>17.704650667310233</c:v>
                </c:pt>
                <c:pt idx="9">
                  <c:v>16.858883099288867</c:v>
                </c:pt>
                <c:pt idx="10">
                  <c:v>17.428438013377189</c:v>
                </c:pt>
                <c:pt idx="11">
                  <c:v>15.322199382090822</c:v>
                </c:pt>
                <c:pt idx="12">
                  <c:v>15.604768155071994</c:v>
                </c:pt>
                <c:pt idx="13">
                  <c:v>15.858414054546866</c:v>
                </c:pt>
                <c:pt idx="14">
                  <c:v>16.06864146314042</c:v>
                </c:pt>
                <c:pt idx="15">
                  <c:v>16.229794247383349</c:v>
                </c:pt>
                <c:pt idx="16">
                  <c:v>16.380753716929942</c:v>
                </c:pt>
                <c:pt idx="17">
                  <c:v>16.525553097072905</c:v>
                </c:pt>
                <c:pt idx="18">
                  <c:v>16.680081141007491</c:v>
                </c:pt>
                <c:pt idx="19">
                  <c:v>16.827653359464811</c:v>
                </c:pt>
                <c:pt idx="20">
                  <c:v>16.973240838452</c:v>
                </c:pt>
                <c:pt idx="21">
                  <c:v>17.112273440196905</c:v>
                </c:pt>
                <c:pt idx="22">
                  <c:v>17.273551760768715</c:v>
                </c:pt>
                <c:pt idx="23">
                  <c:v>17.427393675650649</c:v>
                </c:pt>
                <c:pt idx="24">
                  <c:v>17.606208213891488</c:v>
                </c:pt>
                <c:pt idx="25">
                  <c:v>17.768526145495624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51.273233023360952</c:v>
                </c:pt>
                <c:pt idx="1">
                  <c:v>47.688049536313549</c:v>
                </c:pt>
                <c:pt idx="2">
                  <c:v>50.150426163894117</c:v>
                </c:pt>
                <c:pt idx="3">
                  <c:v>50.421353140622706</c:v>
                </c:pt>
                <c:pt idx="4">
                  <c:v>52.468521126384353</c:v>
                </c:pt>
                <c:pt idx="5">
                  <c:v>52.232082076966883</c:v>
                </c:pt>
                <c:pt idx="6">
                  <c:v>53.698460626706783</c:v>
                </c:pt>
                <c:pt idx="7">
                  <c:v>52.321662575016454</c:v>
                </c:pt>
                <c:pt idx="8">
                  <c:v>54.152820268554656</c:v>
                </c:pt>
                <c:pt idx="9">
                  <c:v>55.130461424457891</c:v>
                </c:pt>
                <c:pt idx="10">
                  <c:v>56.939200285672008</c:v>
                </c:pt>
                <c:pt idx="11">
                  <c:v>56.259426254538781</c:v>
                </c:pt>
                <c:pt idx="12">
                  <c:v>56.687310699153961</c:v>
                </c:pt>
                <c:pt idx="13">
                  <c:v>57.233618389728697</c:v>
                </c:pt>
                <c:pt idx="14">
                  <c:v>57.794308809334346</c:v>
                </c:pt>
                <c:pt idx="15">
                  <c:v>58.202966414023557</c:v>
                </c:pt>
                <c:pt idx="16">
                  <c:v>58.568391907110005</c:v>
                </c:pt>
                <c:pt idx="17">
                  <c:v>58.895250581466954</c:v>
                </c:pt>
                <c:pt idx="18">
                  <c:v>59.211276602619805</c:v>
                </c:pt>
                <c:pt idx="19">
                  <c:v>59.533415810991471</c:v>
                </c:pt>
                <c:pt idx="20">
                  <c:v>59.874929201965138</c:v>
                </c:pt>
                <c:pt idx="21">
                  <c:v>60.201009982811094</c:v>
                </c:pt>
                <c:pt idx="22">
                  <c:v>60.514987703108325</c:v>
                </c:pt>
                <c:pt idx="23">
                  <c:v>60.859233289625394</c:v>
                </c:pt>
                <c:pt idx="24">
                  <c:v>61.194779224757873</c:v>
                </c:pt>
                <c:pt idx="25">
                  <c:v>61.516928214489951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66.806182491958296</c:v>
                </c:pt>
                <c:pt idx="1">
                  <c:v>65.946518823498494</c:v>
                </c:pt>
                <c:pt idx="2">
                  <c:v>67.456598616617597</c:v>
                </c:pt>
                <c:pt idx="3">
                  <c:v>65.021828971009839</c:v>
                </c:pt>
                <c:pt idx="4">
                  <c:v>66.076948264104573</c:v>
                </c:pt>
                <c:pt idx="5">
                  <c:v>67.556879171502899</c:v>
                </c:pt>
                <c:pt idx="6">
                  <c:v>65.618016580498178</c:v>
                </c:pt>
                <c:pt idx="7">
                  <c:v>65.456051125413424</c:v>
                </c:pt>
                <c:pt idx="8">
                  <c:v>66.770482777571331</c:v>
                </c:pt>
                <c:pt idx="9">
                  <c:v>65.276674392490747</c:v>
                </c:pt>
                <c:pt idx="10">
                  <c:v>67.173039300312013</c:v>
                </c:pt>
                <c:pt idx="11">
                  <c:v>69.132484650166319</c:v>
                </c:pt>
                <c:pt idx="12">
                  <c:v>69.034733812469838</c:v>
                </c:pt>
                <c:pt idx="13">
                  <c:v>69.028834749590203</c:v>
                </c:pt>
                <c:pt idx="14">
                  <c:v>69.02946166937916</c:v>
                </c:pt>
                <c:pt idx="15">
                  <c:v>68.845378961956769</c:v>
                </c:pt>
                <c:pt idx="16">
                  <c:v>68.619156564087206</c:v>
                </c:pt>
                <c:pt idx="17">
                  <c:v>68.321737346656008</c:v>
                </c:pt>
                <c:pt idx="18">
                  <c:v>68.002413406057016</c:v>
                </c:pt>
                <c:pt idx="19">
                  <c:v>67.721468758762484</c:v>
                </c:pt>
                <c:pt idx="20">
                  <c:v>67.479644227372304</c:v>
                </c:pt>
                <c:pt idx="21">
                  <c:v>67.191294942498189</c:v>
                </c:pt>
                <c:pt idx="22">
                  <c:v>66.85204413035585</c:v>
                </c:pt>
                <c:pt idx="23">
                  <c:v>66.48888345357895</c:v>
                </c:pt>
                <c:pt idx="24">
                  <c:v>66.158133207514524</c:v>
                </c:pt>
                <c:pt idx="25">
                  <c:v>65.872798604359701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24.185135185769166</c:v>
                </c:pt>
                <c:pt idx="1">
                  <c:v>22.000249863715709</c:v>
                </c:pt>
                <c:pt idx="2">
                  <c:v>21.397230111480855</c:v>
                </c:pt>
                <c:pt idx="3">
                  <c:v>21.556915510306695</c:v>
                </c:pt>
                <c:pt idx="4">
                  <c:v>21.342209626986246</c:v>
                </c:pt>
                <c:pt idx="5">
                  <c:v>20.023736286166336</c:v>
                </c:pt>
                <c:pt idx="6">
                  <c:v>18.773389202929955</c:v>
                </c:pt>
                <c:pt idx="7">
                  <c:v>18.987975591754854</c:v>
                </c:pt>
                <c:pt idx="8">
                  <c:v>20.331074888777582</c:v>
                </c:pt>
                <c:pt idx="9">
                  <c:v>17.927024705308455</c:v>
                </c:pt>
                <c:pt idx="10">
                  <c:v>17.482427620864602</c:v>
                </c:pt>
                <c:pt idx="11">
                  <c:v>17.510739702427834</c:v>
                </c:pt>
                <c:pt idx="12">
                  <c:v>17.148248477837548</c:v>
                </c:pt>
                <c:pt idx="13">
                  <c:v>16.793504717918459</c:v>
                </c:pt>
                <c:pt idx="14">
                  <c:v>16.415328249179527</c:v>
                </c:pt>
                <c:pt idx="15">
                  <c:v>16.01452947805512</c:v>
                </c:pt>
                <c:pt idx="16">
                  <c:v>15.607080538892014</c:v>
                </c:pt>
                <c:pt idx="17">
                  <c:v>15.219746104237286</c:v>
                </c:pt>
                <c:pt idx="18">
                  <c:v>14.856430408990867</c:v>
                </c:pt>
                <c:pt idx="19">
                  <c:v>14.4498709720819</c:v>
                </c:pt>
                <c:pt idx="20">
                  <c:v>14.087657666940025</c:v>
                </c:pt>
                <c:pt idx="21">
                  <c:v>13.835839722493708</c:v>
                </c:pt>
                <c:pt idx="22">
                  <c:v>13.564241239351524</c:v>
                </c:pt>
                <c:pt idx="23">
                  <c:v>13.249711221964148</c:v>
                </c:pt>
                <c:pt idx="24">
                  <c:v>12.689593885438565</c:v>
                </c:pt>
                <c:pt idx="25">
                  <c:v>12.318937142815937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8.1720629305417702</c:v>
                </c:pt>
                <c:pt idx="1">
                  <c:v>8.6950695781087219</c:v>
                </c:pt>
                <c:pt idx="2">
                  <c:v>9.7629452937578449</c:v>
                </c:pt>
                <c:pt idx="3">
                  <c:v>8.3518453023160344</c:v>
                </c:pt>
                <c:pt idx="4">
                  <c:v>10.69277231078029</c:v>
                </c:pt>
                <c:pt idx="5">
                  <c:v>9.0862630006302023</c:v>
                </c:pt>
                <c:pt idx="6">
                  <c:v>9.3435107035362783</c:v>
                </c:pt>
                <c:pt idx="7">
                  <c:v>9.148124269381352</c:v>
                </c:pt>
                <c:pt idx="8">
                  <c:v>9.0213057421628289</c:v>
                </c:pt>
                <c:pt idx="9">
                  <c:v>10.007143783170065</c:v>
                </c:pt>
                <c:pt idx="10">
                  <c:v>8.568107524503592</c:v>
                </c:pt>
                <c:pt idx="11">
                  <c:v>8.1872723321963043</c:v>
                </c:pt>
                <c:pt idx="12">
                  <c:v>8.3344004084399739</c:v>
                </c:pt>
                <c:pt idx="13">
                  <c:v>8.505754717975945</c:v>
                </c:pt>
                <c:pt idx="14">
                  <c:v>8.6602631427861017</c:v>
                </c:pt>
                <c:pt idx="15">
                  <c:v>8.7819750311965183</c:v>
                </c:pt>
                <c:pt idx="16">
                  <c:v>8.898235046022906</c:v>
                </c:pt>
                <c:pt idx="17">
                  <c:v>9.0083316381352354</c:v>
                </c:pt>
                <c:pt idx="18">
                  <c:v>9.1100201999215837</c:v>
                </c:pt>
                <c:pt idx="19">
                  <c:v>9.2170171237492227</c:v>
                </c:pt>
                <c:pt idx="20">
                  <c:v>9.3450671219319172</c:v>
                </c:pt>
                <c:pt idx="21">
                  <c:v>9.4705280537705576</c:v>
                </c:pt>
                <c:pt idx="22">
                  <c:v>9.5952439754963876</c:v>
                </c:pt>
                <c:pt idx="23">
                  <c:v>9.7255588407711144</c:v>
                </c:pt>
                <c:pt idx="24">
                  <c:v>9.8592847225975877</c:v>
                </c:pt>
                <c:pt idx="25">
                  <c:v>9.9971122570224082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25.895345121117117</c:v>
                </c:pt>
                <c:pt idx="1">
                  <c:v>26.702541759991867</c:v>
                </c:pt>
                <c:pt idx="2">
                  <c:v>25.452948690639833</c:v>
                </c:pt>
                <c:pt idx="3">
                  <c:v>26.65783061703867</c:v>
                </c:pt>
                <c:pt idx="4">
                  <c:v>27.276969270154151</c:v>
                </c:pt>
                <c:pt idx="5">
                  <c:v>27.006136786169741</c:v>
                </c:pt>
                <c:pt idx="6">
                  <c:v>27.21912008794127</c:v>
                </c:pt>
                <c:pt idx="7">
                  <c:v>26.217319390683603</c:v>
                </c:pt>
                <c:pt idx="8">
                  <c:v>25.897993832383531</c:v>
                </c:pt>
                <c:pt idx="9">
                  <c:v>27.457095008184478</c:v>
                </c:pt>
                <c:pt idx="10">
                  <c:v>23.77131750206636</c:v>
                </c:pt>
                <c:pt idx="11">
                  <c:v>24.193579015873134</c:v>
                </c:pt>
                <c:pt idx="12">
                  <c:v>24.186106661955833</c:v>
                </c:pt>
                <c:pt idx="13">
                  <c:v>24.280085946083776</c:v>
                </c:pt>
                <c:pt idx="14">
                  <c:v>24.353433631429198</c:v>
                </c:pt>
                <c:pt idx="15">
                  <c:v>24.319210631453021</c:v>
                </c:pt>
                <c:pt idx="16">
                  <c:v>24.267648729162833</c:v>
                </c:pt>
                <c:pt idx="17">
                  <c:v>24.1990654905341</c:v>
                </c:pt>
                <c:pt idx="18">
                  <c:v>24.140286964754548</c:v>
                </c:pt>
                <c:pt idx="19">
                  <c:v>24.080220231798545</c:v>
                </c:pt>
                <c:pt idx="20">
                  <c:v>24.01940644857471</c:v>
                </c:pt>
                <c:pt idx="21">
                  <c:v>23.953165054316038</c:v>
                </c:pt>
                <c:pt idx="22">
                  <c:v>23.892585855530768</c:v>
                </c:pt>
                <c:pt idx="23">
                  <c:v>23.839854376994204</c:v>
                </c:pt>
                <c:pt idx="24">
                  <c:v>23.803284999240795</c:v>
                </c:pt>
                <c:pt idx="25">
                  <c:v>23.745633966876536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24.415684088675139</c:v>
                </c:pt>
                <c:pt idx="1">
                  <c:v>24.313417238955832</c:v>
                </c:pt>
                <c:pt idx="2">
                  <c:v>22.895410404523844</c:v>
                </c:pt>
                <c:pt idx="3">
                  <c:v>22.989116769750211</c:v>
                </c:pt>
                <c:pt idx="4">
                  <c:v>23.150184387472613</c:v>
                </c:pt>
                <c:pt idx="5">
                  <c:v>23.707843575802183</c:v>
                </c:pt>
                <c:pt idx="6">
                  <c:v>24.018266899603837</c:v>
                </c:pt>
                <c:pt idx="7">
                  <c:v>23.668094900060886</c:v>
                </c:pt>
                <c:pt idx="8">
                  <c:v>20.771580653219893</c:v>
                </c:pt>
                <c:pt idx="9">
                  <c:v>22.227639758987522</c:v>
                </c:pt>
                <c:pt idx="10">
                  <c:v>19.634177362270229</c:v>
                </c:pt>
                <c:pt idx="11">
                  <c:v>20.382491266318812</c:v>
                </c:pt>
                <c:pt idx="12">
                  <c:v>20.308794472548858</c:v>
                </c:pt>
                <c:pt idx="13">
                  <c:v>20.443818474033407</c:v>
                </c:pt>
                <c:pt idx="14">
                  <c:v>20.516013109992439</c:v>
                </c:pt>
                <c:pt idx="15">
                  <c:v>20.410357156571205</c:v>
                </c:pt>
                <c:pt idx="16">
                  <c:v>20.283749067398329</c:v>
                </c:pt>
                <c:pt idx="17">
                  <c:v>20.142848936649614</c:v>
                </c:pt>
                <c:pt idx="18">
                  <c:v>20.007261753103524</c:v>
                </c:pt>
                <c:pt idx="19">
                  <c:v>19.865567787167052</c:v>
                </c:pt>
                <c:pt idx="20">
                  <c:v>19.738432970634182</c:v>
                </c:pt>
                <c:pt idx="21">
                  <c:v>19.604293573692644</c:v>
                </c:pt>
                <c:pt idx="22">
                  <c:v>19.461054513454151</c:v>
                </c:pt>
                <c:pt idx="23">
                  <c:v>19.313983150803931</c:v>
                </c:pt>
                <c:pt idx="24">
                  <c:v>19.18670051442577</c:v>
                </c:pt>
                <c:pt idx="25">
                  <c:v>19.043655260790118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15.889872735872826</c:v>
                </c:pt>
                <c:pt idx="1">
                  <c:v>16.885739062971574</c:v>
                </c:pt>
                <c:pt idx="2">
                  <c:v>17.92831753432403</c:v>
                </c:pt>
                <c:pt idx="3">
                  <c:v>18.42130043152823</c:v>
                </c:pt>
                <c:pt idx="4">
                  <c:v>19.230643770326225</c:v>
                </c:pt>
                <c:pt idx="5">
                  <c:v>19.640022726384373</c:v>
                </c:pt>
                <c:pt idx="6">
                  <c:v>19.348261084712394</c:v>
                </c:pt>
                <c:pt idx="7">
                  <c:v>19.550814638654717</c:v>
                </c:pt>
                <c:pt idx="8">
                  <c:v>19.35846126252676</c:v>
                </c:pt>
                <c:pt idx="9">
                  <c:v>17.828030066011792</c:v>
                </c:pt>
                <c:pt idx="10">
                  <c:v>16.530410332790932</c:v>
                </c:pt>
                <c:pt idx="11">
                  <c:v>17.336257248127744</c:v>
                </c:pt>
                <c:pt idx="12">
                  <c:v>17.558999144284023</c:v>
                </c:pt>
                <c:pt idx="13">
                  <c:v>17.779911211420917</c:v>
                </c:pt>
                <c:pt idx="14">
                  <c:v>17.98213793528797</c:v>
                </c:pt>
                <c:pt idx="15">
                  <c:v>18.119746754688759</c:v>
                </c:pt>
                <c:pt idx="16">
                  <c:v>18.214975170641271</c:v>
                </c:pt>
                <c:pt idx="17">
                  <c:v>18.27651682650967</c:v>
                </c:pt>
                <c:pt idx="18">
                  <c:v>18.365674024024187</c:v>
                </c:pt>
                <c:pt idx="19">
                  <c:v>18.453325807446376</c:v>
                </c:pt>
                <c:pt idx="20">
                  <c:v>18.547546661109322</c:v>
                </c:pt>
                <c:pt idx="21">
                  <c:v>18.631868338172961</c:v>
                </c:pt>
                <c:pt idx="22">
                  <c:v>18.70078587475836</c:v>
                </c:pt>
                <c:pt idx="23">
                  <c:v>18.75243144886257</c:v>
                </c:pt>
                <c:pt idx="24">
                  <c:v>18.829036364716281</c:v>
                </c:pt>
                <c:pt idx="25">
                  <c:v>18.914260997447887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52.122295693443682</c:v>
                </c:pt>
                <c:pt idx="1">
                  <c:v>50.645490594667571</c:v>
                </c:pt>
                <c:pt idx="2">
                  <c:v>50.175007271844549</c:v>
                </c:pt>
                <c:pt idx="3">
                  <c:v>52.500547467315137</c:v>
                </c:pt>
                <c:pt idx="4">
                  <c:v>53.438366745029235</c:v>
                </c:pt>
                <c:pt idx="5">
                  <c:v>56.609283243797719</c:v>
                </c:pt>
                <c:pt idx="6">
                  <c:v>57.366781509304424</c:v>
                </c:pt>
                <c:pt idx="7">
                  <c:v>56.924510331669758</c:v>
                </c:pt>
                <c:pt idx="8">
                  <c:v>56.442699664067426</c:v>
                </c:pt>
                <c:pt idx="9">
                  <c:v>57.608758924443684</c:v>
                </c:pt>
                <c:pt idx="10">
                  <c:v>54.444134115555471</c:v>
                </c:pt>
                <c:pt idx="11">
                  <c:v>55.261823792770684</c:v>
                </c:pt>
                <c:pt idx="12">
                  <c:v>55.905309756376134</c:v>
                </c:pt>
                <c:pt idx="13">
                  <c:v>56.612027850652915</c:v>
                </c:pt>
                <c:pt idx="14">
                  <c:v>57.348786841528899</c:v>
                </c:pt>
                <c:pt idx="15">
                  <c:v>57.997754204811031</c:v>
                </c:pt>
                <c:pt idx="16">
                  <c:v>58.600815260425676</c:v>
                </c:pt>
                <c:pt idx="17">
                  <c:v>59.17931717344949</c:v>
                </c:pt>
                <c:pt idx="18">
                  <c:v>59.734970511194952</c:v>
                </c:pt>
                <c:pt idx="19">
                  <c:v>60.302102456963119</c:v>
                </c:pt>
                <c:pt idx="20">
                  <c:v>60.903498657928608</c:v>
                </c:pt>
                <c:pt idx="21">
                  <c:v>61.498145650352832</c:v>
                </c:pt>
                <c:pt idx="22">
                  <c:v>62.095953924572981</c:v>
                </c:pt>
                <c:pt idx="23">
                  <c:v>62.699121958207776</c:v>
                </c:pt>
                <c:pt idx="24">
                  <c:v>63.289027224775687</c:v>
                </c:pt>
                <c:pt idx="25">
                  <c:v>63.866033782249858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16.544937909481895</c:v>
                </c:pt>
                <c:pt idx="1">
                  <c:v>18.415710796015478</c:v>
                </c:pt>
                <c:pt idx="2">
                  <c:v>18.068014826539265</c:v>
                </c:pt>
                <c:pt idx="3">
                  <c:v>18.542173293601113</c:v>
                </c:pt>
                <c:pt idx="4">
                  <c:v>18.777812206257462</c:v>
                </c:pt>
                <c:pt idx="5">
                  <c:v>19.113740878104398</c:v>
                </c:pt>
                <c:pt idx="6">
                  <c:v>18.431282688816971</c:v>
                </c:pt>
                <c:pt idx="7">
                  <c:v>18.087692916564876</c:v>
                </c:pt>
                <c:pt idx="8">
                  <c:v>19.071373660328145</c:v>
                </c:pt>
                <c:pt idx="9">
                  <c:v>20.299656666884214</c:v>
                </c:pt>
                <c:pt idx="10">
                  <c:v>18.754555353693917</c:v>
                </c:pt>
                <c:pt idx="11">
                  <c:v>17.617213633221464</c:v>
                </c:pt>
                <c:pt idx="12">
                  <c:v>17.70414291161747</c:v>
                </c:pt>
                <c:pt idx="13">
                  <c:v>17.821099125313491</c:v>
                </c:pt>
                <c:pt idx="14">
                  <c:v>17.930954354181768</c:v>
                </c:pt>
                <c:pt idx="15">
                  <c:v>17.999791682494841</c:v>
                </c:pt>
                <c:pt idx="16">
                  <c:v>18.051024879051962</c:v>
                </c:pt>
                <c:pt idx="17">
                  <c:v>18.094205090690465</c:v>
                </c:pt>
                <c:pt idx="18">
                  <c:v>18.149037817469083</c:v>
                </c:pt>
                <c:pt idx="19">
                  <c:v>18.200282023456396</c:v>
                </c:pt>
                <c:pt idx="20">
                  <c:v>18.239775891987389</c:v>
                </c:pt>
                <c:pt idx="21">
                  <c:v>18.265058650120107</c:v>
                </c:pt>
                <c:pt idx="22">
                  <c:v>18.297622360250102</c:v>
                </c:pt>
                <c:pt idx="23">
                  <c:v>18.33312187598203</c:v>
                </c:pt>
                <c:pt idx="24">
                  <c:v>18.369180872932937</c:v>
                </c:pt>
                <c:pt idx="25">
                  <c:v>18.406360095338382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1.3749324442079398</c:v>
                </c:pt>
                <c:pt idx="1">
                  <c:v>0.97633773798998236</c:v>
                </c:pt>
                <c:pt idx="2">
                  <c:v>0.98022620746204248</c:v>
                </c:pt>
                <c:pt idx="3">
                  <c:v>0.88885528240442735</c:v>
                </c:pt>
                <c:pt idx="4">
                  <c:v>1.0041831486774928</c:v>
                </c:pt>
                <c:pt idx="5">
                  <c:v>0.92153674136083619</c:v>
                </c:pt>
                <c:pt idx="6">
                  <c:v>0.79308187410603226</c:v>
                </c:pt>
                <c:pt idx="7">
                  <c:v>0.82530679825713371</c:v>
                </c:pt>
                <c:pt idx="8">
                  <c:v>0.84627188946060561</c:v>
                </c:pt>
                <c:pt idx="9">
                  <c:v>0.76972995558484247</c:v>
                </c:pt>
                <c:pt idx="10">
                  <c:v>0.94369268078916535</c:v>
                </c:pt>
                <c:pt idx="11">
                  <c:v>0.6872436498291693</c:v>
                </c:pt>
                <c:pt idx="12">
                  <c:v>0.69748241659912058</c:v>
                </c:pt>
                <c:pt idx="13">
                  <c:v>0.70659935596175549</c:v>
                </c:pt>
                <c:pt idx="14">
                  <c:v>0.71509265585401394</c:v>
                </c:pt>
                <c:pt idx="15">
                  <c:v>0.7208517101674784</c:v>
                </c:pt>
                <c:pt idx="16">
                  <c:v>0.72674575620461601</c:v>
                </c:pt>
                <c:pt idx="17">
                  <c:v>0.731959616812072</c:v>
                </c:pt>
                <c:pt idx="18">
                  <c:v>0.73696879836511187</c:v>
                </c:pt>
                <c:pt idx="19">
                  <c:v>0.74197005495444668</c:v>
                </c:pt>
                <c:pt idx="20">
                  <c:v>0.74707334183885221</c:v>
                </c:pt>
                <c:pt idx="21">
                  <c:v>0.75156762559400192</c:v>
                </c:pt>
                <c:pt idx="22">
                  <c:v>0.75605489910065282</c:v>
                </c:pt>
                <c:pt idx="23">
                  <c:v>0.76017186152889737</c:v>
                </c:pt>
                <c:pt idx="24">
                  <c:v>0.764218309991053</c:v>
                </c:pt>
                <c:pt idx="25">
                  <c:v>0.76758699788123008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46.256796334045518</c:v>
                </c:pt>
                <c:pt idx="1">
                  <c:v>49.458849858377292</c:v>
                </c:pt>
                <c:pt idx="2">
                  <c:v>52.63890710796656</c:v>
                </c:pt>
                <c:pt idx="3">
                  <c:v>52.393447557440069</c:v>
                </c:pt>
                <c:pt idx="4">
                  <c:v>51.022429282603689</c:v>
                </c:pt>
                <c:pt idx="5">
                  <c:v>50.083466427079443</c:v>
                </c:pt>
                <c:pt idx="6">
                  <c:v>52.059142861043028</c:v>
                </c:pt>
                <c:pt idx="7">
                  <c:v>48.480728412624636</c:v>
                </c:pt>
                <c:pt idx="8">
                  <c:v>48.86094560402173</c:v>
                </c:pt>
                <c:pt idx="9">
                  <c:v>49.309584539829046</c:v>
                </c:pt>
                <c:pt idx="10">
                  <c:v>49.569167025191781</c:v>
                </c:pt>
                <c:pt idx="11">
                  <c:v>49.292277758377736</c:v>
                </c:pt>
                <c:pt idx="12">
                  <c:v>49.192660577575303</c:v>
                </c:pt>
                <c:pt idx="13">
                  <c:v>49.205785372766115</c:v>
                </c:pt>
                <c:pt idx="14">
                  <c:v>49.25367096721692</c:v>
                </c:pt>
                <c:pt idx="15">
                  <c:v>49.218782250594323</c:v>
                </c:pt>
                <c:pt idx="16">
                  <c:v>49.125358287739374</c:v>
                </c:pt>
                <c:pt idx="17">
                  <c:v>48.994433288760305</c:v>
                </c:pt>
                <c:pt idx="18">
                  <c:v>48.877426363649384</c:v>
                </c:pt>
                <c:pt idx="19">
                  <c:v>48.735629512871014</c:v>
                </c:pt>
                <c:pt idx="20">
                  <c:v>48.567366896005822</c:v>
                </c:pt>
                <c:pt idx="21">
                  <c:v>48.462253473865239</c:v>
                </c:pt>
                <c:pt idx="22">
                  <c:v>48.311116500712288</c:v>
                </c:pt>
                <c:pt idx="23">
                  <c:v>48.148168330765188</c:v>
                </c:pt>
                <c:pt idx="24">
                  <c:v>47.983394229151401</c:v>
                </c:pt>
                <c:pt idx="25">
                  <c:v>47.847837074285593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11.080658475444841</c:v>
                </c:pt>
                <c:pt idx="1">
                  <c:v>11.129623151900876</c:v>
                </c:pt>
                <c:pt idx="2">
                  <c:v>11.371449668978752</c:v>
                </c:pt>
                <c:pt idx="3">
                  <c:v>11.258884320202103</c:v>
                </c:pt>
                <c:pt idx="4">
                  <c:v>10.825241910418534</c:v>
                </c:pt>
                <c:pt idx="5">
                  <c:v>11.768341374249609</c:v>
                </c:pt>
                <c:pt idx="6">
                  <c:v>11.461481629954264</c:v>
                </c:pt>
                <c:pt idx="7">
                  <c:v>12.048247733970495</c:v>
                </c:pt>
                <c:pt idx="8">
                  <c:v>12.742098930385948</c:v>
                </c:pt>
                <c:pt idx="9">
                  <c:v>12.479255994484285</c:v>
                </c:pt>
                <c:pt idx="10">
                  <c:v>12.775125746630113</c:v>
                </c:pt>
                <c:pt idx="11">
                  <c:v>13.519733628710373</c:v>
                </c:pt>
                <c:pt idx="12">
                  <c:v>13.674060322615681</c:v>
                </c:pt>
                <c:pt idx="13">
                  <c:v>13.876031823554889</c:v>
                </c:pt>
                <c:pt idx="14">
                  <c:v>14.075639216289479</c:v>
                </c:pt>
                <c:pt idx="15">
                  <c:v>14.250550248901179</c:v>
                </c:pt>
                <c:pt idx="16">
                  <c:v>14.431138617834526</c:v>
                </c:pt>
                <c:pt idx="17">
                  <c:v>14.600342857786785</c:v>
                </c:pt>
                <c:pt idx="18">
                  <c:v>14.752784469579776</c:v>
                </c:pt>
                <c:pt idx="19">
                  <c:v>14.913014178119596</c:v>
                </c:pt>
                <c:pt idx="20">
                  <c:v>15.079197220832608</c:v>
                </c:pt>
                <c:pt idx="21">
                  <c:v>15.232629595411773</c:v>
                </c:pt>
                <c:pt idx="22">
                  <c:v>15.389077397919356</c:v>
                </c:pt>
                <c:pt idx="23">
                  <c:v>15.555512688173829</c:v>
                </c:pt>
                <c:pt idx="24">
                  <c:v>15.716718061265027</c:v>
                </c:pt>
                <c:pt idx="25">
                  <c:v>15.878935625542805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13.302774850913305</c:v>
                </c:pt>
                <c:pt idx="1">
                  <c:v>13.077508478806234</c:v>
                </c:pt>
                <c:pt idx="2">
                  <c:v>13.134135095319415</c:v>
                </c:pt>
                <c:pt idx="3">
                  <c:v>13.263245773361056</c:v>
                </c:pt>
                <c:pt idx="4">
                  <c:v>13.163244708523868</c:v>
                </c:pt>
                <c:pt idx="5">
                  <c:v>13.055688065125887</c:v>
                </c:pt>
                <c:pt idx="6">
                  <c:v>13.135606758422924</c:v>
                </c:pt>
                <c:pt idx="7">
                  <c:v>13.363880029032433</c:v>
                </c:pt>
                <c:pt idx="8">
                  <c:v>13.494210904739445</c:v>
                </c:pt>
                <c:pt idx="9">
                  <c:v>12.79116220184188</c:v>
                </c:pt>
                <c:pt idx="10">
                  <c:v>11.328090628641165</c:v>
                </c:pt>
                <c:pt idx="11">
                  <c:v>12.173197940193084</c:v>
                </c:pt>
                <c:pt idx="12">
                  <c:v>12.087273333764243</c:v>
                </c:pt>
                <c:pt idx="13">
                  <c:v>12.104595240406645</c:v>
                </c:pt>
                <c:pt idx="14">
                  <c:v>12.110324387876213</c:v>
                </c:pt>
                <c:pt idx="15">
                  <c:v>12.054224643633626</c:v>
                </c:pt>
                <c:pt idx="16">
                  <c:v>11.979907297820859</c:v>
                </c:pt>
                <c:pt idx="17">
                  <c:v>11.915469332834986</c:v>
                </c:pt>
                <c:pt idx="18">
                  <c:v>11.856596671185056</c:v>
                </c:pt>
                <c:pt idx="19">
                  <c:v>11.78992191959752</c:v>
                </c:pt>
                <c:pt idx="20">
                  <c:v>11.726997721268187</c:v>
                </c:pt>
                <c:pt idx="21">
                  <c:v>11.668432658833801</c:v>
                </c:pt>
                <c:pt idx="22">
                  <c:v>11.603658232845319</c:v>
                </c:pt>
                <c:pt idx="23">
                  <c:v>11.552840559798357</c:v>
                </c:pt>
                <c:pt idx="24">
                  <c:v>11.531019524852056</c:v>
                </c:pt>
                <c:pt idx="25">
                  <c:v>11.506054133256949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23.101272952744665</c:v>
                </c:pt>
                <c:pt idx="1">
                  <c:v>22.834438526937831</c:v>
                </c:pt>
                <c:pt idx="2">
                  <c:v>23.207194907478438</c:v>
                </c:pt>
                <c:pt idx="3">
                  <c:v>21.924066580986711</c:v>
                </c:pt>
                <c:pt idx="4">
                  <c:v>23.32253638433469</c:v>
                </c:pt>
                <c:pt idx="5">
                  <c:v>23.154454405131126</c:v>
                </c:pt>
                <c:pt idx="6">
                  <c:v>24.665638368578929</c:v>
                </c:pt>
                <c:pt idx="7">
                  <c:v>23.212732414740067</c:v>
                </c:pt>
                <c:pt idx="8">
                  <c:v>24.599212989955088</c:v>
                </c:pt>
                <c:pt idx="9">
                  <c:v>24.778738277811957</c:v>
                </c:pt>
                <c:pt idx="10">
                  <c:v>21.15904947356362</c:v>
                </c:pt>
                <c:pt idx="11">
                  <c:v>21.652103180880442</c:v>
                </c:pt>
                <c:pt idx="12">
                  <c:v>21.573715356627552</c:v>
                </c:pt>
                <c:pt idx="13">
                  <c:v>21.629973716696</c:v>
                </c:pt>
                <c:pt idx="14">
                  <c:v>21.681532147106555</c:v>
                </c:pt>
                <c:pt idx="15">
                  <c:v>21.644749068045144</c:v>
                </c:pt>
                <c:pt idx="16">
                  <c:v>21.618987323050536</c:v>
                </c:pt>
                <c:pt idx="17">
                  <c:v>21.593709569543051</c:v>
                </c:pt>
                <c:pt idx="18">
                  <c:v>21.561710915463213</c:v>
                </c:pt>
                <c:pt idx="19">
                  <c:v>21.533165498247243</c:v>
                </c:pt>
                <c:pt idx="20">
                  <c:v>21.512462625216205</c:v>
                </c:pt>
                <c:pt idx="21">
                  <c:v>21.472654295274122</c:v>
                </c:pt>
                <c:pt idx="22">
                  <c:v>21.454890868898918</c:v>
                </c:pt>
                <c:pt idx="23">
                  <c:v>21.451586159051729</c:v>
                </c:pt>
                <c:pt idx="24">
                  <c:v>21.456843081298292</c:v>
                </c:pt>
                <c:pt idx="25">
                  <c:v>21.464851014443681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10.722907440002787</c:v>
                </c:pt>
                <c:pt idx="1">
                  <c:v>10.656834555208306</c:v>
                </c:pt>
                <c:pt idx="2">
                  <c:v>10.523367692714048</c:v>
                </c:pt>
                <c:pt idx="3">
                  <c:v>10.082841209515307</c:v>
                </c:pt>
                <c:pt idx="4">
                  <c:v>11.026587188720107</c:v>
                </c:pt>
                <c:pt idx="5">
                  <c:v>10.922805581693677</c:v>
                </c:pt>
                <c:pt idx="6">
                  <c:v>11.068345557138198</c:v>
                </c:pt>
                <c:pt idx="7">
                  <c:v>10.117745221237747</c:v>
                </c:pt>
                <c:pt idx="8">
                  <c:v>9.8820088365971994</c:v>
                </c:pt>
                <c:pt idx="9">
                  <c:v>9.4685810469630258</c:v>
                </c:pt>
                <c:pt idx="10">
                  <c:v>8.6128089746259597</c:v>
                </c:pt>
                <c:pt idx="11">
                  <c:v>14.975755061439228</c:v>
                </c:pt>
                <c:pt idx="12">
                  <c:v>15.215579433329134</c:v>
                </c:pt>
                <c:pt idx="13">
                  <c:v>15.513899720538047</c:v>
                </c:pt>
                <c:pt idx="14">
                  <c:v>15.785640108943371</c:v>
                </c:pt>
                <c:pt idx="15">
                  <c:v>15.954353459037206</c:v>
                </c:pt>
                <c:pt idx="16">
                  <c:v>16.087522243287843</c:v>
                </c:pt>
                <c:pt idx="17">
                  <c:v>16.268095528895</c:v>
                </c:pt>
                <c:pt idx="18">
                  <c:v>16.489648823662332</c:v>
                </c:pt>
                <c:pt idx="19">
                  <c:v>16.719525976452388</c:v>
                </c:pt>
                <c:pt idx="20">
                  <c:v>16.939632005958426</c:v>
                </c:pt>
                <c:pt idx="21">
                  <c:v>17.144417260986476</c:v>
                </c:pt>
                <c:pt idx="22">
                  <c:v>17.346894887336035</c:v>
                </c:pt>
                <c:pt idx="23">
                  <c:v>17.548003891917386</c:v>
                </c:pt>
                <c:pt idx="24">
                  <c:v>17.741589330635239</c:v>
                </c:pt>
                <c:pt idx="25">
                  <c:v>17.94041014162157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77.780901565382806</c:v>
                </c:pt>
                <c:pt idx="1">
                  <c:v>77.350947801715691</c:v>
                </c:pt>
                <c:pt idx="2">
                  <c:v>79.863464517309964</c:v>
                </c:pt>
                <c:pt idx="3">
                  <c:v>77.731982764538145</c:v>
                </c:pt>
                <c:pt idx="4">
                  <c:v>82.270602877448212</c:v>
                </c:pt>
                <c:pt idx="5">
                  <c:v>80.276035280943034</c:v>
                </c:pt>
                <c:pt idx="6">
                  <c:v>79.668137925737028</c:v>
                </c:pt>
                <c:pt idx="7">
                  <c:v>81.125719497379166</c:v>
                </c:pt>
                <c:pt idx="8">
                  <c:v>81.566122196515764</c:v>
                </c:pt>
                <c:pt idx="9">
                  <c:v>80.182850940228519</c:v>
                </c:pt>
                <c:pt idx="10">
                  <c:v>74.808821249156324</c:v>
                </c:pt>
                <c:pt idx="11">
                  <c:v>69.046873332510089</c:v>
                </c:pt>
                <c:pt idx="12">
                  <c:v>69.161002623235632</c:v>
                </c:pt>
                <c:pt idx="13">
                  <c:v>69.276045913411963</c:v>
                </c:pt>
                <c:pt idx="14">
                  <c:v>69.186691234543545</c:v>
                </c:pt>
                <c:pt idx="15">
                  <c:v>68.848990083993655</c:v>
                </c:pt>
                <c:pt idx="16">
                  <c:v>68.488238388658161</c:v>
                </c:pt>
                <c:pt idx="17">
                  <c:v>68.052993920543571</c:v>
                </c:pt>
                <c:pt idx="18">
                  <c:v>67.559876283923799</c:v>
                </c:pt>
                <c:pt idx="19">
                  <c:v>67.067298265561291</c:v>
                </c:pt>
                <c:pt idx="20">
                  <c:v>66.586583562930329</c:v>
                </c:pt>
                <c:pt idx="21">
                  <c:v>66.105565144047048</c:v>
                </c:pt>
                <c:pt idx="22">
                  <c:v>65.622459106511016</c:v>
                </c:pt>
                <c:pt idx="23">
                  <c:v>65.187673899385189</c:v>
                </c:pt>
                <c:pt idx="24">
                  <c:v>64.702298609769073</c:v>
                </c:pt>
                <c:pt idx="25">
                  <c:v>64.128437742943149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73.53666046869003</c:v>
                </c:pt>
                <c:pt idx="1">
                  <c:v>81.553530667774027</c:v>
                </c:pt>
                <c:pt idx="2">
                  <c:v>85.265449584801331</c:v>
                </c:pt>
                <c:pt idx="3">
                  <c:v>87.825649126735456</c:v>
                </c:pt>
                <c:pt idx="4">
                  <c:v>88.720465820474089</c:v>
                </c:pt>
                <c:pt idx="5">
                  <c:v>89.797214798085776</c:v>
                </c:pt>
                <c:pt idx="6">
                  <c:v>93.144235185006551</c:v>
                </c:pt>
                <c:pt idx="7">
                  <c:v>93.270938061972799</c:v>
                </c:pt>
                <c:pt idx="8">
                  <c:v>97.874780563824316</c:v>
                </c:pt>
                <c:pt idx="9">
                  <c:v>101.54784416494842</c:v>
                </c:pt>
                <c:pt idx="10">
                  <c:v>102.60409849956105</c:v>
                </c:pt>
                <c:pt idx="11">
                  <c:v>93.354867096962593</c:v>
                </c:pt>
                <c:pt idx="12">
                  <c:v>94.545314903944785</c:v>
                </c:pt>
                <c:pt idx="13">
                  <c:v>95.943263810514225</c:v>
                </c:pt>
                <c:pt idx="14">
                  <c:v>97.302915261088415</c:v>
                </c:pt>
                <c:pt idx="15">
                  <c:v>98.377153828711585</c:v>
                </c:pt>
                <c:pt idx="16">
                  <c:v>99.396941863177346</c:v>
                </c:pt>
                <c:pt idx="17">
                  <c:v>100.39024279835498</c:v>
                </c:pt>
                <c:pt idx="18">
                  <c:v>101.35961337147165</c:v>
                </c:pt>
                <c:pt idx="19">
                  <c:v>102.30316079187929</c:v>
                </c:pt>
                <c:pt idx="20">
                  <c:v>103.29664195289126</c:v>
                </c:pt>
                <c:pt idx="21">
                  <c:v>104.26848080109045</c:v>
                </c:pt>
                <c:pt idx="22">
                  <c:v>105.27814217859262</c:v>
                </c:pt>
                <c:pt idx="23">
                  <c:v>106.26941382631637</c:v>
                </c:pt>
                <c:pt idx="24">
                  <c:v>107.35490274857548</c:v>
                </c:pt>
                <c:pt idx="25">
                  <c:v>108.39504665832715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156.40086535909404</c:v>
                </c:pt>
                <c:pt idx="1">
                  <c:v>155.22127220890354</c:v>
                </c:pt>
                <c:pt idx="2">
                  <c:v>157.16290753503964</c:v>
                </c:pt>
                <c:pt idx="3">
                  <c:v>161.0466000092357</c:v>
                </c:pt>
                <c:pt idx="4">
                  <c:v>161.77814003542579</c:v>
                </c:pt>
                <c:pt idx="5">
                  <c:v>162.80717600002984</c:v>
                </c:pt>
                <c:pt idx="6">
                  <c:v>171.6775079851065</c:v>
                </c:pt>
                <c:pt idx="7">
                  <c:v>163.03126614045684</c:v>
                </c:pt>
                <c:pt idx="8">
                  <c:v>173.62087710011596</c:v>
                </c:pt>
                <c:pt idx="9">
                  <c:v>181.92350482549278</c:v>
                </c:pt>
                <c:pt idx="10">
                  <c:v>187.57253377491764</c:v>
                </c:pt>
                <c:pt idx="11">
                  <c:v>193.96141209709162</c:v>
                </c:pt>
                <c:pt idx="12">
                  <c:v>196.09260121976689</c:v>
                </c:pt>
                <c:pt idx="13">
                  <c:v>198.74419620984756</c:v>
                </c:pt>
                <c:pt idx="14">
                  <c:v>201.46716496008781</c:v>
                </c:pt>
                <c:pt idx="15">
                  <c:v>203.72614024801425</c:v>
                </c:pt>
                <c:pt idx="16">
                  <c:v>205.90418612966755</c:v>
                </c:pt>
                <c:pt idx="17">
                  <c:v>208.00258783292253</c:v>
                </c:pt>
                <c:pt idx="18">
                  <c:v>210.09085549482347</c:v>
                </c:pt>
                <c:pt idx="19">
                  <c:v>212.15918492369579</c:v>
                </c:pt>
                <c:pt idx="20">
                  <c:v>214.30922675801747</c:v>
                </c:pt>
                <c:pt idx="21">
                  <c:v>216.40867963042444</c:v>
                </c:pt>
                <c:pt idx="22">
                  <c:v>218.52583871994065</c:v>
                </c:pt>
                <c:pt idx="23">
                  <c:v>220.70020069210605</c:v>
                </c:pt>
                <c:pt idx="24">
                  <c:v>222.92387408851704</c:v>
                </c:pt>
                <c:pt idx="25">
                  <c:v>225.09159649104981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98.022713952614325</c:v>
                </c:pt>
                <c:pt idx="1">
                  <c:v>100.02591929446092</c:v>
                </c:pt>
                <c:pt idx="2">
                  <c:v>103.59342493320224</c:v>
                </c:pt>
                <c:pt idx="3">
                  <c:v>102.33786901271472</c:v>
                </c:pt>
                <c:pt idx="4">
                  <c:v>104.80666206226286</c:v>
                </c:pt>
                <c:pt idx="5">
                  <c:v>106.70437565774284</c:v>
                </c:pt>
                <c:pt idx="6">
                  <c:v>108.12919309756279</c:v>
                </c:pt>
                <c:pt idx="7">
                  <c:v>107.59885252614535</c:v>
                </c:pt>
                <c:pt idx="8">
                  <c:v>111.86449850334665</c:v>
                </c:pt>
                <c:pt idx="9">
                  <c:v>111.5327247473343</c:v>
                </c:pt>
                <c:pt idx="10">
                  <c:v>115.80444283486628</c:v>
                </c:pt>
                <c:pt idx="11">
                  <c:v>116.28067461290323</c:v>
                </c:pt>
                <c:pt idx="12">
                  <c:v>117.60657416701227</c:v>
                </c:pt>
                <c:pt idx="13">
                  <c:v>119.10657204331397</c:v>
                </c:pt>
                <c:pt idx="14">
                  <c:v>120.59695012722847</c:v>
                </c:pt>
                <c:pt idx="15">
                  <c:v>121.77946055767424</c:v>
                </c:pt>
                <c:pt idx="16">
                  <c:v>122.89928883687659</c:v>
                </c:pt>
                <c:pt idx="17">
                  <c:v>123.94339664668443</c:v>
                </c:pt>
                <c:pt idx="18">
                  <c:v>125.00142372236009</c:v>
                </c:pt>
                <c:pt idx="19">
                  <c:v>126.07727371719622</c:v>
                </c:pt>
                <c:pt idx="20">
                  <c:v>127.19178826856248</c:v>
                </c:pt>
                <c:pt idx="21">
                  <c:v>128.25212552905538</c:v>
                </c:pt>
                <c:pt idx="22">
                  <c:v>129.35533533437282</c:v>
                </c:pt>
                <c:pt idx="23">
                  <c:v>130.46576176379222</c:v>
                </c:pt>
                <c:pt idx="24">
                  <c:v>131.59590022430342</c:v>
                </c:pt>
                <c:pt idx="25">
                  <c:v>132.68645201374716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90.991317677727466</c:v>
                </c:pt>
                <c:pt idx="1">
                  <c:v>87.946768687214202</c:v>
                </c:pt>
                <c:pt idx="2">
                  <c:v>88.853828728098449</c:v>
                </c:pt>
                <c:pt idx="3">
                  <c:v>86.578744481316534</c:v>
                </c:pt>
                <c:pt idx="4">
                  <c:v>87.419157891090819</c:v>
                </c:pt>
                <c:pt idx="5">
                  <c:v>87.580615457669239</c:v>
                </c:pt>
                <c:pt idx="6">
                  <c:v>84.391405783428127</c:v>
                </c:pt>
                <c:pt idx="7">
                  <c:v>84.444026717168271</c:v>
                </c:pt>
                <c:pt idx="8">
                  <c:v>87.10155766634891</c:v>
                </c:pt>
                <c:pt idx="9">
                  <c:v>83.203699097799202</c:v>
                </c:pt>
                <c:pt idx="10">
                  <c:v>84.655466921176611</c:v>
                </c:pt>
                <c:pt idx="11">
                  <c:v>86.64322435259416</c:v>
                </c:pt>
                <c:pt idx="12">
                  <c:v>86.182982290307393</c:v>
                </c:pt>
                <c:pt idx="13">
                  <c:v>85.822339467508669</c:v>
                </c:pt>
                <c:pt idx="14">
                  <c:v>85.444789918558683</c:v>
                </c:pt>
                <c:pt idx="15">
                  <c:v>84.859908440011893</c:v>
                </c:pt>
                <c:pt idx="16">
                  <c:v>84.226237102979212</c:v>
                </c:pt>
                <c:pt idx="17">
                  <c:v>83.541483450893296</c:v>
                </c:pt>
                <c:pt idx="18">
                  <c:v>82.858843815047891</c:v>
                </c:pt>
                <c:pt idx="19">
                  <c:v>82.17133973084438</c:v>
                </c:pt>
                <c:pt idx="20">
                  <c:v>81.567301894312322</c:v>
                </c:pt>
                <c:pt idx="21">
                  <c:v>81.027134664991891</c:v>
                </c:pt>
                <c:pt idx="22">
                  <c:v>80.416285369707367</c:v>
                </c:pt>
                <c:pt idx="23">
                  <c:v>79.738594675543098</c:v>
                </c:pt>
                <c:pt idx="24">
                  <c:v>78.847727092953093</c:v>
                </c:pt>
                <c:pt idx="25">
                  <c:v>78.191735747175642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74.372964876206851</c:v>
                </c:pt>
                <c:pt idx="1">
                  <c:v>76.596767640027991</c:v>
                </c:pt>
                <c:pt idx="2">
                  <c:v>76.039621923245562</c:v>
                </c:pt>
                <c:pt idx="3">
                  <c:v>76.42009312063314</c:v>
                </c:pt>
                <c:pt idx="4">
                  <c:v>80.35056973873327</c:v>
                </c:pt>
                <c:pt idx="5">
                  <c:v>79.440266088986505</c:v>
                </c:pt>
                <c:pt idx="6">
                  <c:v>79.92915877579378</c:v>
                </c:pt>
                <c:pt idx="7">
                  <c:v>78.584353198780562</c:v>
                </c:pt>
                <c:pt idx="8">
                  <c:v>75.049341490293017</c:v>
                </c:pt>
                <c:pt idx="9">
                  <c:v>77.51990861635386</c:v>
                </c:pt>
                <c:pt idx="10">
                  <c:v>68.504012721631113</c:v>
                </c:pt>
                <c:pt idx="11">
                  <c:v>70.099599862515987</c:v>
                </c:pt>
                <c:pt idx="12">
                  <c:v>70.388300687228678</c:v>
                </c:pt>
                <c:pt idx="13">
                  <c:v>71.009570349514036</c:v>
                </c:pt>
                <c:pt idx="14">
                  <c:v>71.511847819495699</c:v>
                </c:pt>
                <c:pt idx="15">
                  <c:v>71.631289573909513</c:v>
                </c:pt>
                <c:pt idx="16">
                  <c:v>71.664608013225333</c:v>
                </c:pt>
                <c:pt idx="17">
                  <c:v>71.626762891828619</c:v>
                </c:pt>
                <c:pt idx="18">
                  <c:v>71.623242941803838</c:v>
                </c:pt>
                <c:pt idx="19">
                  <c:v>71.616130950161192</c:v>
                </c:pt>
                <c:pt idx="20">
                  <c:v>71.650453202250134</c:v>
                </c:pt>
                <c:pt idx="21">
                  <c:v>71.659855019952204</c:v>
                </c:pt>
                <c:pt idx="22">
                  <c:v>71.649670219239667</c:v>
                </c:pt>
                <c:pt idx="23">
                  <c:v>71.631827817431812</c:v>
                </c:pt>
                <c:pt idx="24">
                  <c:v>71.67830660098042</c:v>
                </c:pt>
                <c:pt idx="25">
                  <c:v>71.700662482136948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70.04216604713352</c:v>
                </c:pt>
                <c:pt idx="1">
                  <c:v>70.037539128673032</c:v>
                </c:pt>
                <c:pt idx="2">
                  <c:v>69.223248305845857</c:v>
                </c:pt>
                <c:pt idx="3">
                  <c:v>71.931576043320675</c:v>
                </c:pt>
                <c:pt idx="4">
                  <c:v>73.220362099964191</c:v>
                </c:pt>
                <c:pt idx="5">
                  <c:v>76.644560863262953</c:v>
                </c:pt>
                <c:pt idx="6">
                  <c:v>76.591146072227431</c:v>
                </c:pt>
                <c:pt idx="7">
                  <c:v>75.837510046491772</c:v>
                </c:pt>
                <c:pt idx="8">
                  <c:v>76.360345213856178</c:v>
                </c:pt>
                <c:pt idx="9">
                  <c:v>78.678145546912731</c:v>
                </c:pt>
                <c:pt idx="10">
                  <c:v>74.142382150038557</c:v>
                </c:pt>
                <c:pt idx="11">
                  <c:v>73.566281075821323</c:v>
                </c:pt>
                <c:pt idx="12">
                  <c:v>74.306935084592723</c:v>
                </c:pt>
                <c:pt idx="13">
                  <c:v>75.139726331928159</c:v>
                </c:pt>
                <c:pt idx="14">
                  <c:v>75.994833851564678</c:v>
                </c:pt>
                <c:pt idx="15">
                  <c:v>76.718397597473356</c:v>
                </c:pt>
                <c:pt idx="16">
                  <c:v>77.378585895682264</c:v>
                </c:pt>
                <c:pt idx="17">
                  <c:v>78.005481880952033</c:v>
                </c:pt>
                <c:pt idx="18">
                  <c:v>78.62097712702915</c:v>
                </c:pt>
                <c:pt idx="19">
                  <c:v>79.244354535373972</c:v>
                </c:pt>
                <c:pt idx="20">
                  <c:v>79.890347891754857</c:v>
                </c:pt>
                <c:pt idx="21">
                  <c:v>80.514771926066942</c:v>
                </c:pt>
                <c:pt idx="22">
                  <c:v>81.149631183923731</c:v>
                </c:pt>
                <c:pt idx="23">
                  <c:v>81.792415695718717</c:v>
                </c:pt>
                <c:pt idx="24">
                  <c:v>82.422426407699675</c:v>
                </c:pt>
                <c:pt idx="25">
                  <c:v>83.039980875469467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57.33745480949036</c:v>
                </c:pt>
                <c:pt idx="1">
                  <c:v>60.588473010278165</c:v>
                </c:pt>
                <c:pt idx="2">
                  <c:v>64.010356776945315</c:v>
                </c:pt>
                <c:pt idx="3">
                  <c:v>63.652331877642169</c:v>
                </c:pt>
                <c:pt idx="4">
                  <c:v>61.847671193022222</c:v>
                </c:pt>
                <c:pt idx="5">
                  <c:v>61.851807801329052</c:v>
                </c:pt>
                <c:pt idx="6">
                  <c:v>63.520624490997292</c:v>
                </c:pt>
                <c:pt idx="7">
                  <c:v>60.528976146595127</c:v>
                </c:pt>
                <c:pt idx="8">
                  <c:v>61.60304453440768</c:v>
                </c:pt>
                <c:pt idx="9">
                  <c:v>61.78884053431333</c:v>
                </c:pt>
                <c:pt idx="10">
                  <c:v>62.344292771821898</c:v>
                </c:pt>
                <c:pt idx="11">
                  <c:v>62.812011387088106</c:v>
                </c:pt>
                <c:pt idx="12">
                  <c:v>62.866720900190984</c:v>
                </c:pt>
                <c:pt idx="13">
                  <c:v>63.081817196321005</c:v>
                </c:pt>
                <c:pt idx="14">
                  <c:v>63.329310183506401</c:v>
                </c:pt>
                <c:pt idx="15">
                  <c:v>63.469332499495501</c:v>
                </c:pt>
                <c:pt idx="16">
                  <c:v>63.556496905573901</c:v>
                </c:pt>
                <c:pt idx="17">
                  <c:v>63.59477614654709</c:v>
                </c:pt>
                <c:pt idx="18">
                  <c:v>63.630210833229157</c:v>
                </c:pt>
                <c:pt idx="19">
                  <c:v>63.64864369099061</c:v>
                </c:pt>
                <c:pt idx="20">
                  <c:v>63.646564116838434</c:v>
                </c:pt>
                <c:pt idx="21">
                  <c:v>63.694883069277012</c:v>
                </c:pt>
                <c:pt idx="22">
                  <c:v>63.700193898631646</c:v>
                </c:pt>
                <c:pt idx="23">
                  <c:v>63.703681018939015</c:v>
                </c:pt>
                <c:pt idx="24">
                  <c:v>63.700112290416428</c:v>
                </c:pt>
                <c:pt idx="25">
                  <c:v>63.726772699828402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36.404047803657974</c:v>
                </c:pt>
                <c:pt idx="1">
                  <c:v>35.911947005744068</c:v>
                </c:pt>
                <c:pt idx="2">
                  <c:v>36.341330002797854</c:v>
                </c:pt>
                <c:pt idx="3">
                  <c:v>35.187312354347767</c:v>
                </c:pt>
                <c:pt idx="4">
                  <c:v>36.485781092858559</c:v>
                </c:pt>
                <c:pt idx="5">
                  <c:v>36.210142470257011</c:v>
                </c:pt>
                <c:pt idx="6">
                  <c:v>37.801245127001849</c:v>
                </c:pt>
                <c:pt idx="7">
                  <c:v>36.576612443772504</c:v>
                </c:pt>
                <c:pt idx="8">
                  <c:v>38.093423894694531</c:v>
                </c:pt>
                <c:pt idx="9">
                  <c:v>37.569900479653839</c:v>
                </c:pt>
                <c:pt idx="10">
                  <c:v>32.487140102204783</c:v>
                </c:pt>
                <c:pt idx="11">
                  <c:v>33.825301121073522</c:v>
                </c:pt>
                <c:pt idx="12">
                  <c:v>33.660988690391797</c:v>
                </c:pt>
                <c:pt idx="13">
                  <c:v>33.734568957102645</c:v>
                </c:pt>
                <c:pt idx="14">
                  <c:v>33.79185653498277</c:v>
                </c:pt>
                <c:pt idx="15">
                  <c:v>33.698973711678768</c:v>
                </c:pt>
                <c:pt idx="16">
                  <c:v>33.598894620871391</c:v>
                </c:pt>
                <c:pt idx="17">
                  <c:v>33.509178902378039</c:v>
                </c:pt>
                <c:pt idx="18">
                  <c:v>33.418307586648268</c:v>
                </c:pt>
                <c:pt idx="19">
                  <c:v>33.323087417844761</c:v>
                </c:pt>
                <c:pt idx="20">
                  <c:v>33.239460346484393</c:v>
                </c:pt>
                <c:pt idx="21">
                  <c:v>33.141086954107919</c:v>
                </c:pt>
                <c:pt idx="22">
                  <c:v>33.058549101744234</c:v>
                </c:pt>
                <c:pt idx="23">
                  <c:v>33.004426718850084</c:v>
                </c:pt>
                <c:pt idx="24">
                  <c:v>32.987862606150344</c:v>
                </c:pt>
                <c:pt idx="25">
                  <c:v>32.970905147700634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88.503809005385591</c:v>
                </c:pt>
                <c:pt idx="1">
                  <c:v>88.007782356923997</c:v>
                </c:pt>
                <c:pt idx="2">
                  <c:v>90.386832210024011</c:v>
                </c:pt>
                <c:pt idx="3">
                  <c:v>87.814823974053454</c:v>
                </c:pt>
                <c:pt idx="4">
                  <c:v>93.297190066168326</c:v>
                </c:pt>
                <c:pt idx="5">
                  <c:v>91.198840862636715</c:v>
                </c:pt>
                <c:pt idx="6">
                  <c:v>90.736483482875229</c:v>
                </c:pt>
                <c:pt idx="7">
                  <c:v>91.243464718616906</c:v>
                </c:pt>
                <c:pt idx="8">
                  <c:v>91.448131033112958</c:v>
                </c:pt>
                <c:pt idx="9">
                  <c:v>89.651431987191543</c:v>
                </c:pt>
                <c:pt idx="10">
                  <c:v>83.421630223782287</c:v>
                </c:pt>
                <c:pt idx="11">
                  <c:v>84.022628393949319</c:v>
                </c:pt>
                <c:pt idx="12">
                  <c:v>84.376582056564772</c:v>
                </c:pt>
                <c:pt idx="13">
                  <c:v>84.789945633950012</c:v>
                </c:pt>
                <c:pt idx="14">
                  <c:v>84.972331343486914</c:v>
                </c:pt>
                <c:pt idx="15">
                  <c:v>84.803343543030863</c:v>
                </c:pt>
                <c:pt idx="16">
                  <c:v>84.575760631945997</c:v>
                </c:pt>
                <c:pt idx="17">
                  <c:v>84.321089449438574</c:v>
                </c:pt>
                <c:pt idx="18">
                  <c:v>84.049525107586135</c:v>
                </c:pt>
                <c:pt idx="19">
                  <c:v>83.78682424201368</c:v>
                </c:pt>
                <c:pt idx="20">
                  <c:v>83.526215568888759</c:v>
                </c:pt>
                <c:pt idx="21">
                  <c:v>83.249982405033521</c:v>
                </c:pt>
                <c:pt idx="22">
                  <c:v>82.969353993847051</c:v>
                </c:pt>
                <c:pt idx="23">
                  <c:v>82.735677791302578</c:v>
                </c:pt>
                <c:pt idx="24">
                  <c:v>82.443887940404309</c:v>
                </c:pt>
                <c:pt idx="25">
                  <c:v>82.068847884564718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73.53666046869003</c:v>
                </c:pt>
                <c:pt idx="1">
                  <c:v>81.553530667774027</c:v>
                </c:pt>
                <c:pt idx="2">
                  <c:v>85.265449584801331</c:v>
                </c:pt>
                <c:pt idx="3">
                  <c:v>87.825649126735456</c:v>
                </c:pt>
                <c:pt idx="4">
                  <c:v>88.720465820474089</c:v>
                </c:pt>
                <c:pt idx="5">
                  <c:v>89.797214798085776</c:v>
                </c:pt>
                <c:pt idx="6">
                  <c:v>93.144235185006551</c:v>
                </c:pt>
                <c:pt idx="7">
                  <c:v>93.270938061972799</c:v>
                </c:pt>
                <c:pt idx="8">
                  <c:v>97.874780563824316</c:v>
                </c:pt>
                <c:pt idx="9">
                  <c:v>101.54784416494842</c:v>
                </c:pt>
                <c:pt idx="10">
                  <c:v>102.60409849956105</c:v>
                </c:pt>
                <c:pt idx="11">
                  <c:v>93.354867096962593</c:v>
                </c:pt>
                <c:pt idx="12">
                  <c:v>94.545314903944785</c:v>
                </c:pt>
                <c:pt idx="13">
                  <c:v>95.943263810514225</c:v>
                </c:pt>
                <c:pt idx="14">
                  <c:v>97.302915261088415</c:v>
                </c:pt>
                <c:pt idx="15">
                  <c:v>98.377153828711585</c:v>
                </c:pt>
                <c:pt idx="16">
                  <c:v>99.396941863177346</c:v>
                </c:pt>
                <c:pt idx="17">
                  <c:v>100.39024279835498</c:v>
                </c:pt>
                <c:pt idx="18">
                  <c:v>101.35961337147165</c:v>
                </c:pt>
                <c:pt idx="19">
                  <c:v>102.30316079187929</c:v>
                </c:pt>
                <c:pt idx="20">
                  <c:v>103.29664195289126</c:v>
                </c:pt>
                <c:pt idx="21">
                  <c:v>104.26848080109045</c:v>
                </c:pt>
                <c:pt idx="22">
                  <c:v>105.27814217859262</c:v>
                </c:pt>
                <c:pt idx="23">
                  <c:v>106.26941382631637</c:v>
                </c:pt>
                <c:pt idx="24">
                  <c:v>107.35490274857548</c:v>
                </c:pt>
                <c:pt idx="25">
                  <c:v>108.39504665832715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156.40086535909404</c:v>
                </c:pt>
                <c:pt idx="1">
                  <c:v>155.22127220890354</c:v>
                </c:pt>
                <c:pt idx="2">
                  <c:v>157.16290753503964</c:v>
                </c:pt>
                <c:pt idx="3">
                  <c:v>161.0466000092357</c:v>
                </c:pt>
                <c:pt idx="4">
                  <c:v>161.77814003542579</c:v>
                </c:pt>
                <c:pt idx="5">
                  <c:v>162.80717600002984</c:v>
                </c:pt>
                <c:pt idx="6">
                  <c:v>171.6775079851065</c:v>
                </c:pt>
                <c:pt idx="7">
                  <c:v>163.03126614045684</c:v>
                </c:pt>
                <c:pt idx="8">
                  <c:v>173.62087710011596</c:v>
                </c:pt>
                <c:pt idx="9">
                  <c:v>181.92350482549278</c:v>
                </c:pt>
                <c:pt idx="10">
                  <c:v>187.57253377491764</c:v>
                </c:pt>
                <c:pt idx="11">
                  <c:v>193.96141209709162</c:v>
                </c:pt>
                <c:pt idx="12">
                  <c:v>196.09260121976689</c:v>
                </c:pt>
                <c:pt idx="13">
                  <c:v>198.74419620984756</c:v>
                </c:pt>
                <c:pt idx="14">
                  <c:v>201.46716496008781</c:v>
                </c:pt>
                <c:pt idx="15">
                  <c:v>203.72614024801425</c:v>
                </c:pt>
                <c:pt idx="16">
                  <c:v>205.90418612966755</c:v>
                </c:pt>
                <c:pt idx="17">
                  <c:v>208.00258783292253</c:v>
                </c:pt>
                <c:pt idx="18">
                  <c:v>210.09085549482347</c:v>
                </c:pt>
                <c:pt idx="19">
                  <c:v>212.15918492369579</c:v>
                </c:pt>
                <c:pt idx="20">
                  <c:v>214.30922675801747</c:v>
                </c:pt>
                <c:pt idx="21">
                  <c:v>216.40867963042444</c:v>
                </c:pt>
                <c:pt idx="22">
                  <c:v>218.52583871994065</c:v>
                </c:pt>
                <c:pt idx="23">
                  <c:v>220.70020069210605</c:v>
                </c:pt>
                <c:pt idx="24">
                  <c:v>222.92387408851704</c:v>
                </c:pt>
                <c:pt idx="25">
                  <c:v>225.09159649104981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98.022713952614325</c:v>
                </c:pt>
                <c:pt idx="1">
                  <c:v>100.02591929446092</c:v>
                </c:pt>
                <c:pt idx="2">
                  <c:v>103.59342493320224</c:v>
                </c:pt>
                <c:pt idx="3">
                  <c:v>102.33786901271472</c:v>
                </c:pt>
                <c:pt idx="4">
                  <c:v>104.80666206226286</c:v>
                </c:pt>
                <c:pt idx="5">
                  <c:v>106.70437565774284</c:v>
                </c:pt>
                <c:pt idx="6">
                  <c:v>108.12919309756279</c:v>
                </c:pt>
                <c:pt idx="7">
                  <c:v>107.59885252614535</c:v>
                </c:pt>
                <c:pt idx="8">
                  <c:v>111.86449850334665</c:v>
                </c:pt>
                <c:pt idx="9">
                  <c:v>111.5327247473343</c:v>
                </c:pt>
                <c:pt idx="10">
                  <c:v>115.80444283486628</c:v>
                </c:pt>
                <c:pt idx="11">
                  <c:v>116.28067461290323</c:v>
                </c:pt>
                <c:pt idx="12">
                  <c:v>117.60657416701227</c:v>
                </c:pt>
                <c:pt idx="13">
                  <c:v>119.10657204331397</c:v>
                </c:pt>
                <c:pt idx="14">
                  <c:v>120.59695012722847</c:v>
                </c:pt>
                <c:pt idx="15">
                  <c:v>121.77946055767424</c:v>
                </c:pt>
                <c:pt idx="16">
                  <c:v>122.89928883687659</c:v>
                </c:pt>
                <c:pt idx="17">
                  <c:v>123.94339664668443</c:v>
                </c:pt>
                <c:pt idx="18">
                  <c:v>125.00142372236009</c:v>
                </c:pt>
                <c:pt idx="19">
                  <c:v>126.07727371719622</c:v>
                </c:pt>
                <c:pt idx="20">
                  <c:v>127.19178826856248</c:v>
                </c:pt>
                <c:pt idx="21">
                  <c:v>128.25212552905538</c:v>
                </c:pt>
                <c:pt idx="22">
                  <c:v>129.35533533437282</c:v>
                </c:pt>
                <c:pt idx="23">
                  <c:v>130.46576176379222</c:v>
                </c:pt>
                <c:pt idx="24">
                  <c:v>131.59590022430342</c:v>
                </c:pt>
                <c:pt idx="25">
                  <c:v>132.68645201374716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90.991317677727466</c:v>
                </c:pt>
                <c:pt idx="1">
                  <c:v>87.946768687214202</c:v>
                </c:pt>
                <c:pt idx="2">
                  <c:v>88.853828728098449</c:v>
                </c:pt>
                <c:pt idx="3">
                  <c:v>86.578744481316534</c:v>
                </c:pt>
                <c:pt idx="4">
                  <c:v>87.419157891090819</c:v>
                </c:pt>
                <c:pt idx="5">
                  <c:v>87.580615457669239</c:v>
                </c:pt>
                <c:pt idx="6">
                  <c:v>84.391405783428127</c:v>
                </c:pt>
                <c:pt idx="7">
                  <c:v>84.444026717168271</c:v>
                </c:pt>
                <c:pt idx="8">
                  <c:v>87.10155766634891</c:v>
                </c:pt>
                <c:pt idx="9">
                  <c:v>83.203699097799202</c:v>
                </c:pt>
                <c:pt idx="10">
                  <c:v>84.655466921176611</c:v>
                </c:pt>
                <c:pt idx="11">
                  <c:v>86.64322435259416</c:v>
                </c:pt>
                <c:pt idx="12">
                  <c:v>86.182982290307393</c:v>
                </c:pt>
                <c:pt idx="13">
                  <c:v>85.822339467508669</c:v>
                </c:pt>
                <c:pt idx="14">
                  <c:v>85.444789918558683</c:v>
                </c:pt>
                <c:pt idx="15">
                  <c:v>84.859908440011893</c:v>
                </c:pt>
                <c:pt idx="16">
                  <c:v>84.226237102979212</c:v>
                </c:pt>
                <c:pt idx="17">
                  <c:v>83.541483450893296</c:v>
                </c:pt>
                <c:pt idx="18">
                  <c:v>82.858843815047891</c:v>
                </c:pt>
                <c:pt idx="19">
                  <c:v>82.17133973084438</c:v>
                </c:pt>
                <c:pt idx="20">
                  <c:v>81.567301894312322</c:v>
                </c:pt>
                <c:pt idx="21">
                  <c:v>81.027134664991891</c:v>
                </c:pt>
                <c:pt idx="22">
                  <c:v>80.416285369707367</c:v>
                </c:pt>
                <c:pt idx="23">
                  <c:v>79.738594675543098</c:v>
                </c:pt>
                <c:pt idx="24">
                  <c:v>78.847727092953093</c:v>
                </c:pt>
                <c:pt idx="25">
                  <c:v>78.191735747175642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74.372964876206851</c:v>
                </c:pt>
                <c:pt idx="1">
                  <c:v>76.596767640027991</c:v>
                </c:pt>
                <c:pt idx="2">
                  <c:v>76.039621923245562</c:v>
                </c:pt>
                <c:pt idx="3">
                  <c:v>76.42009312063314</c:v>
                </c:pt>
                <c:pt idx="4">
                  <c:v>80.35056973873327</c:v>
                </c:pt>
                <c:pt idx="5">
                  <c:v>79.440266088986505</c:v>
                </c:pt>
                <c:pt idx="6">
                  <c:v>79.92915877579378</c:v>
                </c:pt>
                <c:pt idx="7">
                  <c:v>78.584353198780562</c:v>
                </c:pt>
                <c:pt idx="8">
                  <c:v>75.049341490293017</c:v>
                </c:pt>
                <c:pt idx="9">
                  <c:v>77.51990861635386</c:v>
                </c:pt>
                <c:pt idx="10">
                  <c:v>68.504012721631113</c:v>
                </c:pt>
                <c:pt idx="11">
                  <c:v>70.099599862515987</c:v>
                </c:pt>
                <c:pt idx="12">
                  <c:v>70.388300687228678</c:v>
                </c:pt>
                <c:pt idx="13">
                  <c:v>71.009570349514036</c:v>
                </c:pt>
                <c:pt idx="14">
                  <c:v>71.511847819495699</c:v>
                </c:pt>
                <c:pt idx="15">
                  <c:v>71.631289573909513</c:v>
                </c:pt>
                <c:pt idx="16">
                  <c:v>71.664608013225333</c:v>
                </c:pt>
                <c:pt idx="17">
                  <c:v>71.626762891828619</c:v>
                </c:pt>
                <c:pt idx="18">
                  <c:v>71.623242941803838</c:v>
                </c:pt>
                <c:pt idx="19">
                  <c:v>71.616130950161192</c:v>
                </c:pt>
                <c:pt idx="20">
                  <c:v>71.650453202250134</c:v>
                </c:pt>
                <c:pt idx="21">
                  <c:v>71.659855019952204</c:v>
                </c:pt>
                <c:pt idx="22">
                  <c:v>71.649670219239667</c:v>
                </c:pt>
                <c:pt idx="23">
                  <c:v>71.631827817431812</c:v>
                </c:pt>
                <c:pt idx="24">
                  <c:v>71.67830660098042</c:v>
                </c:pt>
                <c:pt idx="25">
                  <c:v>71.700662482136948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70.04216604713352</c:v>
                </c:pt>
                <c:pt idx="1">
                  <c:v>70.037539128673032</c:v>
                </c:pt>
                <c:pt idx="2">
                  <c:v>69.223248305845857</c:v>
                </c:pt>
                <c:pt idx="3">
                  <c:v>71.931576043320675</c:v>
                </c:pt>
                <c:pt idx="4">
                  <c:v>73.220362099964191</c:v>
                </c:pt>
                <c:pt idx="5">
                  <c:v>76.644560863262953</c:v>
                </c:pt>
                <c:pt idx="6">
                  <c:v>76.591146072227431</c:v>
                </c:pt>
                <c:pt idx="7">
                  <c:v>75.837510046491772</c:v>
                </c:pt>
                <c:pt idx="8">
                  <c:v>76.360345213856178</c:v>
                </c:pt>
                <c:pt idx="9">
                  <c:v>78.678145546912731</c:v>
                </c:pt>
                <c:pt idx="10">
                  <c:v>74.142382150038557</c:v>
                </c:pt>
                <c:pt idx="11">
                  <c:v>73.566281075821323</c:v>
                </c:pt>
                <c:pt idx="12">
                  <c:v>74.306935084592723</c:v>
                </c:pt>
                <c:pt idx="13">
                  <c:v>75.139726331928159</c:v>
                </c:pt>
                <c:pt idx="14">
                  <c:v>75.994833851564678</c:v>
                </c:pt>
                <c:pt idx="15">
                  <c:v>76.718397597473356</c:v>
                </c:pt>
                <c:pt idx="16">
                  <c:v>77.378585895682264</c:v>
                </c:pt>
                <c:pt idx="17">
                  <c:v>78.005481880952033</c:v>
                </c:pt>
                <c:pt idx="18">
                  <c:v>78.62097712702915</c:v>
                </c:pt>
                <c:pt idx="19">
                  <c:v>79.244354535373972</c:v>
                </c:pt>
                <c:pt idx="20">
                  <c:v>79.890347891754857</c:v>
                </c:pt>
                <c:pt idx="21">
                  <c:v>80.514771926066942</c:v>
                </c:pt>
                <c:pt idx="22">
                  <c:v>81.149631183923731</c:v>
                </c:pt>
                <c:pt idx="23">
                  <c:v>81.792415695718717</c:v>
                </c:pt>
                <c:pt idx="24">
                  <c:v>82.422426407699675</c:v>
                </c:pt>
                <c:pt idx="25">
                  <c:v>83.039980875469467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57.33745480949036</c:v>
                </c:pt>
                <c:pt idx="1">
                  <c:v>60.588473010278165</c:v>
                </c:pt>
                <c:pt idx="2">
                  <c:v>64.010356776945315</c:v>
                </c:pt>
                <c:pt idx="3">
                  <c:v>63.652331877642169</c:v>
                </c:pt>
                <c:pt idx="4">
                  <c:v>61.847671193022222</c:v>
                </c:pt>
                <c:pt idx="5">
                  <c:v>61.851807801329052</c:v>
                </c:pt>
                <c:pt idx="6">
                  <c:v>63.520624490997292</c:v>
                </c:pt>
                <c:pt idx="7">
                  <c:v>60.528976146595127</c:v>
                </c:pt>
                <c:pt idx="8">
                  <c:v>61.60304453440768</c:v>
                </c:pt>
                <c:pt idx="9">
                  <c:v>61.78884053431333</c:v>
                </c:pt>
                <c:pt idx="10">
                  <c:v>62.344292771821898</c:v>
                </c:pt>
                <c:pt idx="11">
                  <c:v>62.812011387088106</c:v>
                </c:pt>
                <c:pt idx="12">
                  <c:v>62.866720900190984</c:v>
                </c:pt>
                <c:pt idx="13">
                  <c:v>63.081817196321005</c:v>
                </c:pt>
                <c:pt idx="14">
                  <c:v>63.329310183506401</c:v>
                </c:pt>
                <c:pt idx="15">
                  <c:v>63.469332499495501</c:v>
                </c:pt>
                <c:pt idx="16">
                  <c:v>63.556496905573901</c:v>
                </c:pt>
                <c:pt idx="17">
                  <c:v>63.59477614654709</c:v>
                </c:pt>
                <c:pt idx="18">
                  <c:v>63.630210833229157</c:v>
                </c:pt>
                <c:pt idx="19">
                  <c:v>63.64864369099061</c:v>
                </c:pt>
                <c:pt idx="20">
                  <c:v>63.646564116838434</c:v>
                </c:pt>
                <c:pt idx="21">
                  <c:v>63.694883069277012</c:v>
                </c:pt>
                <c:pt idx="22">
                  <c:v>63.700193898631646</c:v>
                </c:pt>
                <c:pt idx="23">
                  <c:v>63.703681018939015</c:v>
                </c:pt>
                <c:pt idx="24">
                  <c:v>63.700112290416428</c:v>
                </c:pt>
                <c:pt idx="25">
                  <c:v>63.726772699828402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36.404047803657974</c:v>
                </c:pt>
                <c:pt idx="1">
                  <c:v>35.911947005744068</c:v>
                </c:pt>
                <c:pt idx="2">
                  <c:v>36.341330002797854</c:v>
                </c:pt>
                <c:pt idx="3">
                  <c:v>35.187312354347767</c:v>
                </c:pt>
                <c:pt idx="4">
                  <c:v>36.485781092858559</c:v>
                </c:pt>
                <c:pt idx="5">
                  <c:v>36.210142470257011</c:v>
                </c:pt>
                <c:pt idx="6">
                  <c:v>37.801245127001849</c:v>
                </c:pt>
                <c:pt idx="7">
                  <c:v>36.576612443772504</c:v>
                </c:pt>
                <c:pt idx="8">
                  <c:v>38.093423894694531</c:v>
                </c:pt>
                <c:pt idx="9">
                  <c:v>37.569900479653839</c:v>
                </c:pt>
                <c:pt idx="10">
                  <c:v>32.487140102204783</c:v>
                </c:pt>
                <c:pt idx="11">
                  <c:v>33.825301121073522</c:v>
                </c:pt>
                <c:pt idx="12">
                  <c:v>33.660988690391797</c:v>
                </c:pt>
                <c:pt idx="13">
                  <c:v>33.734568957102645</c:v>
                </c:pt>
                <c:pt idx="14">
                  <c:v>33.79185653498277</c:v>
                </c:pt>
                <c:pt idx="15">
                  <c:v>33.698973711678768</c:v>
                </c:pt>
                <c:pt idx="16">
                  <c:v>33.598894620871391</c:v>
                </c:pt>
                <c:pt idx="17">
                  <c:v>33.509178902378039</c:v>
                </c:pt>
                <c:pt idx="18">
                  <c:v>33.418307586648268</c:v>
                </c:pt>
                <c:pt idx="19">
                  <c:v>33.323087417844761</c:v>
                </c:pt>
                <c:pt idx="20">
                  <c:v>33.239460346484393</c:v>
                </c:pt>
                <c:pt idx="21">
                  <c:v>33.141086954107919</c:v>
                </c:pt>
                <c:pt idx="22">
                  <c:v>33.058549101744234</c:v>
                </c:pt>
                <c:pt idx="23">
                  <c:v>33.004426718850084</c:v>
                </c:pt>
                <c:pt idx="24">
                  <c:v>32.987862606150344</c:v>
                </c:pt>
                <c:pt idx="25">
                  <c:v>32.970905147700634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88.503809005385591</c:v>
                </c:pt>
                <c:pt idx="1">
                  <c:v>88.007782356923997</c:v>
                </c:pt>
                <c:pt idx="2">
                  <c:v>90.386832210024011</c:v>
                </c:pt>
                <c:pt idx="3">
                  <c:v>87.814823974053454</c:v>
                </c:pt>
                <c:pt idx="4">
                  <c:v>93.297190066168326</c:v>
                </c:pt>
                <c:pt idx="5">
                  <c:v>91.198840862636715</c:v>
                </c:pt>
                <c:pt idx="6">
                  <c:v>90.736483482875229</c:v>
                </c:pt>
                <c:pt idx="7">
                  <c:v>91.243464718616906</c:v>
                </c:pt>
                <c:pt idx="8">
                  <c:v>91.448131033112958</c:v>
                </c:pt>
                <c:pt idx="9">
                  <c:v>89.651431987191543</c:v>
                </c:pt>
                <c:pt idx="10">
                  <c:v>83.421630223782287</c:v>
                </c:pt>
                <c:pt idx="11">
                  <c:v>84.022628393949319</c:v>
                </c:pt>
                <c:pt idx="12">
                  <c:v>84.376582056564772</c:v>
                </c:pt>
                <c:pt idx="13">
                  <c:v>84.789945633950012</c:v>
                </c:pt>
                <c:pt idx="14">
                  <c:v>84.972331343486914</c:v>
                </c:pt>
                <c:pt idx="15">
                  <c:v>84.803343543030863</c:v>
                </c:pt>
                <c:pt idx="16">
                  <c:v>84.575760631945997</c:v>
                </c:pt>
                <c:pt idx="17">
                  <c:v>84.321089449438574</c:v>
                </c:pt>
                <c:pt idx="18">
                  <c:v>84.049525107586135</c:v>
                </c:pt>
                <c:pt idx="19">
                  <c:v>83.78682424201368</c:v>
                </c:pt>
                <c:pt idx="20">
                  <c:v>83.526215568888759</c:v>
                </c:pt>
                <c:pt idx="21">
                  <c:v>83.249982405033521</c:v>
                </c:pt>
                <c:pt idx="22">
                  <c:v>82.969353993847051</c:v>
                </c:pt>
                <c:pt idx="23">
                  <c:v>82.735677791302578</c:v>
                </c:pt>
                <c:pt idx="24">
                  <c:v>82.443887940404309</c:v>
                </c:pt>
                <c:pt idx="25">
                  <c:v>82.068847884564718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108.39504665832715</c:v>
                </c:pt>
                <c:pt idx="1">
                  <c:v>225.09159649104981</c:v>
                </c:pt>
                <c:pt idx="2">
                  <c:v>132.68645201374716</c:v>
                </c:pt>
                <c:pt idx="3">
                  <c:v>78.191735747175642</c:v>
                </c:pt>
                <c:pt idx="4">
                  <c:v>71.700662482136948</c:v>
                </c:pt>
                <c:pt idx="5">
                  <c:v>83.039980875469467</c:v>
                </c:pt>
                <c:pt idx="6">
                  <c:v>63.726772699828402</c:v>
                </c:pt>
                <c:pt idx="7">
                  <c:v>32.970905147700634</c:v>
                </c:pt>
                <c:pt idx="8">
                  <c:v>82.068847884564718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102.60409849956105</c:v>
                </c:pt>
                <c:pt idx="1">
                  <c:v>187.57253377491764</c:v>
                </c:pt>
                <c:pt idx="2">
                  <c:v>115.80444283486628</c:v>
                </c:pt>
                <c:pt idx="3">
                  <c:v>84.655466921176611</c:v>
                </c:pt>
                <c:pt idx="4">
                  <c:v>68.504012721631113</c:v>
                </c:pt>
                <c:pt idx="5">
                  <c:v>74.142382150038557</c:v>
                </c:pt>
                <c:pt idx="6">
                  <c:v>62.344292771821898</c:v>
                </c:pt>
                <c:pt idx="7">
                  <c:v>32.487140102204783</c:v>
                </c:pt>
                <c:pt idx="8">
                  <c:v>83.421630223782287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12.347477383756075</c:v>
                </c:pt>
                <c:pt idx="1">
                  <c:v>25.640594128876398</c:v>
                </c:pt>
                <c:pt idx="2">
                  <c:v>15.114555654326272</c:v>
                </c:pt>
                <c:pt idx="3">
                  <c:v>8.9069631731249697</c:v>
                </c:pt>
                <c:pt idx="4">
                  <c:v>8.1675531833954089</c:v>
                </c:pt>
                <c:pt idx="5">
                  <c:v>9.4592356146988923</c:v>
                </c:pt>
                <c:pt idx="6">
                  <c:v>7.2592328608075434</c:v>
                </c:pt>
                <c:pt idx="7">
                  <c:v>3.7557759158169564</c:v>
                </c:pt>
                <c:pt idx="8">
                  <c:v>9.3486120851974679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12.643197405852732</c:v>
                </c:pt>
                <c:pt idx="1">
                  <c:v>23.113273320581911</c:v>
                </c:pt>
                <c:pt idx="2">
                  <c:v>14.269785053881314</c:v>
                </c:pt>
                <c:pt idx="3">
                  <c:v>10.431510976860743</c:v>
                </c:pt>
                <c:pt idx="4">
                  <c:v>8.4412783563059559</c:v>
                </c:pt>
                <c:pt idx="5">
                  <c:v>9.1360558434916701</c:v>
                </c:pt>
                <c:pt idx="6">
                  <c:v>7.6822584299183152</c:v>
                </c:pt>
                <c:pt idx="7">
                  <c:v>4.0031668468441053</c:v>
                </c:pt>
                <c:pt idx="8">
                  <c:v>10.279473766263267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11.334668980553216</c:v>
                </c:pt>
                <c:pt idx="1">
                  <c:v>20.550363970290363</c:v>
                </c:pt>
                <c:pt idx="2">
                  <c:v>13.468778286460816</c:v>
                </c:pt>
                <c:pt idx="3">
                  <c:v>11.05487834514623</c:v>
                </c:pt>
                <c:pt idx="4">
                  <c:v>10.027361337101555</c:v>
                </c:pt>
                <c:pt idx="5">
                  <c:v>9.6744729610864137</c:v>
                </c:pt>
                <c:pt idx="6">
                  <c:v>7.8072551454213786</c:v>
                </c:pt>
                <c:pt idx="7">
                  <c:v>4.5706315007866367</c:v>
                </c:pt>
                <c:pt idx="8">
                  <c:v>11.511589473153384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9.8625907936956497E-2</c:v>
                </c:pt>
                <c:pt idx="1">
                  <c:v>0.10789073895378169</c:v>
                </c:pt>
                <c:pt idx="2">
                  <c:v>0.11060837148442788</c:v>
                </c:pt>
                <c:pt idx="3">
                  <c:v>0.11364676159490615</c:v>
                </c:pt>
                <c:pt idx="4">
                  <c:v>0.11259999774150625</c:v>
                </c:pt>
                <c:pt idx="5">
                  <c:v>0.11334668980553217</c:v>
                </c:pt>
                <c:pt idx="6">
                  <c:v>0.11557489528751157</c:v>
                </c:pt>
                <c:pt idx="7">
                  <c:v>0.11789792907989824</c:v>
                </c:pt>
                <c:pt idx="8">
                  <c:v>0.12038481476849693</c:v>
                </c:pt>
                <c:pt idx="9">
                  <c:v>0.12332508011132701</c:v>
                </c:pt>
                <c:pt idx="10">
                  <c:v>0.12643197405852732</c:v>
                </c:pt>
                <c:pt idx="11">
                  <c:v>0.11460687911963256</c:v>
                </c:pt>
                <c:pt idx="12">
                  <c:v>0.11529536820610145</c:v>
                </c:pt>
                <c:pt idx="13">
                  <c:v>0.11596145846186987</c:v>
                </c:pt>
                <c:pt idx="14">
                  <c:v>0.11661255502208553</c:v>
                </c:pt>
                <c:pt idx="15">
                  <c:v>0.11724630520283505</c:v>
                </c:pt>
                <c:pt idx="16">
                  <c:v>0.11788048385044302</c:v>
                </c:pt>
                <c:pt idx="17">
                  <c:v>0.11853358616464665</c:v>
                </c:pt>
                <c:pt idx="18">
                  <c:v>0.11915506484015422</c:v>
                </c:pt>
                <c:pt idx="19">
                  <c:v>0.11974665620062422</c:v>
                </c:pt>
                <c:pt idx="20">
                  <c:v>0.12034775217680538</c:v>
                </c:pt>
                <c:pt idx="21">
                  <c:v>0.12093067151435251</c:v>
                </c:pt>
                <c:pt idx="22">
                  <c:v>0.12155383618183134</c:v>
                </c:pt>
                <c:pt idx="23">
                  <c:v>0.1221428549728822</c:v>
                </c:pt>
                <c:pt idx="24">
                  <c:v>0.12283802112073898</c:v>
                </c:pt>
                <c:pt idx="25">
                  <c:v>0.12347477383756075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0.20976173312539767</c:v>
                </c:pt>
                <c:pt idx="1">
                  <c:v>0.20534902195941682</c:v>
                </c:pt>
                <c:pt idx="2">
                  <c:v>0.20387546591095546</c:v>
                </c:pt>
                <c:pt idx="3">
                  <c:v>0.2083949818635418</c:v>
                </c:pt>
                <c:pt idx="4">
                  <c:v>0.20532148962646968</c:v>
                </c:pt>
                <c:pt idx="5">
                  <c:v>0.20550363970290361</c:v>
                </c:pt>
                <c:pt idx="6">
                  <c:v>0.2130202687175376</c:v>
                </c:pt>
                <c:pt idx="7">
                  <c:v>0.20607757413635522</c:v>
                </c:pt>
                <c:pt idx="8">
                  <c:v>0.21355161165354178</c:v>
                </c:pt>
                <c:pt idx="9">
                  <c:v>0.2209375392577905</c:v>
                </c:pt>
                <c:pt idx="10">
                  <c:v>0.23113273320581912</c:v>
                </c:pt>
                <c:pt idx="11">
                  <c:v>0.23811626325809288</c:v>
                </c:pt>
                <c:pt idx="12">
                  <c:v>0.23912944478628975</c:v>
                </c:pt>
                <c:pt idx="13">
                  <c:v>0.24021141180732183</c:v>
                </c:pt>
                <c:pt idx="14">
                  <c:v>0.24144806757343837</c:v>
                </c:pt>
                <c:pt idx="15">
                  <c:v>0.24280166977490902</c:v>
                </c:pt>
                <c:pt idx="16">
                  <c:v>0.24419347952583981</c:v>
                </c:pt>
                <c:pt idx="17">
                  <c:v>0.24559451177826233</c:v>
                </c:pt>
                <c:pt idx="18">
                  <c:v>0.24697597668476287</c:v>
                </c:pt>
                <c:pt idx="19">
                  <c:v>0.24833399848266569</c:v>
                </c:pt>
                <c:pt idx="20">
                  <c:v>0.24968511292786288</c:v>
                </c:pt>
                <c:pt idx="21">
                  <c:v>0.25099096820223271</c:v>
                </c:pt>
                <c:pt idx="22">
                  <c:v>0.25230929660784079</c:v>
                </c:pt>
                <c:pt idx="23">
                  <c:v>0.25366614564826306</c:v>
                </c:pt>
                <c:pt idx="24">
                  <c:v>0.25507477397407985</c:v>
                </c:pt>
                <c:pt idx="25">
                  <c:v>0.25640594128876398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0.13146611636161207</c:v>
                </c:pt>
                <c:pt idx="1">
                  <c:v>0.13232867122790476</c:v>
                </c:pt>
                <c:pt idx="2">
                  <c:v>0.13438385751968501</c:v>
                </c:pt>
                <c:pt idx="3">
                  <c:v>0.13242563553428111</c:v>
                </c:pt>
                <c:pt idx="4">
                  <c:v>0.1330158695896097</c:v>
                </c:pt>
                <c:pt idx="5">
                  <c:v>0.13468778286460817</c:v>
                </c:pt>
                <c:pt idx="6">
                  <c:v>0.13416847693206016</c:v>
                </c:pt>
                <c:pt idx="7">
                  <c:v>0.13600894499181576</c:v>
                </c:pt>
                <c:pt idx="8">
                  <c:v>0.13759200126854407</c:v>
                </c:pt>
                <c:pt idx="9">
                  <c:v>0.13545124790790355</c:v>
                </c:pt>
                <c:pt idx="10">
                  <c:v>0.14269785053881315</c:v>
                </c:pt>
                <c:pt idx="11">
                  <c:v>0.14275169183700676</c:v>
                </c:pt>
                <c:pt idx="12">
                  <c:v>0.14341792912551932</c:v>
                </c:pt>
                <c:pt idx="13">
                  <c:v>0.14395770227094212</c:v>
                </c:pt>
                <c:pt idx="14">
                  <c:v>0.14452926147661885</c:v>
                </c:pt>
                <c:pt idx="15">
                  <c:v>0.14513727267249488</c:v>
                </c:pt>
                <c:pt idx="16">
                  <c:v>0.14575325318266541</c:v>
                </c:pt>
                <c:pt idx="17">
                  <c:v>0.14634345805366938</c:v>
                </c:pt>
                <c:pt idx="18">
                  <c:v>0.14694760815792121</c:v>
                </c:pt>
                <c:pt idx="19">
                  <c:v>0.14757444279985044</c:v>
                </c:pt>
                <c:pt idx="20">
                  <c:v>0.14818725492016063</c:v>
                </c:pt>
                <c:pt idx="21">
                  <c:v>0.14874692279212243</c:v>
                </c:pt>
                <c:pt idx="22">
                  <c:v>0.14935329323922544</c:v>
                </c:pt>
                <c:pt idx="23">
                  <c:v>0.14995340657553569</c:v>
                </c:pt>
                <c:pt idx="24">
                  <c:v>0.15057514428580804</c:v>
                </c:pt>
                <c:pt idx="25">
                  <c:v>0.15114555654326273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0.12203574738299201</c:v>
                </c:pt>
                <c:pt idx="1">
                  <c:v>0.11634863364671344</c:v>
                </c:pt>
                <c:pt idx="2">
                  <c:v>0.11526330235316196</c:v>
                </c:pt>
                <c:pt idx="3">
                  <c:v>0.11203326170758944</c:v>
                </c:pt>
                <c:pt idx="4">
                  <c:v>0.11094843664391173</c:v>
                </c:pt>
                <c:pt idx="5">
                  <c:v>0.11054878345146231</c:v>
                </c:pt>
                <c:pt idx="6">
                  <c:v>0.10471424095342866</c:v>
                </c:pt>
                <c:pt idx="7">
                  <c:v>0.10674038537606147</c:v>
                </c:pt>
                <c:pt idx="8">
                  <c:v>0.10713387887366163</c:v>
                </c:pt>
                <c:pt idx="9">
                  <c:v>0.10104697880269417</c:v>
                </c:pt>
                <c:pt idx="10">
                  <c:v>0.10431510976860743</c:v>
                </c:pt>
                <c:pt idx="11">
                  <c:v>0.10636734697077239</c:v>
                </c:pt>
                <c:pt idx="12">
                  <c:v>0.10509773737975379</c:v>
                </c:pt>
                <c:pt idx="13">
                  <c:v>0.10372884200517861</c:v>
                </c:pt>
                <c:pt idx="14">
                  <c:v>0.10240119978926322</c:v>
                </c:pt>
                <c:pt idx="15">
                  <c:v>0.10113639536437256</c:v>
                </c:pt>
                <c:pt idx="16">
                  <c:v>9.9888682654526328E-2</c:v>
                </c:pt>
                <c:pt idx="17">
                  <c:v>9.8639781625382492E-2</c:v>
                </c:pt>
                <c:pt idx="18">
                  <c:v>9.7406161872171063E-2</c:v>
                </c:pt>
                <c:pt idx="19">
                  <c:v>9.618220094207669E-2</c:v>
                </c:pt>
                <c:pt idx="20">
                  <c:v>9.5031563935874933E-2</c:v>
                </c:pt>
                <c:pt idx="21">
                  <c:v>9.3975338766217692E-2</c:v>
                </c:pt>
                <c:pt idx="22">
                  <c:v>9.2848408757050152E-2</c:v>
                </c:pt>
                <c:pt idx="23">
                  <c:v>9.1649132657438501E-2</c:v>
                </c:pt>
                <c:pt idx="24">
                  <c:v>9.0219435889666008E-2</c:v>
                </c:pt>
                <c:pt idx="25">
                  <c:v>8.9069631731249696E-2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9.9747542791970664E-2</c:v>
                </c:pt>
                <c:pt idx="1">
                  <c:v>0.10133321996590509</c:v>
                </c:pt>
                <c:pt idx="2">
                  <c:v>9.8640408162710191E-2</c:v>
                </c:pt>
                <c:pt idx="3">
                  <c:v>9.8887923861610355E-2</c:v>
                </c:pt>
                <c:pt idx="4">
                  <c:v>0.10197730464375239</c:v>
                </c:pt>
                <c:pt idx="5">
                  <c:v>0.10027361337101555</c:v>
                </c:pt>
                <c:pt idx="6">
                  <c:v>9.917741165175474E-2</c:v>
                </c:pt>
                <c:pt idx="7">
                  <c:v>9.9333540465343317E-2</c:v>
                </c:pt>
                <c:pt idx="8">
                  <c:v>9.2309796474230515E-2</c:v>
                </c:pt>
                <c:pt idx="9">
                  <c:v>9.4144282618207412E-2</c:v>
                </c:pt>
                <c:pt idx="10">
                  <c:v>8.4412783563059562E-2</c:v>
                </c:pt>
                <c:pt idx="11">
                  <c:v>8.6057605967491901E-2</c:v>
                </c:pt>
                <c:pt idx="12">
                  <c:v>8.5836564756073472E-2</c:v>
                </c:pt>
                <c:pt idx="13">
                  <c:v>8.582544532509441E-2</c:v>
                </c:pt>
                <c:pt idx="14">
                  <c:v>8.5703283053810003E-2</c:v>
                </c:pt>
                <c:pt idx="15">
                  <c:v>8.5370471828024458E-2</c:v>
                </c:pt>
                <c:pt idx="16">
                  <c:v>8.4991132616333911E-2</c:v>
                </c:pt>
                <c:pt idx="17">
                  <c:v>8.4571735601703363E-2</c:v>
                </c:pt>
                <c:pt idx="18">
                  <c:v>8.4197954914405612E-2</c:v>
                </c:pt>
                <c:pt idx="19">
                  <c:v>8.3827245853664495E-2</c:v>
                </c:pt>
                <c:pt idx="20">
                  <c:v>8.3477747410924757E-2</c:v>
                </c:pt>
                <c:pt idx="21">
                  <c:v>8.3111159974753712E-2</c:v>
                </c:pt>
                <c:pt idx="22">
                  <c:v>8.2726500449992316E-2</c:v>
                </c:pt>
                <c:pt idx="23">
                  <c:v>8.2331459650720099E-2</c:v>
                </c:pt>
                <c:pt idx="24">
                  <c:v>8.2016015242181106E-2</c:v>
                </c:pt>
                <c:pt idx="25">
                  <c:v>8.1675531833954082E-2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9.393916145010206E-2</c:v>
                </c:pt>
                <c:pt idx="1">
                  <c:v>9.2655729178416232E-2</c:v>
                </c:pt>
                <c:pt idx="2">
                  <c:v>8.9798045999356368E-2</c:v>
                </c:pt>
                <c:pt idx="3">
                  <c:v>9.3079763770884533E-2</c:v>
                </c:pt>
                <c:pt idx="4">
                  <c:v>9.2927967981719303E-2</c:v>
                </c:pt>
                <c:pt idx="5">
                  <c:v>9.6744729610864139E-2</c:v>
                </c:pt>
                <c:pt idx="6">
                  <c:v>9.5035550720514145E-2</c:v>
                </c:pt>
                <c:pt idx="7">
                  <c:v>9.5861428724095768E-2</c:v>
                </c:pt>
                <c:pt idx="8">
                  <c:v>9.3922315445029575E-2</c:v>
                </c:pt>
                <c:pt idx="9">
                  <c:v>9.5550906888999906E-2</c:v>
                </c:pt>
                <c:pt idx="10">
                  <c:v>9.1360558434916694E-2</c:v>
                </c:pt>
                <c:pt idx="11">
                  <c:v>9.0313468860499138E-2</c:v>
                </c:pt>
                <c:pt idx="12">
                  <c:v>9.0615229845593739E-2</c:v>
                </c:pt>
                <c:pt idx="13">
                  <c:v>9.0817342539907239E-2</c:v>
                </c:pt>
                <c:pt idx="14">
                  <c:v>9.1075911961434761E-2</c:v>
                </c:pt>
                <c:pt idx="15">
                  <c:v>9.1433308540794692E-2</c:v>
                </c:pt>
                <c:pt idx="16">
                  <c:v>9.1767663814063677E-2</c:v>
                </c:pt>
                <c:pt idx="17">
                  <c:v>9.2103268705334015E-2</c:v>
                </c:pt>
                <c:pt idx="18">
                  <c:v>9.2424263626918607E-2</c:v>
                </c:pt>
                <c:pt idx="19">
                  <c:v>9.2756141696269556E-2</c:v>
                </c:pt>
                <c:pt idx="20">
                  <c:v>9.3077796215103065E-2</c:v>
                </c:pt>
                <c:pt idx="21">
                  <c:v>9.338110003174023E-2</c:v>
                </c:pt>
                <c:pt idx="22">
                  <c:v>9.3695127697195096E-2</c:v>
                </c:pt>
                <c:pt idx="23">
                  <c:v>9.4009732513739244E-2</c:v>
                </c:pt>
                <c:pt idx="24">
                  <c:v>9.4309691468896728E-2</c:v>
                </c:pt>
                <c:pt idx="25">
                  <c:v>9.4592356146988923E-2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7.6899855165274089E-2</c:v>
                </c:pt>
                <c:pt idx="1">
                  <c:v>8.0155145603564237E-2</c:v>
                </c:pt>
                <c:pt idx="2">
                  <c:v>8.303575898223102E-2</c:v>
                </c:pt>
                <c:pt idx="3">
                  <c:v>8.2366386787753806E-2</c:v>
                </c:pt>
                <c:pt idx="4">
                  <c:v>7.8494263665651598E-2</c:v>
                </c:pt>
                <c:pt idx="5">
                  <c:v>7.8072551454213782E-2</c:v>
                </c:pt>
                <c:pt idx="6">
                  <c:v>7.8817433087110686E-2</c:v>
                </c:pt>
                <c:pt idx="7">
                  <c:v>7.6510873432714177E-2</c:v>
                </c:pt>
                <c:pt idx="8">
                  <c:v>7.5771011313931907E-2</c:v>
                </c:pt>
                <c:pt idx="9">
                  <c:v>7.5039640393571833E-2</c:v>
                </c:pt>
                <c:pt idx="10">
                  <c:v>7.682258429918315E-2</c:v>
                </c:pt>
                <c:pt idx="11">
                  <c:v>7.7111015420589762E-2</c:v>
                </c:pt>
                <c:pt idx="12">
                  <c:v>7.6664208495806796E-2</c:v>
                </c:pt>
                <c:pt idx="13">
                  <c:v>7.6243596829867311E-2</c:v>
                </c:pt>
                <c:pt idx="14">
                  <c:v>7.5896931232420459E-2</c:v>
                </c:pt>
                <c:pt idx="15">
                  <c:v>7.5643017099405407E-2</c:v>
                </c:pt>
                <c:pt idx="16">
                  <c:v>7.537526272570115E-2</c:v>
                </c:pt>
                <c:pt idx="17">
                  <c:v>7.5088142710535183E-2</c:v>
                </c:pt>
                <c:pt idx="18">
                  <c:v>7.4801606334462103E-2</c:v>
                </c:pt>
                <c:pt idx="19">
                  <c:v>7.4501239206150566E-2</c:v>
                </c:pt>
                <c:pt idx="20">
                  <c:v>7.4152661504056097E-2</c:v>
                </c:pt>
                <c:pt idx="21">
                  <c:v>7.3873378823749739E-2</c:v>
                </c:pt>
                <c:pt idx="22">
                  <c:v>7.3548058254770704E-2</c:v>
                </c:pt>
                <c:pt idx="23">
                  <c:v>7.321908714629756E-2</c:v>
                </c:pt>
                <c:pt idx="24">
                  <c:v>7.2887176445487922E-2</c:v>
                </c:pt>
                <c:pt idx="25">
                  <c:v>7.2592328608075435E-2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4.8824385610287881E-2</c:v>
                </c:pt>
                <c:pt idx="1">
                  <c:v>4.7509488160637228E-2</c:v>
                </c:pt>
                <c:pt idx="2">
                  <c:v>4.7142838614717839E-2</c:v>
                </c:pt>
                <c:pt idx="3">
                  <c:v>4.5532531077902658E-2</c:v>
                </c:pt>
                <c:pt idx="4">
                  <c:v>4.6306101198410186E-2</c:v>
                </c:pt>
                <c:pt idx="5">
                  <c:v>4.5706315007866365E-2</c:v>
                </c:pt>
                <c:pt idx="6">
                  <c:v>4.6904405179914496E-2</c:v>
                </c:pt>
                <c:pt idx="7">
                  <c:v>4.6234196304679079E-2</c:v>
                </c:pt>
                <c:pt idx="8">
                  <c:v>4.6854457839322378E-2</c:v>
                </c:pt>
                <c:pt idx="9">
                  <c:v>4.5626876912343031E-2</c:v>
                </c:pt>
                <c:pt idx="10">
                  <c:v>4.0031668468441056E-2</c:v>
                </c:pt>
                <c:pt idx="11">
                  <c:v>4.1525549950616074E-2</c:v>
                </c:pt>
                <c:pt idx="12">
                  <c:v>4.1048634606411477E-2</c:v>
                </c:pt>
                <c:pt idx="13">
                  <c:v>4.0773157608793423E-2</c:v>
                </c:pt>
                <c:pt idx="14">
                  <c:v>4.0497807479977249E-2</c:v>
                </c:pt>
                <c:pt idx="15">
                  <c:v>4.0162578434635221E-2</c:v>
                </c:pt>
                <c:pt idx="16">
                  <c:v>3.9846839153264063E-2</c:v>
                </c:pt>
                <c:pt idx="17">
                  <c:v>3.9565230982753163E-2</c:v>
                </c:pt>
                <c:pt idx="18">
                  <c:v>3.9285475495470283E-2</c:v>
                </c:pt>
                <c:pt idx="19">
                  <c:v>3.9004936520834761E-2</c:v>
                </c:pt>
                <c:pt idx="20">
                  <c:v>3.8726276678905006E-2</c:v>
                </c:pt>
                <c:pt idx="21">
                  <c:v>3.8437060454743911E-2</c:v>
                </c:pt>
                <c:pt idx="22">
                  <c:v>3.8169304461183308E-2</c:v>
                </c:pt>
                <c:pt idx="23">
                  <c:v>3.7934291354727805E-2</c:v>
                </c:pt>
                <c:pt idx="24">
                  <c:v>3.7745493310468309E-2</c:v>
                </c:pt>
                <c:pt idx="25">
                  <c:v>3.7557759158169564E-2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0.11869955017540701</c:v>
                </c:pt>
                <c:pt idx="1">
                  <c:v>0.1164293513036606</c:v>
                </c:pt>
                <c:pt idx="2">
                  <c:v>0.1172519509727544</c:v>
                </c:pt>
                <c:pt idx="3">
                  <c:v>0.11363275380153015</c:v>
                </c:pt>
                <c:pt idx="4">
                  <c:v>0.11840856890896898</c:v>
                </c:pt>
                <c:pt idx="5">
                  <c:v>0.11511589473153384</c:v>
                </c:pt>
                <c:pt idx="6">
                  <c:v>0.11258731747016802</c:v>
                </c:pt>
                <c:pt idx="7">
                  <c:v>0.11533512748903686</c:v>
                </c:pt>
                <c:pt idx="8">
                  <c:v>0.11248011236324124</c:v>
                </c:pt>
                <c:pt idx="9">
                  <c:v>0.10887744710716279</c:v>
                </c:pt>
                <c:pt idx="10">
                  <c:v>0.10279473766263268</c:v>
                </c:pt>
                <c:pt idx="11">
                  <c:v>0.10315017861529863</c:v>
                </c:pt>
                <c:pt idx="12">
                  <c:v>0.10289488279845023</c:v>
                </c:pt>
                <c:pt idx="13">
                  <c:v>0.10248104315102514</c:v>
                </c:pt>
                <c:pt idx="14">
                  <c:v>0.10183498241095158</c:v>
                </c:pt>
                <c:pt idx="15">
                  <c:v>0.10106898108252871</c:v>
                </c:pt>
                <c:pt idx="16">
                  <c:v>0.10030320247716266</c:v>
                </c:pt>
                <c:pt idx="17">
                  <c:v>9.956028437771329E-2</c:v>
                </c:pt>
                <c:pt idx="18">
                  <c:v>9.8805888073734152E-2</c:v>
                </c:pt>
                <c:pt idx="19">
                  <c:v>9.8073138297863446E-2</c:v>
                </c:pt>
                <c:pt idx="20">
                  <c:v>9.7313834230307109E-2</c:v>
                </c:pt>
                <c:pt idx="21">
                  <c:v>9.6553399440087062E-2</c:v>
                </c:pt>
                <c:pt idx="22">
                  <c:v>9.579617435091102E-2</c:v>
                </c:pt>
                <c:pt idx="23">
                  <c:v>9.5093889480395877E-2</c:v>
                </c:pt>
                <c:pt idx="24">
                  <c:v>9.4334248262672879E-2</c:v>
                </c:pt>
                <c:pt idx="25">
                  <c:v>9.3486120851974677E-2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11.75062936686264</c:v>
                </c:pt>
                <c:pt idx="1">
                  <c:v>19.116328825462944</c:v>
                </c:pt>
                <c:pt idx="2">
                  <c:v>4.8283490895914554</c:v>
                </c:pt>
                <c:pt idx="3">
                  <c:v>-4.3769163598700374</c:v>
                </c:pt>
                <c:pt idx="4">
                  <c:v>-1.9203574726326451</c:v>
                </c:pt>
                <c:pt idx="5">
                  <c:v>2.033584683649778</c:v>
                </c:pt>
                <c:pt idx="6">
                  <c:v>-6.2967267015721973E-2</c:v>
                </c:pt>
                <c:pt idx="7">
                  <c:v>1.3597580093968276</c:v>
                </c:pt>
                <c:pt idx="8">
                  <c:v>-1.5474088754451714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1.0562543346126319</c:v>
                </c:pt>
                <c:pt idx="1">
                  <c:v>5.64902894942486</c:v>
                </c:pt>
                <c:pt idx="2">
                  <c:v>4.2717180875319798</c:v>
                </c:pt>
                <c:pt idx="3">
                  <c:v>1.4517678233774092</c:v>
                </c:pt>
                <c:pt idx="4">
                  <c:v>-9.0158958947227461</c:v>
                </c:pt>
                <c:pt idx="5">
                  <c:v>-4.5357633968741737</c:v>
                </c:pt>
                <c:pt idx="6">
                  <c:v>0.5554522375085682</c:v>
                </c:pt>
                <c:pt idx="7">
                  <c:v>-5.0827603774490555</c:v>
                </c:pt>
                <c:pt idx="8">
                  <c:v>-6.229801763409256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-4.2269446708494627</c:v>
                </c:pt>
                <c:pt idx="1">
                  <c:v>16.153606473096602</c:v>
                </c:pt>
                <c:pt idx="2">
                  <c:v>5.9750177228079622</c:v>
                </c:pt>
                <c:pt idx="3">
                  <c:v>0.2044415188352815</c:v>
                </c:pt>
                <c:pt idx="4">
                  <c:v>3.1272768522783991</c:v>
                </c:pt>
                <c:pt idx="5">
                  <c:v>2.5760154474347985</c:v>
                </c:pt>
                <c:pt idx="6">
                  <c:v>1.1250397276736024</c:v>
                </c:pt>
                <c:pt idx="7">
                  <c:v>1.2118336094739846</c:v>
                </c:pt>
                <c:pt idx="8">
                  <c:v>1.3817133192485755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10.017892829615562</c:v>
                </c:pt>
                <c:pt idx="1">
                  <c:v>21.365456243035567</c:v>
                </c:pt>
                <c:pt idx="2">
                  <c:v>10.906991456072916</c:v>
                </c:pt>
                <c:pt idx="3">
                  <c:v>-6.6681726928362508</c:v>
                </c:pt>
                <c:pt idx="4">
                  <c:v>6.9372908227435914E-2</c:v>
                </c:pt>
                <c:pt idx="5">
                  <c:v>6.3215832779961119</c:v>
                </c:pt>
                <c:pt idx="6">
                  <c:v>0.25744020033290127</c:v>
                </c:pt>
                <c:pt idx="7">
                  <c:v>-0.72806856397813391</c:v>
                </c:pt>
                <c:pt idx="8">
                  <c:v>-2.7344956584661446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5.7909481587660991</c:v>
                </c:pt>
                <c:pt idx="1">
                  <c:v>37.519062716132169</c:v>
                </c:pt>
                <c:pt idx="2">
                  <c:v>16.882009178880878</c:v>
                </c:pt>
                <c:pt idx="3">
                  <c:v>-6.4637311740009693</c:v>
                </c:pt>
                <c:pt idx="4">
                  <c:v>3.196649760505835</c:v>
                </c:pt>
                <c:pt idx="5">
                  <c:v>8.8975987254309103</c:v>
                </c:pt>
                <c:pt idx="6">
                  <c:v>1.3824799280065037</c:v>
                </c:pt>
                <c:pt idx="7">
                  <c:v>0.48376504549585064</c:v>
                </c:pt>
                <c:pt idx="8">
                  <c:v>-1.3527823392175691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5.4520878656370542</c:v>
                </c:pt>
                <c:pt idx="1">
                  <c:v>16.191931056481891</c:v>
                </c:pt>
                <c:pt idx="2">
                  <c:v>16.144601434279949</c:v>
                </c:pt>
                <c:pt idx="3">
                  <c:v>-8.9595260726046533</c:v>
                </c:pt>
                <c:pt idx="4">
                  <c:v>2.8390003486770397</c:v>
                </c:pt>
                <c:pt idx="5">
                  <c:v>3.6096401056143534</c:v>
                </c:pt>
                <c:pt idx="6">
                  <c:v>-1.0801452761247816</c:v>
                </c:pt>
                <c:pt idx="7">
                  <c:v>1.2366822011006051</c:v>
                </c:pt>
                <c:pt idx="8">
                  <c:v>-1.5242506677545222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0.33886029312895971</c:v>
                </c:pt>
                <c:pt idx="1">
                  <c:v>21.327131659650533</c:v>
                </c:pt>
                <c:pt idx="2">
                  <c:v>0.73740774460089398</c:v>
                </c:pt>
                <c:pt idx="3">
                  <c:v>2.4957948986037053</c:v>
                </c:pt>
                <c:pt idx="4">
                  <c:v>0.35764941182878118</c:v>
                </c:pt>
                <c:pt idx="5">
                  <c:v>5.2879586198166031</c:v>
                </c:pt>
                <c:pt idx="6">
                  <c:v>2.4626252041312888</c:v>
                </c:pt>
                <c:pt idx="7">
                  <c:v>-0.75291715560476291</c:v>
                </c:pt>
                <c:pt idx="8">
                  <c:v>0.17146832853705973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2.5729354170777725</c:v>
                </c:pt>
                <c:pt idx="1">
                  <c:v>0.93632133420225472</c:v>
                </c:pt>
                <c:pt idx="2">
                  <c:v>2.09093830925163</c:v>
                </c:pt>
                <c:pt idx="3">
                  <c:v>0.31791278571513715</c:v>
                </c:pt>
                <c:pt idx="4">
                  <c:v>4.5670864642553894</c:v>
                </c:pt>
                <c:pt idx="5">
                  <c:v>1.7931606726741709</c:v>
                </c:pt>
                <c:pt idx="6">
                  <c:v>-0.39519024725341989</c:v>
                </c:pt>
                <c:pt idx="7">
                  <c:v>1.4056234623429464</c:v>
                </c:pt>
                <c:pt idx="8">
                  <c:v>1.5059302459782185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3.2848799322324922</c:v>
                </c:pt>
                <c:pt idx="1">
                  <c:v>6.8577413244253975</c:v>
                </c:pt>
                <c:pt idx="2">
                  <c:v>5.2229809185537412</c:v>
                </c:pt>
                <c:pt idx="3">
                  <c:v>-4.4013488642576135</c:v>
                </c:pt>
                <c:pt idx="4">
                  <c:v>2.2268616799488967</c:v>
                </c:pt>
                <c:pt idx="5">
                  <c:v>1.1119902249529154</c:v>
                </c:pt>
                <c:pt idx="6">
                  <c:v>1.5910247947008642</c:v>
                </c:pt>
                <c:pt idx="7">
                  <c:v>1.9931917671999679</c:v>
                </c:pt>
                <c:pt idx="8">
                  <c:v>-4.7489976944870804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-6.6867190544343202E-2</c:v>
                </c:pt>
                <c:pt idx="1">
                  <c:v>29.725000057504531</c:v>
                </c:pt>
                <c:pt idx="2">
                  <c:v>9.5680899510754784</c:v>
                </c:pt>
                <c:pt idx="3">
                  <c:v>-2.3802950954585498</c:v>
                </c:pt>
                <c:pt idx="4">
                  <c:v>-3.5972983836984369</c:v>
                </c:pt>
                <c:pt idx="5">
                  <c:v>5.992447827803872</c:v>
                </c:pt>
                <c:pt idx="6">
                  <c:v>0.18664538055899627</c:v>
                </c:pt>
                <c:pt idx="7">
                  <c:v>-2.9150501840470717</c:v>
                </c:pt>
                <c:pt idx="8">
                  <c:v>1.8902851092913835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0.72533149563325594</c:v>
                </c:pt>
                <c:pt idx="1">
                  <c:v>1.5747151490965567</c:v>
                </c:pt>
                <c:pt idx="2">
                  <c:v>1.0529746608410129</c:v>
                </c:pt>
                <c:pt idx="3">
                  <c:v>-7.7948685747097457E-2</c:v>
                </c:pt>
                <c:pt idx="4">
                  <c:v>0.81825552401611645</c:v>
                </c:pt>
                <c:pt idx="5">
                  <c:v>1.2788834147665291</c:v>
                </c:pt>
                <c:pt idx="6">
                  <c:v>-0.32642152869619312</c:v>
                </c:pt>
                <c:pt idx="7">
                  <c:v>0.2055913089854785</c:v>
                </c:pt>
                <c:pt idx="8">
                  <c:v>0.64192614707485918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2.9947844475396241</c:v>
                </c:pt>
                <c:pt idx="1">
                  <c:v>3.248702814171903</c:v>
                </c:pt>
                <c:pt idx="2">
                  <c:v>4.6275165446744584</c:v>
                </c:pt>
                <c:pt idx="3">
                  <c:v>-4.033973653899352</c:v>
                </c:pt>
                <c:pt idx="4">
                  <c:v>0.93589012014213413</c:v>
                </c:pt>
                <c:pt idx="5">
                  <c:v>-1.0438844510616576</c:v>
                </c:pt>
                <c:pt idx="6">
                  <c:v>4.9710461611237378E-2</c:v>
                </c:pt>
                <c:pt idx="7">
                  <c:v>1.0475088772614793</c:v>
                </c:pt>
                <c:pt idx="8">
                  <c:v>-3.4351732194772957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1.7319719224641617</c:v>
                </c:pt>
                <c:pt idx="1">
                  <c:v>11.368513093213323</c:v>
                </c:pt>
                <c:pt idx="2">
                  <c:v>10.464110228764444</c:v>
                </c:pt>
                <c:pt idx="3">
                  <c:v>-4.8476037329582802</c:v>
                </c:pt>
                <c:pt idx="4">
                  <c:v>1.084854704518798</c:v>
                </c:pt>
                <c:pt idx="5">
                  <c:v>3.3746411419095104</c:v>
                </c:pt>
                <c:pt idx="6">
                  <c:v>-0.80343420903984786</c:v>
                </c:pt>
                <c:pt idx="7">
                  <c:v>-1.6417985146353509E-2</c:v>
                </c:pt>
                <c:pt idx="8">
                  <c:v>1.2689964046478863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1.8476039214445077</c:v>
                </c:pt>
                <c:pt idx="1">
                  <c:v>-0.63839381489428426</c:v>
                </c:pt>
                <c:pt idx="2">
                  <c:v>1.0379636484106181</c:v>
                </c:pt>
                <c:pt idx="3">
                  <c:v>0.39586147146223782</c:v>
                </c:pt>
                <c:pt idx="4">
                  <c:v>3.7488309402392836</c:v>
                </c:pt>
                <c:pt idx="5">
                  <c:v>0.51427725790764156</c:v>
                </c:pt>
                <c:pt idx="6">
                  <c:v>-6.8768718557227437E-2</c:v>
                </c:pt>
                <c:pt idx="7">
                  <c:v>1.2000321533574718</c:v>
                </c:pt>
                <c:pt idx="8">
                  <c:v>0.86400409890335572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0.29009548469286006</c:v>
                </c:pt>
                <c:pt idx="1">
                  <c:v>3.6090385102534928</c:v>
                </c:pt>
                <c:pt idx="2">
                  <c:v>0.59546437387927398</c:v>
                </c:pt>
                <c:pt idx="3">
                  <c:v>-0.36737521035826282</c:v>
                </c:pt>
                <c:pt idx="4">
                  <c:v>1.2909715598067599</c:v>
                </c:pt>
                <c:pt idx="5">
                  <c:v>2.1558746760145668</c:v>
                </c:pt>
                <c:pt idx="6">
                  <c:v>1.5413143330896375</c:v>
                </c:pt>
                <c:pt idx="7">
                  <c:v>0.94568288993849858</c:v>
                </c:pt>
                <c:pt idx="8">
                  <c:v>-1.3138244750097776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-1.7988391130084338</c:v>
                </c:pt>
                <c:pt idx="1">
                  <c:v>18.356486964291236</c:v>
                </c:pt>
                <c:pt idx="2">
                  <c:v>-0.8960202776890398</c:v>
                </c:pt>
                <c:pt idx="3">
                  <c:v>2.4673086374997428</c:v>
                </c:pt>
                <c:pt idx="4">
                  <c:v>-4.6821530882172198</c:v>
                </c:pt>
                <c:pt idx="5">
                  <c:v>2.6178066858943918</c:v>
                </c:pt>
                <c:pt idx="6">
                  <c:v>0.99007958959886722</c:v>
                </c:pt>
                <c:pt idx="7">
                  <c:v>-2.8986321989007493</c:v>
                </c:pt>
                <c:pt idx="8">
                  <c:v>0.62128870464347941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41.395776655438787</c:v>
                </c:pt>
                <c:pt idx="1">
                  <c:v>37.908785375650297</c:v>
                </c:pt>
                <c:pt idx="2">
                  <c:v>30.951766625265648</c:v>
                </c:pt>
                <c:pt idx="3">
                  <c:v>33.496064126717755</c:v>
                </c:pt>
                <c:pt idx="4">
                  <c:v>24.878582283498449</c:v>
                </c:pt>
                <c:pt idx="5">
                  <c:v>29.793166756017225</c:v>
                </c:pt>
                <c:pt idx="6">
                  <c:v>27.46160263570286</c:v>
                </c:pt>
                <c:pt idx="7">
                  <c:v>28.268039345736376</c:v>
                </c:pt>
                <c:pt idx="8">
                  <c:v>27.689377669279615</c:v>
                </c:pt>
                <c:pt idx="9">
                  <c:v>30.165223719506749</c:v>
                </c:pt>
                <c:pt idx="10">
                  <c:v>26.627607526984299</c:v>
                </c:pt>
                <c:pt idx="11">
                  <c:v>29.973883454260758</c:v>
                </c:pt>
                <c:pt idx="12">
                  <c:v>26.955248034271346</c:v>
                </c:pt>
                <c:pt idx="13">
                  <c:v>26.396312254171193</c:v>
                </c:pt>
                <c:pt idx="14">
                  <c:v>25.756062422153555</c:v>
                </c:pt>
                <c:pt idx="15">
                  <c:v>25.726096843551748</c:v>
                </c:pt>
                <c:pt idx="16">
                  <c:v>25.820310467748289</c:v>
                </c:pt>
                <c:pt idx="17">
                  <c:v>25.772309831644659</c:v>
                </c:pt>
                <c:pt idx="18">
                  <c:v>25.647688662188621</c:v>
                </c:pt>
                <c:pt idx="19">
                  <c:v>25.490144149412508</c:v>
                </c:pt>
                <c:pt idx="20">
                  <c:v>25.300606493573213</c:v>
                </c:pt>
                <c:pt idx="21">
                  <c:v>25.069690007094323</c:v>
                </c:pt>
                <c:pt idx="22">
                  <c:v>24.799154295736081</c:v>
                </c:pt>
                <c:pt idx="23">
                  <c:v>24.50199055033092</c:v>
                </c:pt>
                <c:pt idx="24">
                  <c:v>24.226528564141795</c:v>
                </c:pt>
                <c:pt idx="25">
                  <c:v>24.801094196302511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114.98125691410345</c:v>
                </c:pt>
                <c:pt idx="1">
                  <c:v>112.11431994531029</c:v>
                </c:pt>
                <c:pt idx="2">
                  <c:v>108.23409595087097</c:v>
                </c:pt>
                <c:pt idx="3">
                  <c:v>105.12261142584539</c:v>
                </c:pt>
                <c:pt idx="4">
                  <c:v>103.81745280267464</c:v>
                </c:pt>
                <c:pt idx="5">
                  <c:v>105.453896500357</c:v>
                </c:pt>
                <c:pt idx="6">
                  <c:v>104.68823139760124</c:v>
                </c:pt>
                <c:pt idx="7">
                  <c:v>96.845817011752089</c:v>
                </c:pt>
                <c:pt idx="8">
                  <c:v>97.444123854422145</c:v>
                </c:pt>
                <c:pt idx="9">
                  <c:v>95.346072921376063</c:v>
                </c:pt>
                <c:pt idx="10">
                  <c:v>83.67214310065107</c:v>
                </c:pt>
                <c:pt idx="11">
                  <c:v>91.289915449201374</c:v>
                </c:pt>
                <c:pt idx="12">
                  <c:v>86.013248911774454</c:v>
                </c:pt>
                <c:pt idx="13">
                  <c:v>83.981775068770702</c:v>
                </c:pt>
                <c:pt idx="14">
                  <c:v>81.800975763098705</c:v>
                </c:pt>
                <c:pt idx="15">
                  <c:v>79.250463456633952</c:v>
                </c:pt>
                <c:pt idx="16">
                  <c:v>76.589227955083203</c:v>
                </c:pt>
                <c:pt idx="17">
                  <c:v>73.927592613221478</c:v>
                </c:pt>
                <c:pt idx="18">
                  <c:v>71.320706645613569</c:v>
                </c:pt>
                <c:pt idx="19">
                  <c:v>68.726017044929662</c:v>
                </c:pt>
                <c:pt idx="20">
                  <c:v>66.181544678423222</c:v>
                </c:pt>
                <c:pt idx="21">
                  <c:v>63.61740231256212</c:v>
                </c:pt>
                <c:pt idx="22">
                  <c:v>61.032577835288876</c:v>
                </c:pt>
                <c:pt idx="23">
                  <c:v>58.461429805744068</c:v>
                </c:pt>
                <c:pt idx="24">
                  <c:v>55.898794775687804</c:v>
                </c:pt>
                <c:pt idx="25">
                  <c:v>53.262775858830864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154.03305336138695</c:v>
                </c:pt>
                <c:pt idx="1">
                  <c:v>157.52928735092175</c:v>
                </c:pt>
                <c:pt idx="2">
                  <c:v>156.58718285572598</c:v>
                </c:pt>
                <c:pt idx="3">
                  <c:v>160.36177488989765</c:v>
                </c:pt>
                <c:pt idx="4">
                  <c:v>157.14131514549845</c:v>
                </c:pt>
                <c:pt idx="5">
                  <c:v>156.04569268786901</c:v>
                </c:pt>
                <c:pt idx="6">
                  <c:v>158.16598496514862</c:v>
                </c:pt>
                <c:pt idx="7">
                  <c:v>151.47528673895894</c:v>
                </c:pt>
                <c:pt idx="8">
                  <c:v>150.84908928988881</c:v>
                </c:pt>
                <c:pt idx="9">
                  <c:v>153.40823602140117</c:v>
                </c:pt>
                <c:pt idx="10">
                  <c:v>141.31187273045617</c:v>
                </c:pt>
                <c:pt idx="11">
                  <c:v>148.41734834909369</c:v>
                </c:pt>
                <c:pt idx="12">
                  <c:v>143.54767404600869</c:v>
                </c:pt>
                <c:pt idx="13">
                  <c:v>142.40541868806378</c:v>
                </c:pt>
                <c:pt idx="14">
                  <c:v>141.15090326239596</c:v>
                </c:pt>
                <c:pt idx="15">
                  <c:v>139.32407604960153</c:v>
                </c:pt>
                <c:pt idx="16">
                  <c:v>137.36773553494797</c:v>
                </c:pt>
                <c:pt idx="17">
                  <c:v>135.35625539266854</c:v>
                </c:pt>
                <c:pt idx="18">
                  <c:v>133.35681303558795</c:v>
                </c:pt>
                <c:pt idx="19">
                  <c:v>131.32529087897811</c:v>
                </c:pt>
                <c:pt idx="20">
                  <c:v>129.3330680182803</c:v>
                </c:pt>
                <c:pt idx="21">
                  <c:v>127.31440113880389</c:v>
                </c:pt>
                <c:pt idx="22">
                  <c:v>125.28480984022269</c:v>
                </c:pt>
                <c:pt idx="23">
                  <c:v>123.23871886609847</c:v>
                </c:pt>
                <c:pt idx="24">
                  <c:v>121.15318185686171</c:v>
                </c:pt>
                <c:pt idx="25">
                  <c:v>118.89576562047553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155.50362702838018</c:v>
                </c:pt>
                <c:pt idx="1">
                  <c:v>154.19860130833104</c:v>
                </c:pt>
                <c:pt idx="2">
                  <c:v>162.48088727020215</c:v>
                </c:pt>
                <c:pt idx="3">
                  <c:v>154.01280785229582</c:v>
                </c:pt>
                <c:pt idx="4">
                  <c:v>158.91418452346366</c:v>
                </c:pt>
                <c:pt idx="5">
                  <c:v>162.32666231142255</c:v>
                </c:pt>
                <c:pt idx="6">
                  <c:v>166.32053900306636</c:v>
                </c:pt>
                <c:pt idx="7">
                  <c:v>160.52567942364001</c:v>
                </c:pt>
                <c:pt idx="8">
                  <c:v>166.27125172017045</c:v>
                </c:pt>
                <c:pt idx="9">
                  <c:v>156.65558769546962</c:v>
                </c:pt>
                <c:pt idx="10">
                  <c:v>163.6382869712719</c:v>
                </c:pt>
                <c:pt idx="11">
                  <c:v>157.36262464212228</c:v>
                </c:pt>
                <c:pt idx="12">
                  <c:v>160.13112553218033</c:v>
                </c:pt>
                <c:pt idx="13">
                  <c:v>160.90926070419334</c:v>
                </c:pt>
                <c:pt idx="14">
                  <c:v>161.68016270336494</c:v>
                </c:pt>
                <c:pt idx="15">
                  <c:v>161.8718392853186</c:v>
                </c:pt>
                <c:pt idx="16">
                  <c:v>161.94421468762056</c:v>
                </c:pt>
                <c:pt idx="17">
                  <c:v>161.96643823342467</c:v>
                </c:pt>
                <c:pt idx="18">
                  <c:v>162.01027289868424</c:v>
                </c:pt>
                <c:pt idx="19">
                  <c:v>162.07404357139211</c:v>
                </c:pt>
                <c:pt idx="20">
                  <c:v>162.22137454220041</c:v>
                </c:pt>
                <c:pt idx="21">
                  <c:v>162.37171368630294</c:v>
                </c:pt>
                <c:pt idx="22">
                  <c:v>162.54871546724837</c:v>
                </c:pt>
                <c:pt idx="23">
                  <c:v>162.75684333588319</c:v>
                </c:pt>
                <c:pt idx="24">
                  <c:v>162.97544000517343</c:v>
                </c:pt>
                <c:pt idx="25">
                  <c:v>163.05440215530425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40.153146629259631</c:v>
                </c:pt>
                <c:pt idx="1">
                  <c:v>42.838697855649336</c:v>
                </c:pt>
                <c:pt idx="2">
                  <c:v>45.427041036263134</c:v>
                </c:pt>
                <c:pt idx="3">
                  <c:v>46.090686632973835</c:v>
                </c:pt>
                <c:pt idx="4">
                  <c:v>48.589356175860466</c:v>
                </c:pt>
                <c:pt idx="5">
                  <c:v>45.763935462953036</c:v>
                </c:pt>
                <c:pt idx="6">
                  <c:v>45.25075462879262</c:v>
                </c:pt>
                <c:pt idx="7">
                  <c:v>46.590612588538313</c:v>
                </c:pt>
                <c:pt idx="8">
                  <c:v>48.054875249256561</c:v>
                </c:pt>
                <c:pt idx="9">
                  <c:v>50.748540744411372</c:v>
                </c:pt>
                <c:pt idx="10">
                  <c:v>51.053267387742586</c:v>
                </c:pt>
                <c:pt idx="11">
                  <c:v>49.639389374130921</c:v>
                </c:pt>
                <c:pt idx="12">
                  <c:v>50.534869997769732</c:v>
                </c:pt>
                <c:pt idx="13">
                  <c:v>51.39808965899546</c:v>
                </c:pt>
                <c:pt idx="14">
                  <c:v>52.274493760170756</c:v>
                </c:pt>
                <c:pt idx="15">
                  <c:v>52.9663850849253</c:v>
                </c:pt>
                <c:pt idx="16">
                  <c:v>53.67071286702722</c:v>
                </c:pt>
                <c:pt idx="17">
                  <c:v>54.373570347284648</c:v>
                </c:pt>
                <c:pt idx="18" formatCode="General">
                  <c:v>55.099700494419601</c:v>
                </c:pt>
                <c:pt idx="19" formatCode="General">
                  <c:v>55.846874943304499</c:v>
                </c:pt>
                <c:pt idx="20" formatCode="General">
                  <c:v>56.642251038999532</c:v>
                </c:pt>
                <c:pt idx="21" formatCode="General">
                  <c:v>57.455794313580306</c:v>
                </c:pt>
                <c:pt idx="22">
                  <c:v>58.286144292948521</c:v>
                </c:pt>
                <c:pt idx="23">
                  <c:v>59.156760610793114</c:v>
                </c:pt>
                <c:pt idx="24">
                  <c:v>60.06337339136919</c:v>
                </c:pt>
                <c:pt idx="25">
                  <c:v>60.915799376645666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45.926890124853024</c:v>
                </c:pt>
                <c:pt idx="1">
                  <c:v>46.427139896447606</c:v>
                </c:pt>
                <c:pt idx="2">
                  <c:v>47.896982648730159</c:v>
                </c:pt>
                <c:pt idx="3">
                  <c:v>48.602313185974822</c:v>
                </c:pt>
                <c:pt idx="4">
                  <c:v>49.588383712540782</c:v>
                </c:pt>
                <c:pt idx="5">
                  <c:v>46.663620856073699</c:v>
                </c:pt>
                <c:pt idx="6">
                  <c:v>45.808889029756465</c:v>
                </c:pt>
                <c:pt idx="7">
                  <c:v>46.437426670585012</c:v>
                </c:pt>
                <c:pt idx="8">
                  <c:v>47.963314984508195</c:v>
                </c:pt>
                <c:pt idx="9">
                  <c:v>49.412894639490581</c:v>
                </c:pt>
                <c:pt idx="10">
                  <c:v>49.010974628163403</c:v>
                </c:pt>
                <c:pt idx="11">
                  <c:v>47.450044074825698</c:v>
                </c:pt>
                <c:pt idx="12">
                  <c:v>48.094998235259389</c:v>
                </c:pt>
                <c:pt idx="13">
                  <c:v>48.681193501306765</c:v>
                </c:pt>
                <c:pt idx="14">
                  <c:v>49.312136822336051</c:v>
                </c:pt>
                <c:pt idx="15">
                  <c:v>49.79567703709904</c:v>
                </c:pt>
                <c:pt idx="16">
                  <c:v>50.301601101444696</c:v>
                </c:pt>
                <c:pt idx="17">
                  <c:v>50.796289729551376</c:v>
                </c:pt>
                <c:pt idx="18" formatCode="General">
                  <c:v>51.30549758297466</c:v>
                </c:pt>
                <c:pt idx="19" formatCode="General">
                  <c:v>51.889198448584061</c:v>
                </c:pt>
                <c:pt idx="20" formatCode="General">
                  <c:v>52.513992603059194</c:v>
                </c:pt>
                <c:pt idx="21" formatCode="General">
                  <c:v>53.169155958512341</c:v>
                </c:pt>
                <c:pt idx="22">
                  <c:v>53.878184608711365</c:v>
                </c:pt>
                <c:pt idx="23">
                  <c:v>54.629617933834972</c:v>
                </c:pt>
                <c:pt idx="24">
                  <c:v>55.396084861534668</c:v>
                </c:pt>
                <c:pt idx="25">
                  <c:v>56.112537388078337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127.59126110925439</c:v>
                </c:pt>
                <c:pt idx="1">
                  <c:v>137.65087639417919</c:v>
                </c:pt>
                <c:pt idx="2">
                  <c:v>147.36123123246469</c:v>
                </c:pt>
                <c:pt idx="3">
                  <c:v>155.28664772970697</c:v>
                </c:pt>
                <c:pt idx="4">
                  <c:v>164.64459226979321</c:v>
                </c:pt>
                <c:pt idx="5">
                  <c:v>161.38480934737501</c:v>
                </c:pt>
                <c:pt idx="6">
                  <c:v>159.01686828875941</c:v>
                </c:pt>
                <c:pt idx="7">
                  <c:v>161.5752687521271</c:v>
                </c:pt>
                <c:pt idx="8">
                  <c:v>172.35283548416783</c:v>
                </c:pt>
                <c:pt idx="9">
                  <c:v>181.67483420913302</c:v>
                </c:pt>
                <c:pt idx="10">
                  <c:v>181.54838352822301</c:v>
                </c:pt>
                <c:pt idx="11">
                  <c:v>181.89081418630738</c:v>
                </c:pt>
                <c:pt idx="12">
                  <c:v>185.10693416790872</c:v>
                </c:pt>
                <c:pt idx="13">
                  <c:v>188.99536259214841</c:v>
                </c:pt>
                <c:pt idx="14">
                  <c:v>192.89123009733092</c:v>
                </c:pt>
                <c:pt idx="15">
                  <c:v>196.16079212803135</c:v>
                </c:pt>
                <c:pt idx="16">
                  <c:v>199.26649713734534</c:v>
                </c:pt>
                <c:pt idx="17">
                  <c:v>202.35763726664112</c:v>
                </c:pt>
                <c:pt idx="18" formatCode="General">
                  <c:v>205.48753163115902</c:v>
                </c:pt>
                <c:pt idx="19" formatCode="General">
                  <c:v>208.59457451876156</c:v>
                </c:pt>
                <c:pt idx="20" formatCode="General">
                  <c:v>211.80919069869975</c:v>
                </c:pt>
                <c:pt idx="21" formatCode="General">
                  <c:v>215.05467271439559</c:v>
                </c:pt>
                <c:pt idx="22" formatCode="General">
                  <c:v>218.33578653035249</c:v>
                </c:pt>
                <c:pt idx="23" formatCode="General">
                  <c:v>221.65810445724296</c:v>
                </c:pt>
                <c:pt idx="24" formatCode="General">
                  <c:v>224.9998487176926</c:v>
                </c:pt>
                <c:pt idx="25" formatCode="General">
                  <c:v>228.23390846650128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57.887834648606585</c:v>
                </c:pt>
                <c:pt idx="1">
                  <c:v>59.081458754967471</c:v>
                </c:pt>
                <c:pt idx="2">
                  <c:v>63.146114753421045</c:v>
                </c:pt>
                <c:pt idx="3">
                  <c:v>61.158880684167414</c:v>
                </c:pt>
                <c:pt idx="4">
                  <c:v>70.652350838996767</c:v>
                </c:pt>
                <c:pt idx="5">
                  <c:v>74.448546559293078</c:v>
                </c:pt>
                <c:pt idx="6">
                  <c:v>87.045733504863733</c:v>
                </c:pt>
                <c:pt idx="7">
                  <c:v>87.364127213481339</c:v>
                </c:pt>
                <c:pt idx="8">
                  <c:v>90.035919952262077</c:v>
                </c:pt>
                <c:pt idx="9">
                  <c:v>93.165563980296426</c:v>
                </c:pt>
                <c:pt idx="10">
                  <c:v>100.76643559785771</c:v>
                </c:pt>
                <c:pt idx="11">
                  <c:v>95.330989165919334</c:v>
                </c:pt>
                <c:pt idx="12">
                  <c:v>105.1345767313608</c:v>
                </c:pt>
                <c:pt idx="13">
                  <c:v>109.50404751268395</c:v>
                </c:pt>
                <c:pt idx="14">
                  <c:v>113.85117502092494</c:v>
                </c:pt>
                <c:pt idx="15">
                  <c:v>117.73869691110214</c:v>
                </c:pt>
                <c:pt idx="16">
                  <c:v>121.49286585973927</c:v>
                </c:pt>
                <c:pt idx="17">
                  <c:v>125.13322522735264</c:v>
                </c:pt>
                <c:pt idx="18" formatCode="General">
                  <c:v>128.68004486804031</c:v>
                </c:pt>
                <c:pt idx="19" formatCode="General">
                  <c:v>132.15878601437154</c:v>
                </c:pt>
                <c:pt idx="20" formatCode="General">
                  <c:v>135.61283440078483</c:v>
                </c:pt>
                <c:pt idx="21" formatCode="General">
                  <c:v>138.99331656034028</c:v>
                </c:pt>
                <c:pt idx="22" formatCode="General">
                  <c:v>142.30648235102865</c:v>
                </c:pt>
                <c:pt idx="23" formatCode="General">
                  <c:v>145.55637973703909</c:v>
                </c:pt>
                <c:pt idx="24" formatCode="General">
                  <c:v>148.71386614245444</c:v>
                </c:pt>
                <c:pt idx="25" formatCode="General">
                  <c:v>151.64782134408276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8.1391535287168661</c:v>
                </c:pt>
                <c:pt idx="1">
                  <c:v>8.1408331185433962</c:v>
                </c:pt>
                <c:pt idx="2">
                  <c:v>8.7916976270567435</c:v>
                </c:pt>
                <c:pt idx="3">
                  <c:v>8.6632134724211554</c:v>
                </c:pt>
                <c:pt idx="4">
                  <c:v>9.6997822476740438</c:v>
                </c:pt>
                <c:pt idx="5">
                  <c:v>10.354669518639152</c:v>
                </c:pt>
                <c:pt idx="6">
                  <c:v>12.162396546308601</c:v>
                </c:pt>
                <c:pt idx="7">
                  <c:v>12.033742255181215</c:v>
                </c:pt>
                <c:pt idx="8">
                  <c:v>12.355211796043683</c:v>
                </c:pt>
                <c:pt idx="9">
                  <c:v>12.839046068915023</c:v>
                </c:pt>
                <c:pt idx="10">
                  <c:v>13.907028528650015</c:v>
                </c:pt>
                <c:pt idx="11">
                  <c:v>13.210991304139531</c:v>
                </c:pt>
                <c:pt idx="12">
                  <c:v>14.508324343466759</c:v>
                </c:pt>
                <c:pt idx="13">
                  <c:v>15.100540019666134</c:v>
                </c:pt>
                <c:pt idx="14">
                  <c:v>15.694860148223791</c:v>
                </c:pt>
                <c:pt idx="15">
                  <c:v>16.22997320373641</c:v>
                </c:pt>
                <c:pt idx="16">
                  <c:v>16.74783438904333</c:v>
                </c:pt>
                <c:pt idx="17">
                  <c:v>17.251681358210671</c:v>
                </c:pt>
                <c:pt idx="18" formatCode="General">
                  <c:v>17.744744181332553</c:v>
                </c:pt>
                <c:pt idx="19" formatCode="General">
                  <c:v>18.225070430264303</c:v>
                </c:pt>
                <c:pt idx="20" formatCode="General">
                  <c:v>18.703137525979624</c:v>
                </c:pt>
                <c:pt idx="21" formatCode="General">
                  <c:v>19.170853308407121</c:v>
                </c:pt>
                <c:pt idx="22" formatCode="General">
                  <c:v>19.631144778463007</c:v>
                </c:pt>
                <c:pt idx="23" formatCode="General">
                  <c:v>20.082154703033332</c:v>
                </c:pt>
                <c:pt idx="24" formatCode="General">
                  <c:v>20.527881685085092</c:v>
                </c:pt>
                <c:pt idx="25" formatCode="General">
                  <c:v>20.947895593779116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41.395776655438787</c:v>
                </c:pt>
                <c:pt idx="1">
                  <c:v>37.908785375650297</c:v>
                </c:pt>
                <c:pt idx="2">
                  <c:v>30.951766625265648</c:v>
                </c:pt>
                <c:pt idx="3">
                  <c:v>33.496064126717755</c:v>
                </c:pt>
                <c:pt idx="4">
                  <c:v>24.878582283498449</c:v>
                </c:pt>
                <c:pt idx="5">
                  <c:v>29.793166756017225</c:v>
                </c:pt>
                <c:pt idx="6">
                  <c:v>27.46160263570286</c:v>
                </c:pt>
                <c:pt idx="7">
                  <c:v>28.268039345736376</c:v>
                </c:pt>
                <c:pt idx="8">
                  <c:v>27.689377669279615</c:v>
                </c:pt>
                <c:pt idx="9">
                  <c:v>30.165223719506749</c:v>
                </c:pt>
                <c:pt idx="10">
                  <c:v>26.627607526984299</c:v>
                </c:pt>
                <c:pt idx="11">
                  <c:v>29.973883454260758</c:v>
                </c:pt>
                <c:pt idx="12">
                  <c:v>26.955248034271346</c:v>
                </c:pt>
                <c:pt idx="13">
                  <c:v>26.396312254171193</c:v>
                </c:pt>
                <c:pt idx="14">
                  <c:v>25.756062422153555</c:v>
                </c:pt>
                <c:pt idx="15">
                  <c:v>25.726096843551748</c:v>
                </c:pt>
                <c:pt idx="16">
                  <c:v>25.820310467748289</c:v>
                </c:pt>
                <c:pt idx="17">
                  <c:v>25.772309831644659</c:v>
                </c:pt>
                <c:pt idx="18">
                  <c:v>25.647688662188621</c:v>
                </c:pt>
                <c:pt idx="19">
                  <c:v>25.490144149412508</c:v>
                </c:pt>
                <c:pt idx="20">
                  <c:v>25.300606493573213</c:v>
                </c:pt>
                <c:pt idx="21">
                  <c:v>25.069690007094323</c:v>
                </c:pt>
                <c:pt idx="22">
                  <c:v>24.799154295736081</c:v>
                </c:pt>
                <c:pt idx="23">
                  <c:v>24.50199055033092</c:v>
                </c:pt>
                <c:pt idx="24">
                  <c:v>24.226528564141795</c:v>
                </c:pt>
                <c:pt idx="25">
                  <c:v>24.801094196302511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114.98125691410345</c:v>
                </c:pt>
                <c:pt idx="1">
                  <c:v>112.11431994531029</c:v>
                </c:pt>
                <c:pt idx="2">
                  <c:v>108.23409595087097</c:v>
                </c:pt>
                <c:pt idx="3">
                  <c:v>105.12261142584539</c:v>
                </c:pt>
                <c:pt idx="4">
                  <c:v>103.81745280267464</c:v>
                </c:pt>
                <c:pt idx="5">
                  <c:v>105.453896500357</c:v>
                </c:pt>
                <c:pt idx="6">
                  <c:v>104.68823139760124</c:v>
                </c:pt>
                <c:pt idx="7">
                  <c:v>96.845817011752089</c:v>
                </c:pt>
                <c:pt idx="8">
                  <c:v>97.444123854422145</c:v>
                </c:pt>
                <c:pt idx="9">
                  <c:v>95.346072921376063</c:v>
                </c:pt>
                <c:pt idx="10">
                  <c:v>83.67214310065107</c:v>
                </c:pt>
                <c:pt idx="11">
                  <c:v>91.289915449201374</c:v>
                </c:pt>
                <c:pt idx="12">
                  <c:v>86.013248911774454</c:v>
                </c:pt>
                <c:pt idx="13">
                  <c:v>83.981775068770702</c:v>
                </c:pt>
                <c:pt idx="14">
                  <c:v>81.800975763098705</c:v>
                </c:pt>
                <c:pt idx="15">
                  <c:v>79.250463456633952</c:v>
                </c:pt>
                <c:pt idx="16">
                  <c:v>76.589227955083203</c:v>
                </c:pt>
                <c:pt idx="17">
                  <c:v>73.927592613221478</c:v>
                </c:pt>
                <c:pt idx="18">
                  <c:v>71.320706645613569</c:v>
                </c:pt>
                <c:pt idx="19">
                  <c:v>68.726017044929662</c:v>
                </c:pt>
                <c:pt idx="20">
                  <c:v>66.181544678423222</c:v>
                </c:pt>
                <c:pt idx="21">
                  <c:v>63.61740231256212</c:v>
                </c:pt>
                <c:pt idx="22">
                  <c:v>61.032577835288876</c:v>
                </c:pt>
                <c:pt idx="23">
                  <c:v>58.461429805744068</c:v>
                </c:pt>
                <c:pt idx="24">
                  <c:v>55.898794775687804</c:v>
                </c:pt>
                <c:pt idx="25">
                  <c:v>53.262775858830864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154.03305336138695</c:v>
                </c:pt>
                <c:pt idx="1">
                  <c:v>157.52928735092175</c:v>
                </c:pt>
                <c:pt idx="2">
                  <c:v>156.58718285572598</c:v>
                </c:pt>
                <c:pt idx="3">
                  <c:v>160.36177488989765</c:v>
                </c:pt>
                <c:pt idx="4">
                  <c:v>157.14131514549845</c:v>
                </c:pt>
                <c:pt idx="5">
                  <c:v>156.04569268786901</c:v>
                </c:pt>
                <c:pt idx="6">
                  <c:v>158.16598496514862</c:v>
                </c:pt>
                <c:pt idx="7">
                  <c:v>151.47528673895894</c:v>
                </c:pt>
                <c:pt idx="8">
                  <c:v>150.84908928988881</c:v>
                </c:pt>
                <c:pt idx="9">
                  <c:v>153.40823602140117</c:v>
                </c:pt>
                <c:pt idx="10">
                  <c:v>141.31187273045617</c:v>
                </c:pt>
                <c:pt idx="11">
                  <c:v>148.41734834909369</c:v>
                </c:pt>
                <c:pt idx="12">
                  <c:v>143.54767404600869</c:v>
                </c:pt>
                <c:pt idx="13">
                  <c:v>142.40541868806378</c:v>
                </c:pt>
                <c:pt idx="14">
                  <c:v>141.15090326239596</c:v>
                </c:pt>
                <c:pt idx="15">
                  <c:v>139.32407604960153</c:v>
                </c:pt>
                <c:pt idx="16">
                  <c:v>137.36773553494797</c:v>
                </c:pt>
                <c:pt idx="17">
                  <c:v>135.35625539266854</c:v>
                </c:pt>
                <c:pt idx="18">
                  <c:v>133.35681303558795</c:v>
                </c:pt>
                <c:pt idx="19">
                  <c:v>131.32529087897811</c:v>
                </c:pt>
                <c:pt idx="20">
                  <c:v>129.3330680182803</c:v>
                </c:pt>
                <c:pt idx="21">
                  <c:v>127.31440113880389</c:v>
                </c:pt>
                <c:pt idx="22">
                  <c:v>125.28480984022269</c:v>
                </c:pt>
                <c:pt idx="23">
                  <c:v>123.23871886609847</c:v>
                </c:pt>
                <c:pt idx="24">
                  <c:v>121.15318185686171</c:v>
                </c:pt>
                <c:pt idx="25">
                  <c:v>118.89576562047553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155.50362702838018</c:v>
                </c:pt>
                <c:pt idx="1">
                  <c:v>154.19860130833104</c:v>
                </c:pt>
                <c:pt idx="2">
                  <c:v>162.48088727020215</c:v>
                </c:pt>
                <c:pt idx="3">
                  <c:v>154.01280785229582</c:v>
                </c:pt>
                <c:pt idx="4">
                  <c:v>158.91418452346366</c:v>
                </c:pt>
                <c:pt idx="5">
                  <c:v>162.32666231142255</c:v>
                </c:pt>
                <c:pt idx="6">
                  <c:v>166.32053900306636</c:v>
                </c:pt>
                <c:pt idx="7">
                  <c:v>160.52567942364001</c:v>
                </c:pt>
                <c:pt idx="8">
                  <c:v>166.27125172017045</c:v>
                </c:pt>
                <c:pt idx="9">
                  <c:v>156.65558769546962</c:v>
                </c:pt>
                <c:pt idx="10">
                  <c:v>163.6382869712719</c:v>
                </c:pt>
                <c:pt idx="11">
                  <c:v>157.36262464212228</c:v>
                </c:pt>
                <c:pt idx="12">
                  <c:v>160.13112553218033</c:v>
                </c:pt>
                <c:pt idx="13">
                  <c:v>160.90926070419334</c:v>
                </c:pt>
                <c:pt idx="14">
                  <c:v>161.68016270336494</c:v>
                </c:pt>
                <c:pt idx="15">
                  <c:v>161.8718392853186</c:v>
                </c:pt>
                <c:pt idx="16">
                  <c:v>161.94421468762056</c:v>
                </c:pt>
                <c:pt idx="17">
                  <c:v>161.96643823342467</c:v>
                </c:pt>
                <c:pt idx="18">
                  <c:v>162.01027289868424</c:v>
                </c:pt>
                <c:pt idx="19">
                  <c:v>162.07404357139211</c:v>
                </c:pt>
                <c:pt idx="20">
                  <c:v>162.22137454220041</c:v>
                </c:pt>
                <c:pt idx="21">
                  <c:v>162.37171368630294</c:v>
                </c:pt>
                <c:pt idx="22">
                  <c:v>162.54871546724837</c:v>
                </c:pt>
                <c:pt idx="23">
                  <c:v>162.75684333588319</c:v>
                </c:pt>
                <c:pt idx="24">
                  <c:v>162.97544000517343</c:v>
                </c:pt>
                <c:pt idx="25">
                  <c:v>163.05440215530425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40.153146629259631</c:v>
                </c:pt>
                <c:pt idx="1">
                  <c:v>42.838697855649336</c:v>
                </c:pt>
                <c:pt idx="2">
                  <c:v>45.427041036263134</c:v>
                </c:pt>
                <c:pt idx="3">
                  <c:v>46.090686632973835</c:v>
                </c:pt>
                <c:pt idx="4">
                  <c:v>48.589356175860466</c:v>
                </c:pt>
                <c:pt idx="5">
                  <c:v>45.763935462953036</c:v>
                </c:pt>
                <c:pt idx="6">
                  <c:v>45.25075462879262</c:v>
                </c:pt>
                <c:pt idx="7">
                  <c:v>46.590612588538313</c:v>
                </c:pt>
                <c:pt idx="8">
                  <c:v>48.054875249256561</c:v>
                </c:pt>
                <c:pt idx="9">
                  <c:v>50.748540744411372</c:v>
                </c:pt>
                <c:pt idx="10">
                  <c:v>51.053267387742586</c:v>
                </c:pt>
                <c:pt idx="11">
                  <c:v>49.639389374130921</c:v>
                </c:pt>
                <c:pt idx="12">
                  <c:v>50.534869997769732</c:v>
                </c:pt>
                <c:pt idx="13">
                  <c:v>51.39808965899546</c:v>
                </c:pt>
                <c:pt idx="14">
                  <c:v>52.274493760170756</c:v>
                </c:pt>
                <c:pt idx="15">
                  <c:v>52.9663850849253</c:v>
                </c:pt>
                <c:pt idx="16">
                  <c:v>53.67071286702722</c:v>
                </c:pt>
                <c:pt idx="17">
                  <c:v>54.373570347284648</c:v>
                </c:pt>
                <c:pt idx="18" formatCode="General">
                  <c:v>55.099700494419601</c:v>
                </c:pt>
                <c:pt idx="19" formatCode="General">
                  <c:v>55.846874943304499</c:v>
                </c:pt>
                <c:pt idx="20" formatCode="General">
                  <c:v>56.642251038999532</c:v>
                </c:pt>
                <c:pt idx="21" formatCode="General">
                  <c:v>57.455794313580306</c:v>
                </c:pt>
                <c:pt idx="22">
                  <c:v>58.286144292948521</c:v>
                </c:pt>
                <c:pt idx="23">
                  <c:v>59.156760610793114</c:v>
                </c:pt>
                <c:pt idx="24">
                  <c:v>60.06337339136919</c:v>
                </c:pt>
                <c:pt idx="25">
                  <c:v>60.915799376645666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45.926890124853024</c:v>
                </c:pt>
                <c:pt idx="1">
                  <c:v>46.427139896447606</c:v>
                </c:pt>
                <c:pt idx="2">
                  <c:v>47.896982648730159</c:v>
                </c:pt>
                <c:pt idx="3">
                  <c:v>48.602313185974822</c:v>
                </c:pt>
                <c:pt idx="4">
                  <c:v>49.588383712540782</c:v>
                </c:pt>
                <c:pt idx="5">
                  <c:v>46.663620856073699</c:v>
                </c:pt>
                <c:pt idx="6">
                  <c:v>45.808889029756465</c:v>
                </c:pt>
                <c:pt idx="7">
                  <c:v>46.437426670585012</c:v>
                </c:pt>
                <c:pt idx="8">
                  <c:v>47.963314984508195</c:v>
                </c:pt>
                <c:pt idx="9">
                  <c:v>49.412894639490581</c:v>
                </c:pt>
                <c:pt idx="10">
                  <c:v>49.010974628163403</c:v>
                </c:pt>
                <c:pt idx="11">
                  <c:v>47.450044074825698</c:v>
                </c:pt>
                <c:pt idx="12">
                  <c:v>48.094998235259389</c:v>
                </c:pt>
                <c:pt idx="13">
                  <c:v>48.681193501306765</c:v>
                </c:pt>
                <c:pt idx="14">
                  <c:v>49.312136822336051</c:v>
                </c:pt>
                <c:pt idx="15">
                  <c:v>49.79567703709904</c:v>
                </c:pt>
                <c:pt idx="16">
                  <c:v>50.301601101444696</c:v>
                </c:pt>
                <c:pt idx="17">
                  <c:v>50.796289729551376</c:v>
                </c:pt>
                <c:pt idx="18" formatCode="General">
                  <c:v>51.30549758297466</c:v>
                </c:pt>
                <c:pt idx="19" formatCode="General">
                  <c:v>51.889198448584061</c:v>
                </c:pt>
                <c:pt idx="20" formatCode="General">
                  <c:v>52.513992603059194</c:v>
                </c:pt>
                <c:pt idx="21" formatCode="General">
                  <c:v>53.169155958512341</c:v>
                </c:pt>
                <c:pt idx="22">
                  <c:v>53.878184608711365</c:v>
                </c:pt>
                <c:pt idx="23">
                  <c:v>54.629617933834972</c:v>
                </c:pt>
                <c:pt idx="24">
                  <c:v>55.396084861534668</c:v>
                </c:pt>
                <c:pt idx="25">
                  <c:v>56.112537388078337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127.59126110925439</c:v>
                </c:pt>
                <c:pt idx="1">
                  <c:v>137.65087639417919</c:v>
                </c:pt>
                <c:pt idx="2">
                  <c:v>147.36123123246469</c:v>
                </c:pt>
                <c:pt idx="3">
                  <c:v>155.28664772970697</c:v>
                </c:pt>
                <c:pt idx="4">
                  <c:v>164.64459226979321</c:v>
                </c:pt>
                <c:pt idx="5">
                  <c:v>161.38480934737501</c:v>
                </c:pt>
                <c:pt idx="6">
                  <c:v>159.01686828875941</c:v>
                </c:pt>
                <c:pt idx="7">
                  <c:v>161.5752687521271</c:v>
                </c:pt>
                <c:pt idx="8">
                  <c:v>172.35283548416783</c:v>
                </c:pt>
                <c:pt idx="9">
                  <c:v>181.67483420913302</c:v>
                </c:pt>
                <c:pt idx="10">
                  <c:v>181.54838352822301</c:v>
                </c:pt>
                <c:pt idx="11">
                  <c:v>181.89081418630738</c:v>
                </c:pt>
                <c:pt idx="12">
                  <c:v>185.10693416790872</c:v>
                </c:pt>
                <c:pt idx="13">
                  <c:v>188.99536259214841</c:v>
                </c:pt>
                <c:pt idx="14">
                  <c:v>192.89123009733092</c:v>
                </c:pt>
                <c:pt idx="15">
                  <c:v>196.16079212803135</c:v>
                </c:pt>
                <c:pt idx="16">
                  <c:v>199.26649713734534</c:v>
                </c:pt>
                <c:pt idx="17">
                  <c:v>202.35763726664112</c:v>
                </c:pt>
                <c:pt idx="18" formatCode="General">
                  <c:v>205.48753163115902</c:v>
                </c:pt>
                <c:pt idx="19" formatCode="General">
                  <c:v>208.59457451876156</c:v>
                </c:pt>
                <c:pt idx="20" formatCode="General">
                  <c:v>211.80919069869975</c:v>
                </c:pt>
                <c:pt idx="21" formatCode="General">
                  <c:v>215.05467271439559</c:v>
                </c:pt>
                <c:pt idx="22" formatCode="General">
                  <c:v>218.33578653035249</c:v>
                </c:pt>
                <c:pt idx="23" formatCode="General">
                  <c:v>221.65810445724296</c:v>
                </c:pt>
                <c:pt idx="24" formatCode="General">
                  <c:v>224.9998487176926</c:v>
                </c:pt>
                <c:pt idx="25" formatCode="General">
                  <c:v>228.23390846650128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57.887834648606585</c:v>
                </c:pt>
                <c:pt idx="1">
                  <c:v>59.081458754967471</c:v>
                </c:pt>
                <c:pt idx="2">
                  <c:v>63.146114753421045</c:v>
                </c:pt>
                <c:pt idx="3">
                  <c:v>61.158880684167414</c:v>
                </c:pt>
                <c:pt idx="4">
                  <c:v>70.652350838996767</c:v>
                </c:pt>
                <c:pt idx="5">
                  <c:v>74.448546559293078</c:v>
                </c:pt>
                <c:pt idx="6">
                  <c:v>87.045733504863733</c:v>
                </c:pt>
                <c:pt idx="7">
                  <c:v>87.364127213481339</c:v>
                </c:pt>
                <c:pt idx="8">
                  <c:v>90.035919952262077</c:v>
                </c:pt>
                <c:pt idx="9">
                  <c:v>93.165563980296426</c:v>
                </c:pt>
                <c:pt idx="10">
                  <c:v>100.76643559785771</c:v>
                </c:pt>
                <c:pt idx="11">
                  <c:v>95.330989165919334</c:v>
                </c:pt>
                <c:pt idx="12">
                  <c:v>105.1345767313608</c:v>
                </c:pt>
                <c:pt idx="13">
                  <c:v>109.50404751268395</c:v>
                </c:pt>
                <c:pt idx="14">
                  <c:v>113.85117502092494</c:v>
                </c:pt>
                <c:pt idx="15">
                  <c:v>117.73869691110214</c:v>
                </c:pt>
                <c:pt idx="16">
                  <c:v>121.49286585973927</c:v>
                </c:pt>
                <c:pt idx="17">
                  <c:v>125.13322522735264</c:v>
                </c:pt>
                <c:pt idx="18" formatCode="General">
                  <c:v>128.68004486804031</c:v>
                </c:pt>
                <c:pt idx="19" formatCode="General">
                  <c:v>132.15878601437154</c:v>
                </c:pt>
                <c:pt idx="20" formatCode="General">
                  <c:v>135.61283440078483</c:v>
                </c:pt>
                <c:pt idx="21" formatCode="General">
                  <c:v>138.99331656034028</c:v>
                </c:pt>
                <c:pt idx="22" formatCode="General">
                  <c:v>142.30648235102865</c:v>
                </c:pt>
                <c:pt idx="23" formatCode="General">
                  <c:v>145.55637973703909</c:v>
                </c:pt>
                <c:pt idx="24" formatCode="General">
                  <c:v>148.71386614245444</c:v>
                </c:pt>
                <c:pt idx="25" formatCode="General">
                  <c:v>151.64782134408276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8.1391535287168661</c:v>
                </c:pt>
                <c:pt idx="1">
                  <c:v>8.1408331185433962</c:v>
                </c:pt>
                <c:pt idx="2">
                  <c:v>8.7916976270567435</c:v>
                </c:pt>
                <c:pt idx="3">
                  <c:v>8.6632134724211554</c:v>
                </c:pt>
                <c:pt idx="4">
                  <c:v>9.6997822476740438</c:v>
                </c:pt>
                <c:pt idx="5">
                  <c:v>10.354669518639152</c:v>
                </c:pt>
                <c:pt idx="6">
                  <c:v>12.162396546308601</c:v>
                </c:pt>
                <c:pt idx="7">
                  <c:v>12.033742255181215</c:v>
                </c:pt>
                <c:pt idx="8">
                  <c:v>12.355211796043683</c:v>
                </c:pt>
                <c:pt idx="9">
                  <c:v>12.839046068915023</c:v>
                </c:pt>
                <c:pt idx="10">
                  <c:v>13.907028528650015</c:v>
                </c:pt>
                <c:pt idx="11">
                  <c:v>13.210991304139531</c:v>
                </c:pt>
                <c:pt idx="12">
                  <c:v>14.508324343466759</c:v>
                </c:pt>
                <c:pt idx="13">
                  <c:v>15.100540019666134</c:v>
                </c:pt>
                <c:pt idx="14">
                  <c:v>15.694860148223791</c:v>
                </c:pt>
                <c:pt idx="15">
                  <c:v>16.22997320373641</c:v>
                </c:pt>
                <c:pt idx="16">
                  <c:v>16.74783438904333</c:v>
                </c:pt>
                <c:pt idx="17">
                  <c:v>17.251681358210671</c:v>
                </c:pt>
                <c:pt idx="18" formatCode="General">
                  <c:v>17.744744181332553</c:v>
                </c:pt>
                <c:pt idx="19" formatCode="General">
                  <c:v>18.225070430264303</c:v>
                </c:pt>
                <c:pt idx="20" formatCode="General">
                  <c:v>18.703137525979624</c:v>
                </c:pt>
                <c:pt idx="21" formatCode="General">
                  <c:v>19.170853308407121</c:v>
                </c:pt>
                <c:pt idx="22" formatCode="General">
                  <c:v>19.631144778463007</c:v>
                </c:pt>
                <c:pt idx="23" formatCode="General">
                  <c:v>20.082154703033332</c:v>
                </c:pt>
                <c:pt idx="24" formatCode="General">
                  <c:v>20.527881685085092</c:v>
                </c:pt>
                <c:pt idx="25" formatCode="General">
                  <c:v>20.947895593779116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61.8325448473257</c:v>
                </c:pt>
                <c:pt idx="1">
                  <c:v>27.964669950760079</c:v>
                </c:pt>
                <c:pt idx="2">
                  <c:v>51.670396213620506</c:v>
                </c:pt>
                <c:pt idx="3">
                  <c:v>28.598570229469932</c:v>
                </c:pt>
                <c:pt idx="4">
                  <c:v>32.837554352103076</c:v>
                </c:pt>
                <c:pt idx="5">
                  <c:v>49.700655204836316</c:v>
                </c:pt>
                <c:pt idx="6">
                  <c:v>13.166080862966536</c:v>
                </c:pt>
                <c:pt idx="7">
                  <c:v>12.769336670369142</c:v>
                </c:pt>
                <c:pt idx="8">
                  <c:v>10.662448442025834</c:v>
                </c:pt>
                <c:pt idx="9">
                  <c:v>17.874427605414454</c:v>
                </c:pt>
                <c:pt idx="10">
                  <c:v>52.232082076966883</c:v>
                </c:pt>
                <c:pt idx="11">
                  <c:v>67.556879171502899</c:v>
                </c:pt>
                <c:pt idx="12">
                  <c:v>20.023736286166336</c:v>
                </c:pt>
                <c:pt idx="13">
                  <c:v>9.0862630006302023</c:v>
                </c:pt>
                <c:pt idx="14">
                  <c:v>27.006136786169741</c:v>
                </c:pt>
                <c:pt idx="15">
                  <c:v>23.707843575802183</c:v>
                </c:pt>
                <c:pt idx="16">
                  <c:v>19.640022726384373</c:v>
                </c:pt>
                <c:pt idx="17">
                  <c:v>56.609283243797719</c:v>
                </c:pt>
                <c:pt idx="18">
                  <c:v>19.113740878104398</c:v>
                </c:pt>
                <c:pt idx="19">
                  <c:v>0.92153674136083619</c:v>
                </c:pt>
                <c:pt idx="20">
                  <c:v>50.083466427079443</c:v>
                </c:pt>
                <c:pt idx="21">
                  <c:v>11.768341374249609</c:v>
                </c:pt>
                <c:pt idx="22">
                  <c:v>13.055688065125887</c:v>
                </c:pt>
                <c:pt idx="23">
                  <c:v>23.154454405131126</c:v>
                </c:pt>
                <c:pt idx="24">
                  <c:v>10.922805581693677</c:v>
                </c:pt>
                <c:pt idx="25">
                  <c:v>80.276035280943034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73.20934996147453</c:v>
                </c:pt>
                <c:pt idx="1">
                  <c:v>29.394748538086525</c:v>
                </c:pt>
                <c:pt idx="2">
                  <c:v>58.999237952522599</c:v>
                </c:pt>
                <c:pt idx="3">
                  <c:v>33.13441310452847</c:v>
                </c:pt>
                <c:pt idx="4">
                  <c:v>34.368680737449701</c:v>
                </c:pt>
                <c:pt idx="5">
                  <c:v>61.070201980416876</c:v>
                </c:pt>
                <c:pt idx="6">
                  <c:v>16.11368127656425</c:v>
                </c:pt>
                <c:pt idx="7">
                  <c:v>14.42275113945278</c:v>
                </c:pt>
                <c:pt idx="8">
                  <c:v>10.900372119800057</c:v>
                </c:pt>
                <c:pt idx="9">
                  <c:v>17.428438013377189</c:v>
                </c:pt>
                <c:pt idx="10">
                  <c:v>56.939200285672008</c:v>
                </c:pt>
                <c:pt idx="11">
                  <c:v>67.173039300312013</c:v>
                </c:pt>
                <c:pt idx="12">
                  <c:v>17.482427620864602</c:v>
                </c:pt>
                <c:pt idx="13">
                  <c:v>8.568107524503592</c:v>
                </c:pt>
                <c:pt idx="14">
                  <c:v>23.77131750206636</c:v>
                </c:pt>
                <c:pt idx="15">
                  <c:v>19.634177362270229</c:v>
                </c:pt>
                <c:pt idx="16">
                  <c:v>16.530410332790932</c:v>
                </c:pt>
                <c:pt idx="17">
                  <c:v>54.444134115555471</c:v>
                </c:pt>
                <c:pt idx="18">
                  <c:v>18.754555353693917</c:v>
                </c:pt>
                <c:pt idx="19">
                  <c:v>0.94369268078916535</c:v>
                </c:pt>
                <c:pt idx="20">
                  <c:v>49.569167025191781</c:v>
                </c:pt>
                <c:pt idx="21">
                  <c:v>12.775125746630113</c:v>
                </c:pt>
                <c:pt idx="22">
                  <c:v>11.328090628641165</c:v>
                </c:pt>
                <c:pt idx="23">
                  <c:v>21.15904947356362</c:v>
                </c:pt>
                <c:pt idx="24">
                  <c:v>8.6128089746259597</c:v>
                </c:pt>
                <c:pt idx="25">
                  <c:v>74.808821249156324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73.206086853252387</c:v>
                </c:pt>
                <c:pt idx="1">
                  <c:v>35.188959805074759</c:v>
                </c:pt>
                <c:pt idx="2">
                  <c:v>82.466799827797729</c:v>
                </c:pt>
                <c:pt idx="3">
                  <c:v>35.139041773618459</c:v>
                </c:pt>
                <c:pt idx="4">
                  <c:v>36.179642760558608</c:v>
                </c:pt>
                <c:pt idx="5">
                  <c:v>71.306112129075018</c:v>
                </c:pt>
                <c:pt idx="6">
                  <c:v>16.625967420452671</c:v>
                </c:pt>
                <c:pt idx="7">
                  <c:v>26.787401884733857</c:v>
                </c:pt>
                <c:pt idx="8">
                  <c:v>9.9876283485750434</c:v>
                </c:pt>
                <c:pt idx="9">
                  <c:v>17.768526145495624</c:v>
                </c:pt>
                <c:pt idx="10">
                  <c:v>61.516928214489951</c:v>
                </c:pt>
                <c:pt idx="11">
                  <c:v>65.872798604359701</c:v>
                </c:pt>
                <c:pt idx="12">
                  <c:v>12.318937142815937</c:v>
                </c:pt>
                <c:pt idx="13">
                  <c:v>9.9971122570224082</c:v>
                </c:pt>
                <c:pt idx="14">
                  <c:v>23.745633966876536</c:v>
                </c:pt>
                <c:pt idx="15">
                  <c:v>19.043655260790118</c:v>
                </c:pt>
                <c:pt idx="16">
                  <c:v>18.914260997447887</c:v>
                </c:pt>
                <c:pt idx="17">
                  <c:v>63.866033782249858</c:v>
                </c:pt>
                <c:pt idx="18">
                  <c:v>18.406360095338382</c:v>
                </c:pt>
                <c:pt idx="19">
                  <c:v>0.76758699788123008</c:v>
                </c:pt>
                <c:pt idx="20">
                  <c:v>47.847837074285593</c:v>
                </c:pt>
                <c:pt idx="21">
                  <c:v>15.878935625542805</c:v>
                </c:pt>
                <c:pt idx="22">
                  <c:v>11.506054133256949</c:v>
                </c:pt>
                <c:pt idx="23">
                  <c:v>21.464851014443681</c:v>
                </c:pt>
                <c:pt idx="24">
                  <c:v>17.94041014162157</c:v>
                </c:pt>
                <c:pt idx="25">
                  <c:v>64.128437742943149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11.37680511414883</c:v>
                </c:pt>
                <c:pt idx="1">
                  <c:v>1.4300785873264452</c:v>
                </c:pt>
                <c:pt idx="2">
                  <c:v>7.3288417389020921</c:v>
                </c:pt>
                <c:pt idx="3">
                  <c:v>4.5358428750585382</c:v>
                </c:pt>
                <c:pt idx="4">
                  <c:v>1.5311263853466244</c:v>
                </c:pt>
                <c:pt idx="5">
                  <c:v>11.369546775580559</c:v>
                </c:pt>
                <c:pt idx="6">
                  <c:v>2.9476004135977139</c:v>
                </c:pt>
                <c:pt idx="7">
                  <c:v>1.6534144690836374</c:v>
                </c:pt>
                <c:pt idx="8">
                  <c:v>0.23792367777422285</c:v>
                </c:pt>
                <c:pt idx="9">
                  <c:v>-0.44598959203726452</c:v>
                </c:pt>
                <c:pt idx="10">
                  <c:v>4.7071182087051255</c:v>
                </c:pt>
                <c:pt idx="11">
                  <c:v>-0.38383987119088658</c:v>
                </c:pt>
                <c:pt idx="12">
                  <c:v>-2.5413086653017345</c:v>
                </c:pt>
                <c:pt idx="13">
                  <c:v>-0.51815547612661028</c:v>
                </c:pt>
                <c:pt idx="14">
                  <c:v>-3.2348192841033807</c:v>
                </c:pt>
                <c:pt idx="15">
                  <c:v>-4.0736662135319541</c:v>
                </c:pt>
                <c:pt idx="16">
                  <c:v>-3.1096123935934408</c:v>
                </c:pt>
                <c:pt idx="17">
                  <c:v>-2.1651491282422484</c:v>
                </c:pt>
                <c:pt idx="18">
                  <c:v>-0.35918552441048135</c:v>
                </c:pt>
                <c:pt idx="19">
                  <c:v>2.2155939428329163E-2</c:v>
                </c:pt>
                <c:pt idx="20">
                  <c:v>-0.5142994018876621</c:v>
                </c:pt>
                <c:pt idx="21">
                  <c:v>1.0067843723805048</c:v>
                </c:pt>
                <c:pt idx="22">
                  <c:v>-1.7275974364847215</c:v>
                </c:pt>
                <c:pt idx="23">
                  <c:v>-1.9954049315675064</c:v>
                </c:pt>
                <c:pt idx="24">
                  <c:v>-2.3099966070677169</c:v>
                </c:pt>
                <c:pt idx="25">
                  <c:v>-5.4672140317867104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-3.2631082221428187E-3</c:v>
                </c:pt>
                <c:pt idx="1">
                  <c:v>5.7942112669882349</c:v>
                </c:pt>
                <c:pt idx="2">
                  <c:v>23.46756187527513</c:v>
                </c:pt>
                <c:pt idx="3">
                  <c:v>2.004628669089989</c:v>
                </c:pt>
                <c:pt idx="4">
                  <c:v>1.8109620231089067</c:v>
                </c:pt>
                <c:pt idx="5">
                  <c:v>10.235910148658142</c:v>
                </c:pt>
                <c:pt idx="6">
                  <c:v>0.51228614388842075</c:v>
                </c:pt>
                <c:pt idx="7">
                  <c:v>12.364650745281077</c:v>
                </c:pt>
                <c:pt idx="8">
                  <c:v>-0.91274377122501349</c:v>
                </c:pt>
                <c:pt idx="9">
                  <c:v>0.34008813211843503</c:v>
                </c:pt>
                <c:pt idx="10">
                  <c:v>4.5777279288179429</c:v>
                </c:pt>
                <c:pt idx="11">
                  <c:v>-1.3002406959523114</c:v>
                </c:pt>
                <c:pt idx="12">
                  <c:v>-5.163490478048665</c:v>
                </c:pt>
                <c:pt idx="13">
                  <c:v>1.4290047325188162</c:v>
                </c:pt>
                <c:pt idx="14">
                  <c:v>-2.5683535189823914E-2</c:v>
                </c:pt>
                <c:pt idx="15">
                  <c:v>-0.59052210148011142</c:v>
                </c:pt>
                <c:pt idx="16">
                  <c:v>2.3838506646569542</c:v>
                </c:pt>
                <c:pt idx="17">
                  <c:v>9.4218996666943866</c:v>
                </c:pt>
                <c:pt idx="18">
                  <c:v>-0.34819525835553478</c:v>
                </c:pt>
                <c:pt idx="19">
                  <c:v>-0.17610568290793527</c:v>
                </c:pt>
                <c:pt idx="20">
                  <c:v>-1.7213299509061883</c:v>
                </c:pt>
                <c:pt idx="21">
                  <c:v>3.103809878912692</c:v>
                </c:pt>
                <c:pt idx="22">
                  <c:v>0.17796350461578392</c:v>
                </c:pt>
                <c:pt idx="23">
                  <c:v>0.3058015408800614</c:v>
                </c:pt>
                <c:pt idx="24">
                  <c:v>9.3276011669956098</c:v>
                </c:pt>
                <c:pt idx="25">
                  <c:v>-10.680383506213175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7.8048236757181533</c:v>
                </c:pt>
                <c:pt idx="1">
                  <c:v>9.0210847037561521</c:v>
                </c:pt>
                <c:pt idx="2">
                  <c:v>8.3390388181024573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3.5298453048350664</c:v>
                </c:pt>
                <c:pt idx="1">
                  <c:v>3.6221127020965826</c:v>
                </c:pt>
                <c:pt idx="2">
                  <c:v>4.0084385656536226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1.66189083579576</c:v>
                </c:pt>
                <c:pt idx="1">
                  <c:v>1.9855781230363472</c:v>
                </c:pt>
                <c:pt idx="2">
                  <c:v>1.8938942602626205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1.6118117314141822</c:v>
                </c:pt>
                <c:pt idx="1">
                  <c:v>1.7772164314895187</c:v>
                </c:pt>
                <c:pt idx="2">
                  <c:v>3.0514017857653348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1.3458694001181262</c:v>
                </c:pt>
                <c:pt idx="1">
                  <c:v>1.3431778898040327</c:v>
                </c:pt>
                <c:pt idx="2">
                  <c:v>1.1377089539904504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2.2562027183114175</c:v>
                </c:pt>
                <c:pt idx="1">
                  <c:v>2.1475865535696737</c:v>
                </c:pt>
                <c:pt idx="2">
                  <c:v>2.0240452076721467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6.5930036008213344</c:v>
                </c:pt>
                <c:pt idx="1">
                  <c:v>7.0162260559817433</c:v>
                </c:pt>
                <c:pt idx="2">
                  <c:v>7.0075054466357241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8.5273787665910898</c:v>
                </c:pt>
                <c:pt idx="1">
                  <c:v>8.2772716552700079</c:v>
                </c:pt>
                <c:pt idx="2">
                  <c:v>7.5036905840896759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2.5274995785551435</c:v>
                </c:pt>
                <c:pt idx="1">
                  <c:v>2.1542393215907363</c:v>
                </c:pt>
                <c:pt idx="2">
                  <c:v>1.4032725890352966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7.1455165757379726</c:v>
                </c:pt>
                <c:pt idx="1">
                  <c:v>6.7087762114749649</c:v>
                </c:pt>
                <c:pt idx="2">
                  <c:v>7.275096344598059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2.4126352506648159</c:v>
                </c:pt>
                <c:pt idx="1">
                  <c:v>2.3109948731410457</c:v>
                </c:pt>
                <c:pt idx="2">
                  <c:v>2.0967020357567376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0.11632113468362751</c:v>
                </c:pt>
                <c:pt idx="1">
                  <c:v>0.11628475887565867</c:v>
                </c:pt>
                <c:pt idx="2">
                  <c:v>8.7437234344099168E-2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6.321794218518427</c:v>
                </c:pt>
                <c:pt idx="1">
                  <c:v>6.1080675441621537</c:v>
                </c:pt>
                <c:pt idx="2">
                  <c:v>5.450434354243626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1.4854609269029533</c:v>
                </c:pt>
                <c:pt idx="1">
                  <c:v>1.5741908857561604</c:v>
                </c:pt>
                <c:pt idx="2">
                  <c:v>1.8087985065639194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1.6479564857808464</c:v>
                </c:pt>
                <c:pt idx="1">
                  <c:v>1.3958827000454896</c:v>
                </c:pt>
                <c:pt idx="2">
                  <c:v>1.310675603420197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2.9226750150057916</c:v>
                </c:pt>
                <c:pt idx="1">
                  <c:v>2.6072841467986163</c:v>
                </c:pt>
                <c:pt idx="2">
                  <c:v>2.4451003123967601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6.5221047055003272</c:v>
                </c:pt>
                <c:pt idx="1">
                  <c:v>7.2700703299080498</c:v>
                </c:pt>
                <c:pt idx="2">
                  <c:v>9.3939435165716354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3.6098594772346511</c:v>
                </c:pt>
                <c:pt idx="1">
                  <c:v>4.08292584734731</c:v>
                </c:pt>
                <c:pt idx="2">
                  <c:v>4.0027523116830777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4.1449259818239641</c:v>
                </c:pt>
                <c:pt idx="1">
                  <c:v>4.2350161591660376</c:v>
                </c:pt>
                <c:pt idx="2">
                  <c:v>4.121289067262496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6.2734738057314221</c:v>
                </c:pt>
                <c:pt idx="1">
                  <c:v>7.5252609841605143</c:v>
                </c:pt>
                <c:pt idx="2">
                  <c:v>8.1226092333591939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1.1469151199619059</c:v>
                </c:pt>
                <c:pt idx="1">
                  <c:v>1.055788963706304</c:v>
                </c:pt>
                <c:pt idx="2">
                  <c:v>1.138789283292144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3.408854290225722</c:v>
                </c:pt>
                <c:pt idx="1">
                  <c:v>2.9291759702670439</c:v>
                </c:pt>
                <c:pt idx="2">
                  <c:v>2.7049084566857742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2.9925266588578121</c:v>
                </c:pt>
                <c:pt idx="1">
                  <c:v>2.4193846437213171</c:v>
                </c:pt>
                <c:pt idx="2">
                  <c:v>2.1692974899290696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2.4790652680561172</c:v>
                </c:pt>
                <c:pt idx="1">
                  <c:v>2.0369287786112915</c:v>
                </c:pt>
                <c:pt idx="2">
                  <c:v>2.1545579534884234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1.3787330251369454</c:v>
                </c:pt>
                <c:pt idx="1">
                  <c:v>1.0612972159739011</c:v>
                </c:pt>
                <c:pt idx="2">
                  <c:v>2.0436248270387454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10.132856448016442</c:v>
                </c:pt>
                <c:pt idx="1">
                  <c:v>9.2181765502893676</c:v>
                </c:pt>
                <c:pt idx="2">
                  <c:v>7.3049872581587252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-1.3527823392175691</c:v>
                </c:pt>
                <c:pt idx="1">
                  <c:v>0.48376504549585064</c:v>
                </c:pt>
                <c:pt idx="2">
                  <c:v>1.3824799280065037</c:v>
                </c:pt>
                <c:pt idx="3">
                  <c:v>8.8975987254309103</c:v>
                </c:pt>
                <c:pt idx="4">
                  <c:v>3.196649760505835</c:v>
                </c:pt>
                <c:pt idx="5">
                  <c:v>-6.4637311740009693</c:v>
                </c:pt>
                <c:pt idx="6">
                  <c:v>16.882009178880878</c:v>
                </c:pt>
                <c:pt idx="7">
                  <c:v>37.519062716132169</c:v>
                </c:pt>
                <c:pt idx="8">
                  <c:v>5.7909481587660991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38.419290805213286</c:v>
                </c:pt>
                <c:pt idx="1">
                  <c:v>16.264343384445318</c:v>
                </c:pt>
                <c:pt idx="2">
                  <c:v>29.493079483155366</c:v>
                </c:pt>
                <c:pt idx="3">
                  <c:v>51.162303510204659</c:v>
                </c:pt>
                <c:pt idx="4">
                  <c:v>33.65230497542241</c:v>
                </c:pt>
                <c:pt idx="5">
                  <c:v>35.611169456233156</c:v>
                </c:pt>
                <c:pt idx="6">
                  <c:v>75.092905111967767</c:v>
                </c:pt>
                <c:pt idx="7">
                  <c:v>132.67338167930706</c:v>
                </c:pt>
                <c:pt idx="8">
                  <c:v>59.620025230877957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-3.2631082221428187E-3</c:v>
                </c:pt>
                <c:pt idx="1">
                  <c:v>5.7942112669882349</c:v>
                </c:pt>
                <c:pt idx="2">
                  <c:v>23.46756187527513</c:v>
                </c:pt>
                <c:pt idx="3">
                  <c:v>2.004628669089989</c:v>
                </c:pt>
                <c:pt idx="4">
                  <c:v>1.8109620231089067</c:v>
                </c:pt>
                <c:pt idx="5">
                  <c:v>10.235910148658142</c:v>
                </c:pt>
                <c:pt idx="6">
                  <c:v>0.51228614388842075</c:v>
                </c:pt>
                <c:pt idx="7">
                  <c:v>12.364650745281077</c:v>
                </c:pt>
                <c:pt idx="8">
                  <c:v>-0.91274377122501349</c:v>
                </c:pt>
                <c:pt idx="9">
                  <c:v>0.34008813211843503</c:v>
                </c:pt>
                <c:pt idx="10">
                  <c:v>4.5777279288179429</c:v>
                </c:pt>
                <c:pt idx="11">
                  <c:v>-1.3002406959523114</c:v>
                </c:pt>
                <c:pt idx="12">
                  <c:v>-5.163490478048665</c:v>
                </c:pt>
                <c:pt idx="13">
                  <c:v>1.4290047325188162</c:v>
                </c:pt>
                <c:pt idx="14">
                  <c:v>-2.5683535189823914E-2</c:v>
                </c:pt>
                <c:pt idx="15">
                  <c:v>-0.59052210148011142</c:v>
                </c:pt>
                <c:pt idx="16">
                  <c:v>2.3838506646569542</c:v>
                </c:pt>
                <c:pt idx="17">
                  <c:v>9.4218996666943866</c:v>
                </c:pt>
                <c:pt idx="18">
                  <c:v>-0.34819525835553478</c:v>
                </c:pt>
                <c:pt idx="19">
                  <c:v>-0.17610568290793527</c:v>
                </c:pt>
                <c:pt idx="20">
                  <c:v>-1.7213299509061883</c:v>
                </c:pt>
                <c:pt idx="21">
                  <c:v>3.103809878912692</c:v>
                </c:pt>
                <c:pt idx="22">
                  <c:v>0.17796350461578392</c:v>
                </c:pt>
                <c:pt idx="23">
                  <c:v>0.3058015408800614</c:v>
                </c:pt>
                <c:pt idx="24">
                  <c:v>9.3276011669956098</c:v>
                </c:pt>
                <c:pt idx="25">
                  <c:v>-10.680383506213175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35.649781728043664</c:v>
                </c:pt>
                <c:pt idx="1">
                  <c:v>23.970243502834283</c:v>
                </c:pt>
                <c:pt idx="2">
                  <c:v>51.467546807600357</c:v>
                </c:pt>
                <c:pt idx="3">
                  <c:v>19.924308457952932</c:v>
                </c:pt>
                <c:pt idx="4">
                  <c:v>19.564800288342504</c:v>
                </c:pt>
                <c:pt idx="5">
                  <c:v>41.716726125411256</c:v>
                </c:pt>
                <c:pt idx="6">
                  <c:v>7.0208424083254322</c:v>
                </c:pt>
                <c:pt idx="7">
                  <c:v>25.764015674645279</c:v>
                </c:pt>
                <c:pt idx="8">
                  <c:v>2.4100919616818985</c:v>
                </c:pt>
                <c:pt idx="9">
                  <c:v>8.1651744319404109</c:v>
                </c:pt>
                <c:pt idx="10">
                  <c:v>31.732780635374731</c:v>
                </c:pt>
                <c:pt idx="11">
                  <c:v>32.845549340644283</c:v>
                </c:pt>
                <c:pt idx="12">
                  <c:v>2.7656201155888684</c:v>
                </c:pt>
                <c:pt idx="13">
                  <c:v>6.5876967979016037</c:v>
                </c:pt>
                <c:pt idx="14">
                  <c:v>9.1654367613269514</c:v>
                </c:pt>
                <c:pt idx="15">
                  <c:v>7.7161001442923656</c:v>
                </c:pt>
                <c:pt idx="16">
                  <c:v>10.183071271901488</c:v>
                </c:pt>
                <c:pt idx="17">
                  <c:v>42.081354994517064</c:v>
                </c:pt>
                <c:pt idx="18">
                  <c:v>8.8853733546854858</c:v>
                </c:pt>
                <c:pt idx="19">
                  <c:v>0.19557516100211075</c:v>
                </c:pt>
                <c:pt idx="20">
                  <c:v>19.75054755915458</c:v>
                </c:pt>
                <c:pt idx="21">
                  <c:v>9.7425319240007866</c:v>
                </c:pt>
                <c:pt idx="22">
                  <c:v>4.6869947935873171</c:v>
                </c:pt>
                <c:pt idx="23">
                  <c:v>11.577348590857996</c:v>
                </c:pt>
                <c:pt idx="24">
                  <c:v>16.21367846530811</c:v>
                </c:pt>
                <c:pt idx="25">
                  <c:v>22.20561233990518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44960.528460648151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automation/Data/Results/Workbooks/LSIPs/DO_LSIP/DO_LSIP_Database.Main.xlsx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Dorset</v>
      </c>
      <c r="L1" s="19" t="str">
        <f>CONCATENATE("Industry Table 1.1  Employment by Industry Sector (SIC 2007), ",B$5,"-",F$5,", ",Info!B5)</f>
        <v>Industry Table 1.1  Employment by Industry Sector (SIC 2007), 2015-2035, Dorset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16.639000000000017</v>
      </c>
      <c r="N5" s="11">
        <f t="shared" si="1"/>
        <v>18.137000000000015</v>
      </c>
      <c r="O5" s="11">
        <f t="shared" si="1"/>
        <v>18.629999999999974</v>
      </c>
      <c r="P5" s="11">
        <f t="shared" si="1"/>
        <v>19.195999999999987</v>
      </c>
      <c r="Q5" s="11">
        <f t="shared" si="1"/>
        <v>19.990000000000013</v>
      </c>
      <c r="R5" s="40">
        <f t="shared" ref="R5:R10" si="2">IF(D$5-B$5 &lt;&gt; 0,(EXP(LN(D7/B7)/(D$5-B$5))-1)*100,0)</f>
        <v>2.2862193245967166</v>
      </c>
      <c r="S5" s="40">
        <f t="shared" si="0"/>
        <v>0.47083136996231012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57.083000000000006</v>
      </c>
      <c r="N6" s="11">
        <f t="shared" si="1"/>
        <v>59.764999999999986</v>
      </c>
      <c r="O6" s="11">
        <f t="shared" si="1"/>
        <v>59.469999999999878</v>
      </c>
      <c r="P6" s="11">
        <f t="shared" si="1"/>
        <v>56.913000000000068</v>
      </c>
      <c r="Q6" s="11">
        <f t="shared" si="1"/>
        <v>52.734999999999999</v>
      </c>
      <c r="R6" s="40">
        <f t="shared" si="2"/>
        <v>0.82267824518162946</v>
      </c>
      <c r="S6" s="40">
        <f t="shared" si="0"/>
        <v>-0.79808235638991754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16.639000000000017</v>
      </c>
      <c r="C7" s="11">
        <f t="array" ref="C7:C12">MMULT(aggregation!$B$3:$W$8,'Ind T2'!C5:C26)</f>
        <v>18.137000000000015</v>
      </c>
      <c r="D7" s="11">
        <f t="array" ref="D7:D12">MMULT(aggregation!$B$3:$W$8,'Ind T2'!D5:D26)</f>
        <v>18.629999999999974</v>
      </c>
      <c r="E7" s="11">
        <f t="array" ref="E7:E12">MMULT(aggregation!$B$3:$W$8,'Ind T2'!E5:E26)</f>
        <v>19.195999999999987</v>
      </c>
      <c r="F7" s="11">
        <f t="array" ref="F7:F12">MMULT(aggregation!$B$3:$W$8,'Ind T2'!F5:F26)</f>
        <v>19.990000000000013</v>
      </c>
      <c r="G7" s="11"/>
      <c r="H7" s="11">
        <f>F7-D7</f>
        <v>1.3600000000000385</v>
      </c>
      <c r="I7" s="11">
        <f t="array" ref="I7:I12">MMULT(aggregation!$B$3:$W$8,'RD T1'!AB7:AB28)</f>
        <v>9.2394158838677356</v>
      </c>
      <c r="J7" s="11">
        <f>SUM(H7:I7)</f>
        <v>10.599415883867774</v>
      </c>
      <c r="K7" s="11"/>
      <c r="L7" t="str">
        <f t="shared" si="1"/>
        <v>Construction</v>
      </c>
      <c r="M7" s="11">
        <f t="shared" si="1"/>
        <v>53.623000000000097</v>
      </c>
      <c r="N7" s="11">
        <f t="shared" si="1"/>
        <v>58.65900000000007</v>
      </c>
      <c r="O7" s="11">
        <f t="shared" si="1"/>
        <v>58.755000000000038</v>
      </c>
      <c r="P7" s="11">
        <f t="shared" si="1"/>
        <v>63.731999999999907</v>
      </c>
      <c r="Q7" s="11">
        <f t="shared" si="1"/>
        <v>70.472999999999985</v>
      </c>
      <c r="R7" s="40">
        <f>IF(D$5-B$5 &lt;&gt; 0,(EXP(LN(D9/B9)/(D$5-B$5))-1)*100,0)</f>
        <v>1.8447730260512163</v>
      </c>
      <c r="S7" s="40">
        <f t="shared" si="0"/>
        <v>1.2197348375943662</v>
      </c>
    </row>
    <row r="8" spans="1:19" x14ac:dyDescent="0.2">
      <c r="A8" t="str">
        <f>name!C5</f>
        <v>Manufacturing</v>
      </c>
      <c r="B8" s="11">
        <v>57.083000000000006</v>
      </c>
      <c r="C8" s="11">
        <v>59.764999999999986</v>
      </c>
      <c r="D8" s="11">
        <v>59.469999999999878</v>
      </c>
      <c r="E8" s="11">
        <v>56.913000000000068</v>
      </c>
      <c r="F8" s="11">
        <v>52.734999999999999</v>
      </c>
      <c r="G8" s="11"/>
      <c r="H8" s="11">
        <f t="shared" ref="H8:H12" si="3">F8-D8</f>
        <v>-6.7349999999998786</v>
      </c>
      <c r="I8" s="11">
        <v>23.740730232967067</v>
      </c>
      <c r="J8" s="11">
        <f t="shared" ref="J8:J12" si="4">SUM(H8:I8)</f>
        <v>17.005730232967188</v>
      </c>
      <c r="K8" s="11"/>
      <c r="L8" t="str">
        <f t="shared" si="1"/>
        <v>Trade, accomod. and transport</v>
      </c>
      <c r="M8" s="11">
        <f t="shared" si="1"/>
        <v>204.57199999999966</v>
      </c>
      <c r="N8" s="11">
        <f t="shared" si="1"/>
        <v>218.05600000000007</v>
      </c>
      <c r="O8" s="11">
        <f t="shared" si="1"/>
        <v>217.47100000000032</v>
      </c>
      <c r="P8" s="11">
        <f t="shared" si="1"/>
        <v>222.87999999999988</v>
      </c>
      <c r="Q8" s="11">
        <f t="shared" si="1"/>
        <v>232.45799999999986</v>
      </c>
      <c r="R8" s="40">
        <f t="shared" si="2"/>
        <v>1.2304184540083751</v>
      </c>
      <c r="S8" s="40">
        <f t="shared" si="0"/>
        <v>0.44528214940868782</v>
      </c>
    </row>
    <row r="9" spans="1:19" x14ac:dyDescent="0.2">
      <c r="A9" t="str">
        <f>name!C6</f>
        <v>Construction</v>
      </c>
      <c r="B9" s="11">
        <v>53.623000000000097</v>
      </c>
      <c r="C9" s="11">
        <v>58.65900000000007</v>
      </c>
      <c r="D9" s="11">
        <v>58.755000000000038</v>
      </c>
      <c r="E9" s="11">
        <v>63.731999999999907</v>
      </c>
      <c r="F9" s="11">
        <v>70.472999999999985</v>
      </c>
      <c r="G9" s="11"/>
      <c r="H9" s="11">
        <f t="shared" si="3"/>
        <v>11.717999999999947</v>
      </c>
      <c r="I9" s="11">
        <v>26.983169374260136</v>
      </c>
      <c r="J9" s="11">
        <f t="shared" si="4"/>
        <v>38.701169374260083</v>
      </c>
      <c r="K9" s="11"/>
      <c r="L9" t="str">
        <f t="shared" si="1"/>
        <v>Business and other services</v>
      </c>
      <c r="M9" s="11">
        <f t="shared" si="1"/>
        <v>260.91899999999993</v>
      </c>
      <c r="N9" s="11">
        <f t="shared" si="1"/>
        <v>269.15000000000015</v>
      </c>
      <c r="O9" s="11">
        <f t="shared" si="1"/>
        <v>261.94499999999977</v>
      </c>
      <c r="P9" s="11">
        <f t="shared" si="1"/>
        <v>273.39399999999983</v>
      </c>
      <c r="Q9" s="11">
        <f t="shared" si="1"/>
        <v>289.53999999999985</v>
      </c>
      <c r="R9" s="40">
        <f t="shared" si="2"/>
        <v>7.8521686782706546E-2</v>
      </c>
      <c r="S9" s="40">
        <f t="shared" si="0"/>
        <v>0.66996025124606007</v>
      </c>
    </row>
    <row r="10" spans="1:19" x14ac:dyDescent="0.2">
      <c r="A10" t="str">
        <f>name!C7</f>
        <v>Trade, accomod. and transport</v>
      </c>
      <c r="B10" s="11">
        <v>204.57199999999966</v>
      </c>
      <c r="C10" s="11">
        <v>218.05600000000007</v>
      </c>
      <c r="D10" s="11">
        <v>217.47100000000032</v>
      </c>
      <c r="E10" s="11">
        <v>222.87999999999988</v>
      </c>
      <c r="F10" s="11">
        <v>232.45799999999986</v>
      </c>
      <c r="G10" s="11"/>
      <c r="H10" s="11">
        <f t="shared" si="3"/>
        <v>14.98699999999954</v>
      </c>
      <c r="I10" s="11">
        <v>105.1643774982405</v>
      </c>
      <c r="J10" s="11">
        <f t="shared" si="4"/>
        <v>120.15137749824004</v>
      </c>
      <c r="K10" s="11"/>
      <c r="L10" t="str">
        <f t="shared" si="1"/>
        <v>Non-marketed services</v>
      </c>
      <c r="M10" s="11">
        <f t="shared" si="1"/>
        <v>199.39899999999992</v>
      </c>
      <c r="N10" s="11">
        <f t="shared" si="1"/>
        <v>199.64900000000006</v>
      </c>
      <c r="O10" s="11">
        <f t="shared" si="1"/>
        <v>195.26499999999979</v>
      </c>
      <c r="P10" s="11">
        <f t="shared" si="1"/>
        <v>202.94900000000018</v>
      </c>
      <c r="Q10" s="11">
        <f t="shared" si="1"/>
        <v>212.6760000000001</v>
      </c>
      <c r="R10" s="40">
        <f t="shared" si="2"/>
        <v>-0.41812804265144443</v>
      </c>
      <c r="S10" s="40">
        <f t="shared" si="0"/>
        <v>0.57103938615490346</v>
      </c>
    </row>
    <row r="11" spans="1:19" x14ac:dyDescent="0.2">
      <c r="A11" t="str">
        <f>name!C8</f>
        <v>Business and other services</v>
      </c>
      <c r="B11" s="11">
        <v>260.91899999999993</v>
      </c>
      <c r="C11" s="11">
        <v>269.15000000000015</v>
      </c>
      <c r="D11" s="11">
        <v>261.94499999999977</v>
      </c>
      <c r="E11" s="11">
        <v>273.39399999999983</v>
      </c>
      <c r="F11" s="11">
        <v>289.53999999999985</v>
      </c>
      <c r="G11" s="11"/>
      <c r="H11" s="11">
        <f t="shared" si="3"/>
        <v>27.595000000000084</v>
      </c>
      <c r="I11" s="11">
        <v>131.69709358600585</v>
      </c>
      <c r="J11" s="11">
        <f t="shared" si="4"/>
        <v>159.29209358600593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199.39899999999992</v>
      </c>
      <c r="C12" s="11">
        <v>199.64900000000006</v>
      </c>
      <c r="D12" s="11">
        <v>195.26499999999979</v>
      </c>
      <c r="E12" s="11">
        <v>202.94900000000018</v>
      </c>
      <c r="F12" s="11">
        <v>212.6760000000001</v>
      </c>
      <c r="G12" s="11"/>
      <c r="H12" s="11">
        <f t="shared" si="3"/>
        <v>17.411000000000314</v>
      </c>
      <c r="I12" s="11">
        <v>108.82801706148595</v>
      </c>
      <c r="J12" s="11">
        <f t="shared" si="4"/>
        <v>126.23901706148627</v>
      </c>
      <c r="K12" s="11"/>
      <c r="L12" s="24" t="str">
        <f t="shared" ref="L12:Q12" si="5">A14</f>
        <v>All industries</v>
      </c>
      <c r="M12" s="34">
        <f t="shared" si="5"/>
        <v>792.23499999999967</v>
      </c>
      <c r="N12" s="34">
        <f t="shared" si="5"/>
        <v>823.41600000000039</v>
      </c>
      <c r="O12" s="34">
        <f t="shared" si="5"/>
        <v>811.53599999999972</v>
      </c>
      <c r="P12" s="34">
        <f t="shared" si="5"/>
        <v>839.06399999999985</v>
      </c>
      <c r="Q12" s="34">
        <f t="shared" si="5"/>
        <v>877.87199999999984</v>
      </c>
      <c r="R12" s="43">
        <f>IF(D$5-B$5 &lt;&gt; 0,(EXP(LN(D14/B14)/(D$5-B$5))-1)*100,0)</f>
        <v>0.48257432312979187</v>
      </c>
      <c r="S12" s="43">
        <f>F41</f>
        <v>0.52518796141134416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792.23499999999967</v>
      </c>
      <c r="C14" s="34">
        <f t="shared" ref="C14:F14" si="6">SUM(C7:C12)</f>
        <v>823.41600000000039</v>
      </c>
      <c r="D14" s="34">
        <f t="shared" si="6"/>
        <v>811.53599999999972</v>
      </c>
      <c r="E14" s="34">
        <f t="shared" si="6"/>
        <v>839.06399999999985</v>
      </c>
      <c r="F14" s="34">
        <f t="shared" si="6"/>
        <v>877.87199999999984</v>
      </c>
      <c r="G14" s="34"/>
      <c r="H14" s="34">
        <f>SUM(H7:H12)</f>
        <v>66.336000000000041</v>
      </c>
      <c r="I14" s="34">
        <f>SUM(I7:I12)</f>
        <v>405.65280363682723</v>
      </c>
      <c r="J14" s="34">
        <f t="shared" ref="J14" si="7">SUM(J7:J12)</f>
        <v>471.9888036368273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2.1002606549824261</v>
      </c>
      <c r="C20" s="18">
        <f t="shared" si="8"/>
        <v>2.2026533368309584</v>
      </c>
      <c r="D20" s="18">
        <f t="shared" si="8"/>
        <v>2.295646773525756</v>
      </c>
      <c r="E20" s="18">
        <f t="shared" si="8"/>
        <v>2.2877873439928291</v>
      </c>
      <c r="F20" s="18">
        <f t="shared" si="8"/>
        <v>2.2770973444875811</v>
      </c>
      <c r="G20" s="351"/>
      <c r="H20" s="40">
        <f>IF(D7&gt;0,(H7/D7)*100,0)</f>
        <v>7.3000536768654882</v>
      </c>
      <c r="I20" s="40">
        <f>IF(D7&gt;0,(I7/D7)*100,0)</f>
        <v>49.59428815817364</v>
      </c>
      <c r="J20" s="40">
        <f>IF(D7&gt;0,(J7/D7)*100,0)</f>
        <v>56.894341835039121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7.2053115552834734</v>
      </c>
      <c r="C21" s="18">
        <f t="shared" si="8"/>
        <v>7.2581781262448093</v>
      </c>
      <c r="D21" s="18">
        <f t="shared" si="8"/>
        <v>7.3280790993868292</v>
      </c>
      <c r="E21" s="18">
        <f t="shared" si="8"/>
        <v>6.7829152484196769</v>
      </c>
      <c r="F21" s="18">
        <f t="shared" si="8"/>
        <v>6.007139993074162</v>
      </c>
      <c r="G21" s="351"/>
      <c r="H21" s="40">
        <f t="shared" ref="H21:H25" si="9">IF(D8&gt;0,(H8/D8)*100,0)</f>
        <v>-11.325037834201938</v>
      </c>
      <c r="I21" s="40">
        <f t="shared" ref="I21:I25" si="10">IF(D8&gt;0,(I8/D8)*100,0)</f>
        <v>39.920514936887699</v>
      </c>
      <c r="J21" s="40">
        <f t="shared" ref="J21:J27" si="11">IF(D8&gt;0,(J8/D8)*100,0)</f>
        <v>28.595477102685763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6.7685724564049963</v>
      </c>
      <c r="C22" s="18">
        <f t="shared" si="8"/>
        <v>7.1238596286688676</v>
      </c>
      <c r="D22" s="18">
        <f t="shared" si="8"/>
        <v>7.2399745667475077</v>
      </c>
      <c r="E22" s="18">
        <f t="shared" si="8"/>
        <v>7.595606532993898</v>
      </c>
      <c r="F22" s="18">
        <f t="shared" si="8"/>
        <v>8.0277079118595864</v>
      </c>
      <c r="G22" s="351"/>
      <c r="H22" s="40">
        <f t="shared" si="9"/>
        <v>19.943834567270766</v>
      </c>
      <c r="I22" s="40">
        <f t="shared" si="10"/>
        <v>45.924890433597341</v>
      </c>
      <c r="J22" s="40">
        <f t="shared" si="11"/>
        <v>65.86872500086811</v>
      </c>
      <c r="K22" s="351"/>
    </row>
    <row r="23" spans="1:12" x14ac:dyDescent="0.2">
      <c r="A23" t="str">
        <f>$A$10</f>
        <v>Trade, accomod. and transport</v>
      </c>
      <c r="B23" s="18">
        <f t="shared" si="8"/>
        <v>25.822136108604106</v>
      </c>
      <c r="C23" s="18">
        <f t="shared" si="8"/>
        <v>26.481875503997976</v>
      </c>
      <c r="D23" s="18">
        <f t="shared" si="8"/>
        <v>26.797455688965172</v>
      </c>
      <c r="E23" s="18">
        <f t="shared" si="8"/>
        <v>26.562932029022807</v>
      </c>
      <c r="F23" s="18">
        <f t="shared" si="8"/>
        <v>26.479714582535941</v>
      </c>
      <c r="G23" s="351"/>
      <c r="H23" s="40">
        <f t="shared" si="9"/>
        <v>6.8914935784539164</v>
      </c>
      <c r="I23" s="40">
        <f t="shared" si="10"/>
        <v>48.357885648311886</v>
      </c>
      <c r="J23" s="40">
        <f t="shared" si="11"/>
        <v>55.249379226765804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32.934545936496121</v>
      </c>
      <c r="C24" s="18">
        <f t="shared" si="8"/>
        <v>32.687001467059176</v>
      </c>
      <c r="D24" s="18">
        <f t="shared" si="8"/>
        <v>32.277680842254668</v>
      </c>
      <c r="E24" s="18">
        <f t="shared" si="8"/>
        <v>32.583211769304832</v>
      </c>
      <c r="F24" s="18">
        <f t="shared" si="8"/>
        <v>32.982029270782057</v>
      </c>
      <c r="G24" s="351"/>
      <c r="H24" s="40">
        <f t="shared" si="9"/>
        <v>10.53465422130604</v>
      </c>
      <c r="I24" s="40">
        <f t="shared" si="10"/>
        <v>50.276620506597169</v>
      </c>
      <c r="J24" s="40">
        <f t="shared" si="11"/>
        <v>60.811274727903218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25.169173288228869</v>
      </c>
      <c r="C25" s="18">
        <f t="shared" si="8"/>
        <v>24.246431937198203</v>
      </c>
      <c r="D25" s="18">
        <f t="shared" si="8"/>
        <v>24.06116302912007</v>
      </c>
      <c r="E25" s="18">
        <f t="shared" si="8"/>
        <v>24.187547076265961</v>
      </c>
      <c r="F25" s="18">
        <f t="shared" si="8"/>
        <v>24.226310897260664</v>
      </c>
      <c r="G25" s="351"/>
      <c r="H25" s="40">
        <f t="shared" si="9"/>
        <v>8.9166005172459641</v>
      </c>
      <c r="I25" s="40">
        <f t="shared" si="10"/>
        <v>55.733499122467457</v>
      </c>
      <c r="J25" s="40">
        <f t="shared" si="11"/>
        <v>64.650099639713417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8.1741290589696654</v>
      </c>
      <c r="I27" s="43">
        <f>IF(D14&gt;0,(I14/D14)*100,0)</f>
        <v>49.985805144420873</v>
      </c>
      <c r="J27" s="43">
        <f t="shared" si="11"/>
        <v>58.159934203390542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Dorset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2.1785082223228613</v>
      </c>
      <c r="C34" s="18">
        <f t="shared" si="12"/>
        <v>2.7182003638967833</v>
      </c>
      <c r="D34" s="18">
        <f t="shared" si="12"/>
        <v>0.60036982629445568</v>
      </c>
      <c r="E34" s="18">
        <f t="shared" si="12"/>
        <v>0.40612470548744284</v>
      </c>
      <c r="F34" s="18">
        <f t="shared" ref="F34:F39" si="13">IF(F$5-D$5 &lt;&gt; 0,(EXP(LN(F7/D7)/(F$5-D$5))-1)*100,0)</f>
        <v>0.47083136996231012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1.1544594423676502</v>
      </c>
      <c r="C35" s="18">
        <f t="shared" si="12"/>
        <v>-0.49359993307137584</v>
      </c>
      <c r="D35" s="18">
        <f t="shared" si="12"/>
        <v>-0.87511235841295498</v>
      </c>
      <c r="E35" s="18">
        <f t="shared" si="12"/>
        <v>-0.7595449107643093</v>
      </c>
      <c r="F35" s="18">
        <f t="shared" si="13"/>
        <v>-0.79808235638991754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2.2694421232112738</v>
      </c>
      <c r="C36" s="18">
        <f t="shared" si="12"/>
        <v>0.16365775072872957</v>
      </c>
      <c r="D36" s="18">
        <f t="shared" si="12"/>
        <v>1.6395054844472678</v>
      </c>
      <c r="E36" s="18">
        <f t="shared" si="12"/>
        <v>1.0105000813586562</v>
      </c>
      <c r="F36" s="18">
        <f t="shared" si="13"/>
        <v>1.2197348375943662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1.6085988265224893</v>
      </c>
      <c r="C37" s="18">
        <f t="shared" si="12"/>
        <v>-0.2682797079648136</v>
      </c>
      <c r="D37" s="18">
        <f>IF(E$5-D$5 &lt;&gt; 0,(EXP(LN(E10/D10)/(E$5-D$5))-1)*100,0)</f>
        <v>0.49256918755333778</v>
      </c>
      <c r="E37" s="18">
        <f t="shared" si="12"/>
        <v>0.42164697513011884</v>
      </c>
      <c r="F37" s="18">
        <f t="shared" si="13"/>
        <v>0.44528214940868782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0.77949311872433924</v>
      </c>
      <c r="C38" s="18">
        <f t="shared" si="12"/>
        <v>-2.6769459409252794</v>
      </c>
      <c r="D38" s="18">
        <f t="shared" si="12"/>
        <v>0.85925902101118279</v>
      </c>
      <c r="E38" s="18">
        <f t="shared" si="12"/>
        <v>0.57544414084564899</v>
      </c>
      <c r="F38" s="18">
        <f t="shared" si="13"/>
        <v>0.66996025124606007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3.1329463184537332E-2</v>
      </c>
      <c r="C39" s="18">
        <f t="shared" si="12"/>
        <v>-2.1958537232845021</v>
      </c>
      <c r="D39" s="18">
        <f t="shared" si="12"/>
        <v>0.77492926650124527</v>
      </c>
      <c r="E39" s="18">
        <f t="shared" si="12"/>
        <v>0.46924919098689788</v>
      </c>
      <c r="F39" s="18">
        <f t="shared" si="13"/>
        <v>0.57103938615490346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0.96975887597958721</v>
      </c>
      <c r="C41" s="18">
        <f>IF(D$5-C$5 &lt;&gt; 0,(EXP(LN(D14/C14)/(D$5-C$5))-1)*100,0)</f>
        <v>-1.4427701186278452</v>
      </c>
      <c r="D41" s="18">
        <f>IF(E$5-D$5 &lt;&gt; 0,(EXP(LN(E14/D14)/(E$5-D$5))-1)*100,0)</f>
        <v>0.6693952331591424</v>
      </c>
      <c r="E41" s="18">
        <f>IF(F$5-E$5 &lt;&gt; 0,(EXP(LN(F14/E14)/(F$5-E$5))-1)*100,0)</f>
        <v>0.4531618095065415</v>
      </c>
      <c r="F41" s="18">
        <f>IF(F$5-D$5 &lt;&gt; 0,(EXP(LN(F14/D14)/(F$5-D$5))-1)*100,0)</f>
        <v>0.52518796141134416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1.4979999999999976</v>
      </c>
      <c r="C45" s="27">
        <f>D7-C7</f>
        <v>0.49299999999995947</v>
      </c>
      <c r="D45" s="27">
        <f>E7-D7</f>
        <v>0.56600000000001316</v>
      </c>
      <c r="E45" s="27">
        <f>F7-E7</f>
        <v>0.79400000000002535</v>
      </c>
      <c r="F45" s="27">
        <f>F7-D7</f>
        <v>1.3600000000000385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2.6819999999999808</v>
      </c>
      <c r="C46" s="27">
        <f>D8-C8</f>
        <v>-0.29500000000010829</v>
      </c>
      <c r="D46" s="27">
        <f t="shared" si="14"/>
        <v>-2.5569999999998103</v>
      </c>
      <c r="E46" s="27">
        <f t="shared" si="14"/>
        <v>-4.1780000000000683</v>
      </c>
      <c r="F46" s="27">
        <f t="shared" ref="F46:F52" si="15">F8-D8</f>
        <v>-6.7349999999998786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5.0359999999999729</v>
      </c>
      <c r="C47" s="27">
        <f t="shared" ref="C47:C50" si="16">D9-C9</f>
        <v>9.5999999999968111E-2</v>
      </c>
      <c r="D47" s="27">
        <f t="shared" si="14"/>
        <v>4.9769999999998689</v>
      </c>
      <c r="E47" s="27">
        <f t="shared" si="14"/>
        <v>6.7410000000000778</v>
      </c>
      <c r="F47" s="27">
        <f t="shared" si="15"/>
        <v>11.717999999999947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13.484000000000407</v>
      </c>
      <c r="C48" s="27">
        <f t="shared" si="16"/>
        <v>-0.58499999999975216</v>
      </c>
      <c r="D48" s="27">
        <f t="shared" si="14"/>
        <v>5.4089999999995655</v>
      </c>
      <c r="E48" s="27">
        <f t="shared" si="14"/>
        <v>9.5779999999999745</v>
      </c>
      <c r="F48" s="27">
        <f t="shared" si="15"/>
        <v>14.98699999999954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8.2310000000002219</v>
      </c>
      <c r="C49" s="27">
        <f t="shared" si="16"/>
        <v>-7.205000000000382</v>
      </c>
      <c r="D49" s="27">
        <f t="shared" si="14"/>
        <v>11.449000000000069</v>
      </c>
      <c r="E49" s="27">
        <f t="shared" si="14"/>
        <v>16.146000000000015</v>
      </c>
      <c r="F49" s="27">
        <f t="shared" si="15"/>
        <v>27.595000000000084</v>
      </c>
    </row>
    <row r="50" spans="1:6" x14ac:dyDescent="0.2">
      <c r="A50" t="str">
        <f>$A$12</f>
        <v>Non-marketed services</v>
      </c>
      <c r="B50" s="27">
        <f t="shared" si="14"/>
        <v>0.25000000000014211</v>
      </c>
      <c r="C50" s="27">
        <f t="shared" si="16"/>
        <v>-4.3840000000002703</v>
      </c>
      <c r="D50" s="27">
        <f t="shared" si="14"/>
        <v>7.6840000000003954</v>
      </c>
      <c r="E50" s="27">
        <f t="shared" si="14"/>
        <v>9.7269999999999186</v>
      </c>
      <c r="F50" s="27">
        <f t="shared" si="15"/>
        <v>17.411000000000314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31.181000000000722</v>
      </c>
      <c r="C52" s="29">
        <f>D14-C14</f>
        <v>-11.880000000000678</v>
      </c>
      <c r="D52" s="29">
        <f t="shared" si="14"/>
        <v>27.528000000000134</v>
      </c>
      <c r="E52" s="29">
        <f t="shared" si="14"/>
        <v>38.807999999999993</v>
      </c>
      <c r="F52" s="29">
        <f t="shared" si="15"/>
        <v>66.336000000000126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Dorset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10.172000000000011</v>
      </c>
      <c r="C5" s="11">
        <v>10.518000000000006</v>
      </c>
      <c r="D5" s="11">
        <v>11.137999999999995</v>
      </c>
      <c r="E5" s="11">
        <v>11.572999999999986</v>
      </c>
      <c r="F5" s="11">
        <v>11.935000000000016</v>
      </c>
      <c r="G5" s="10"/>
    </row>
    <row r="6" spans="1:7" x14ac:dyDescent="0.2">
      <c r="A6" s="10" t="str">
        <f>name!B5</f>
        <v>Mining and quarrying</v>
      </c>
      <c r="B6" s="11">
        <v>0.76999999999999791</v>
      </c>
      <c r="C6" s="11">
        <v>0.69299999999999973</v>
      </c>
      <c r="D6" s="11">
        <v>0.64299999999999913</v>
      </c>
      <c r="E6" s="11">
        <v>0.52399999999999969</v>
      </c>
      <c r="F6" s="11">
        <v>0.39600000000000052</v>
      </c>
    </row>
    <row r="7" spans="1:7" x14ac:dyDescent="0.2">
      <c r="A7" s="10" t="str">
        <f>name!B6</f>
        <v>Food drink and tobacco</v>
      </c>
      <c r="B7" s="11">
        <v>5.7899999999999956</v>
      </c>
      <c r="C7" s="11">
        <v>6.3089999999999851</v>
      </c>
      <c r="D7" s="11">
        <v>6.3460000000000161</v>
      </c>
      <c r="E7" s="11">
        <v>6.4680000000000035</v>
      </c>
      <c r="F7" s="11">
        <v>6.4049999999999976</v>
      </c>
      <c r="G7" s="11"/>
    </row>
    <row r="8" spans="1:7" x14ac:dyDescent="0.2">
      <c r="A8" s="10" t="str">
        <f>name!B7</f>
        <v>Engineering</v>
      </c>
      <c r="B8" s="11">
        <v>14.170999999999987</v>
      </c>
      <c r="C8" s="11">
        <v>14.891999999999969</v>
      </c>
      <c r="D8" s="11">
        <v>14.526999999999983</v>
      </c>
      <c r="E8" s="11">
        <v>13.934000000000035</v>
      </c>
      <c r="F8" s="11">
        <v>11.444000000000019</v>
      </c>
      <c r="G8" s="11"/>
    </row>
    <row r="9" spans="1:7" x14ac:dyDescent="0.2">
      <c r="A9" s="10" t="str">
        <f>name!B8</f>
        <v>Rest of manufacturing</v>
      </c>
      <c r="B9" s="11">
        <v>37.122000000000021</v>
      </c>
      <c r="C9" s="11">
        <v>38.564000000000036</v>
      </c>
      <c r="D9" s="11">
        <v>38.596999999999881</v>
      </c>
      <c r="E9" s="11">
        <v>36.511000000000031</v>
      </c>
      <c r="F9" s="11">
        <v>34.885999999999981</v>
      </c>
      <c r="G9" s="11"/>
    </row>
    <row r="10" spans="1:7" x14ac:dyDescent="0.2">
      <c r="A10" s="10" t="str">
        <f>name!B9</f>
        <v>Electricity and gas</v>
      </c>
      <c r="B10" s="11">
        <v>1.8340000000000019</v>
      </c>
      <c r="C10" s="11">
        <v>2.0939999999999968</v>
      </c>
      <c r="D10" s="11">
        <v>2.4319999999999928</v>
      </c>
      <c r="E10" s="11">
        <v>2.3470000000000018</v>
      </c>
      <c r="F10" s="11">
        <v>2.3400000000000016</v>
      </c>
      <c r="G10" s="11"/>
    </row>
    <row r="11" spans="1:7" x14ac:dyDescent="0.2">
      <c r="A11" s="10" t="str">
        <f>name!B10</f>
        <v>Water and sewerage</v>
      </c>
      <c r="B11" s="11">
        <v>3.8630000000000049</v>
      </c>
      <c r="C11" s="11">
        <v>4.8320000000000105</v>
      </c>
      <c r="D11" s="11">
        <v>4.4169999999999856</v>
      </c>
      <c r="E11" s="11">
        <v>4.7520000000000016</v>
      </c>
      <c r="F11" s="11">
        <v>5.3189999999999928</v>
      </c>
      <c r="G11" s="11"/>
    </row>
    <row r="12" spans="1:7" x14ac:dyDescent="0.2">
      <c r="A12" s="10" t="str">
        <f>name!B11</f>
        <v>Construction</v>
      </c>
      <c r="B12" s="11">
        <v>53.623000000000097</v>
      </c>
      <c r="C12" s="11">
        <v>58.65900000000007</v>
      </c>
      <c r="D12" s="11">
        <v>58.755000000000038</v>
      </c>
      <c r="E12" s="11">
        <v>63.731999999999907</v>
      </c>
      <c r="F12" s="11">
        <v>70.472999999999985</v>
      </c>
      <c r="G12" s="11"/>
    </row>
    <row r="13" spans="1:7" x14ac:dyDescent="0.2">
      <c r="A13" s="10" t="str">
        <f>name!B12</f>
        <v>Wholesale and retail trade</v>
      </c>
      <c r="B13" s="11">
        <v>118.06299999999982</v>
      </c>
      <c r="C13" s="11">
        <v>125.0030000000001</v>
      </c>
      <c r="D13" s="11">
        <v>128.71600000000021</v>
      </c>
      <c r="E13" s="11">
        <v>129.74899999999988</v>
      </c>
      <c r="F13" s="11">
        <v>131.40799999999984</v>
      </c>
      <c r="G13" s="11"/>
    </row>
    <row r="14" spans="1:7" x14ac:dyDescent="0.2">
      <c r="A14" s="10" t="str">
        <f>name!B13</f>
        <v>Transport and storage</v>
      </c>
      <c r="B14" s="11">
        <v>26.707999999999977</v>
      </c>
      <c r="C14" s="11">
        <v>26.640999999999835</v>
      </c>
      <c r="D14" s="11">
        <v>25.496000000000009</v>
      </c>
      <c r="E14" s="11">
        <v>26.370000000000037</v>
      </c>
      <c r="F14" s="11">
        <v>26.643999999999977</v>
      </c>
      <c r="G14" s="11"/>
    </row>
    <row r="15" spans="1:7" x14ac:dyDescent="0.2">
      <c r="A15" s="10" t="str">
        <f>name!B14</f>
        <v>Accommodation and food</v>
      </c>
      <c r="B15" s="11">
        <v>59.800999999999888</v>
      </c>
      <c r="C15" s="11">
        <v>66.41200000000012</v>
      </c>
      <c r="D15" s="11">
        <v>63.259000000000107</v>
      </c>
      <c r="E15" s="11">
        <v>66.760999999999953</v>
      </c>
      <c r="F15" s="11">
        <v>74.40600000000002</v>
      </c>
      <c r="G15" s="11"/>
    </row>
    <row r="16" spans="1:7" x14ac:dyDescent="0.2">
      <c r="A16" s="10" t="str">
        <f>name!B15</f>
        <v>Media</v>
      </c>
      <c r="B16" s="11">
        <v>5.1289999999999916</v>
      </c>
      <c r="C16" s="11">
        <v>4.6780000000000079</v>
      </c>
      <c r="D16" s="11">
        <v>4.7079999999999966</v>
      </c>
      <c r="E16" s="11">
        <v>4.5449999999999919</v>
      </c>
      <c r="F16" s="11">
        <v>4.4319999999999959</v>
      </c>
      <c r="G16" s="11"/>
    </row>
    <row r="17" spans="1:7" x14ac:dyDescent="0.2">
      <c r="A17" s="10" t="str">
        <f>name!B16</f>
        <v>Information technology</v>
      </c>
      <c r="B17" s="11">
        <v>37.552000000000056</v>
      </c>
      <c r="C17" s="11">
        <v>35.593000000000025</v>
      </c>
      <c r="D17" s="11">
        <v>35.743000000000059</v>
      </c>
      <c r="E17" s="11">
        <v>38.288000000000103</v>
      </c>
      <c r="F17" s="11">
        <v>41.251999999999981</v>
      </c>
      <c r="G17" s="11"/>
    </row>
    <row r="18" spans="1:7" x14ac:dyDescent="0.2">
      <c r="A18" s="10" t="str">
        <f>name!B17</f>
        <v>Finance and insurance</v>
      </c>
      <c r="B18" s="11">
        <v>29.002000000000031</v>
      </c>
      <c r="C18" s="11">
        <v>28.338000000000065</v>
      </c>
      <c r="D18" s="11">
        <v>29.71999999999996</v>
      </c>
      <c r="E18" s="11">
        <v>29.478000000000037</v>
      </c>
      <c r="F18" s="11">
        <v>28.190999999999995</v>
      </c>
      <c r="G18" s="11"/>
    </row>
    <row r="19" spans="1:7" x14ac:dyDescent="0.2">
      <c r="A19" s="10" t="str">
        <f>name!B18</f>
        <v>Real estate</v>
      </c>
      <c r="B19" s="11">
        <v>14.686000000000016</v>
      </c>
      <c r="C19" s="11">
        <v>15.139000000000021</v>
      </c>
      <c r="D19" s="11">
        <v>16.632999999999942</v>
      </c>
      <c r="E19" s="11">
        <v>15.685999999999998</v>
      </c>
      <c r="F19" s="11">
        <v>16.541999999999973</v>
      </c>
      <c r="G19" s="11"/>
    </row>
    <row r="20" spans="1:7" x14ac:dyDescent="0.2">
      <c r="A20" s="10" t="str">
        <f>name!B19</f>
        <v>Professional services</v>
      </c>
      <c r="B20" s="11">
        <v>69.708999999999932</v>
      </c>
      <c r="C20" s="11">
        <v>76.406999999999911</v>
      </c>
      <c r="D20" s="11">
        <v>72.969999999999814</v>
      </c>
      <c r="E20" s="11">
        <v>76.563999999999837</v>
      </c>
      <c r="F20" s="11">
        <v>81.881999999999934</v>
      </c>
      <c r="G20" s="11"/>
    </row>
    <row r="21" spans="1:7" x14ac:dyDescent="0.2">
      <c r="A21" s="10" t="str">
        <f>name!B20</f>
        <v>Support services</v>
      </c>
      <c r="B21" s="11">
        <v>54.400999999999875</v>
      </c>
      <c r="C21" s="11">
        <v>58.007000000000026</v>
      </c>
      <c r="D21" s="11">
        <v>53.861000000000061</v>
      </c>
      <c r="E21" s="11">
        <v>58.405999999999906</v>
      </c>
      <c r="F21" s="11">
        <v>63.991999999999912</v>
      </c>
      <c r="G21" s="11"/>
    </row>
    <row r="22" spans="1:7" x14ac:dyDescent="0.2">
      <c r="A22" s="10" t="str">
        <f>name!B21</f>
        <v>Public admin. and defence</v>
      </c>
      <c r="B22" s="11">
        <v>32.696000000000012</v>
      </c>
      <c r="C22" s="11">
        <v>31.330000000000027</v>
      </c>
      <c r="D22" s="11">
        <v>32.31700000000005</v>
      </c>
      <c r="E22" s="11">
        <v>32.385999999999889</v>
      </c>
      <c r="F22" s="11">
        <v>31.871000000000027</v>
      </c>
      <c r="G22" s="11"/>
    </row>
    <row r="23" spans="1:7" x14ac:dyDescent="0.2">
      <c r="A23" s="10" t="str">
        <f>name!B22</f>
        <v>Education</v>
      </c>
      <c r="B23" s="11">
        <v>68.339999999999932</v>
      </c>
      <c r="C23" s="11">
        <v>66.421999999999883</v>
      </c>
      <c r="D23" s="11">
        <v>64.379999999999939</v>
      </c>
      <c r="E23" s="11">
        <v>64.921000000000177</v>
      </c>
      <c r="F23" s="11">
        <v>67.342000000000112</v>
      </c>
      <c r="G23" s="11"/>
    </row>
    <row r="24" spans="1:7" x14ac:dyDescent="0.2">
      <c r="A24" s="10" t="str">
        <f>name!B23</f>
        <v>Health and social work</v>
      </c>
      <c r="B24" s="11">
        <v>98.362999999999971</v>
      </c>
      <c r="C24" s="11">
        <v>101.89700000000015</v>
      </c>
      <c r="D24" s="11">
        <v>98.567999999999799</v>
      </c>
      <c r="E24" s="11">
        <v>105.6420000000001</v>
      </c>
      <c r="F24" s="11">
        <v>113.46299999999998</v>
      </c>
      <c r="G24" s="11"/>
    </row>
    <row r="25" spans="1:7" x14ac:dyDescent="0.2">
      <c r="A25" s="10" t="str">
        <f>name!B24</f>
        <v>Arts and entertainment</v>
      </c>
      <c r="B25" s="11">
        <v>24.523000000000035</v>
      </c>
      <c r="C25" s="11">
        <v>22.807000000000006</v>
      </c>
      <c r="D25" s="11">
        <v>21.544999999999991</v>
      </c>
      <c r="E25" s="11">
        <v>24.040999999999993</v>
      </c>
      <c r="F25" s="11">
        <v>26.779000000000028</v>
      </c>
      <c r="G25" s="11"/>
    </row>
    <row r="26" spans="1:7" x14ac:dyDescent="0.2">
      <c r="A26" s="10" t="str">
        <f>name!B25</f>
        <v>Other services</v>
      </c>
      <c r="B26" s="11">
        <v>25.916999999999984</v>
      </c>
      <c r="C26" s="11">
        <v>28.181000000000061</v>
      </c>
      <c r="D26" s="11">
        <v>26.764999999999976</v>
      </c>
      <c r="E26" s="11">
        <v>26.385999999999992</v>
      </c>
      <c r="F26" s="11">
        <v>26.470000000000052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792.23499999999967</v>
      </c>
      <c r="C28" s="11">
        <f t="shared" ref="C28:F28" si="0">SUM(C5:C26)</f>
        <v>823.41600000000039</v>
      </c>
      <c r="D28" s="11">
        <f t="shared" si="0"/>
        <v>811.53599999999983</v>
      </c>
      <c r="E28" s="11">
        <f t="shared" si="0"/>
        <v>839.06399999999974</v>
      </c>
      <c r="F28" s="11">
        <f t="shared" si="0"/>
        <v>877.87199999999973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1.283962460633526</v>
      </c>
      <c r="C32" s="18">
        <f t="shared" ref="C32:E32" si="1">C5/C$28*100</f>
        <v>1.2773616252295319</v>
      </c>
      <c r="D32" s="18">
        <f t="shared" si="1"/>
        <v>1.3724591392125545</v>
      </c>
      <c r="E32" s="18">
        <f t="shared" si="1"/>
        <v>1.3792750016685247</v>
      </c>
      <c r="F32" s="18">
        <f>F5/F$28*100</f>
        <v>1.3595376091275289</v>
      </c>
    </row>
    <row r="33" spans="1:6" x14ac:dyDescent="0.2">
      <c r="A33" t="str">
        <f>$A$6</f>
        <v>Mining and quarrying</v>
      </c>
      <c r="B33" s="18">
        <f t="shared" ref="B33:F53" si="2">B6/B$28*100</f>
        <v>9.7193383276426598E-2</v>
      </c>
      <c r="C33" s="18">
        <f t="shared" si="2"/>
        <v>8.4161590253286234E-2</v>
      </c>
      <c r="D33" s="18">
        <f t="shared" si="2"/>
        <v>7.92324678141203E-2</v>
      </c>
      <c r="E33" s="18">
        <f t="shared" si="2"/>
        <v>6.2450540125663818E-2</v>
      </c>
      <c r="F33" s="18">
        <f t="shared" si="2"/>
        <v>4.5109081961835051E-2</v>
      </c>
    </row>
    <row r="34" spans="1:6" x14ac:dyDescent="0.2">
      <c r="A34" t="str">
        <f>$A$7</f>
        <v>Food drink and tobacco</v>
      </c>
      <c r="B34" s="18">
        <f t="shared" si="2"/>
        <v>0.73084375216949493</v>
      </c>
      <c r="C34" s="18">
        <f t="shared" si="2"/>
        <v>0.76619837360459131</v>
      </c>
      <c r="D34" s="18">
        <f t="shared" si="2"/>
        <v>0.78197393584511565</v>
      </c>
      <c r="E34" s="18">
        <f t="shared" si="2"/>
        <v>0.77085895712365271</v>
      </c>
      <c r="F34" s="18">
        <f t="shared" si="2"/>
        <v>0.72960522718574006</v>
      </c>
    </row>
    <row r="35" spans="1:6" x14ac:dyDescent="0.2">
      <c r="A35" t="str">
        <f>$A$8</f>
        <v>Engineering</v>
      </c>
      <c r="B35" s="18">
        <f t="shared" si="2"/>
        <v>1.7887369278055114</v>
      </c>
      <c r="C35" s="18">
        <f t="shared" si="2"/>
        <v>1.8085633507242953</v>
      </c>
      <c r="D35" s="18">
        <f t="shared" si="2"/>
        <v>1.7900623016107711</v>
      </c>
      <c r="E35" s="18">
        <f t="shared" si="2"/>
        <v>1.6606599734942793</v>
      </c>
      <c r="F35" s="18">
        <f t="shared" si="2"/>
        <v>1.3036069039677791</v>
      </c>
    </row>
    <row r="36" spans="1:6" x14ac:dyDescent="0.2">
      <c r="A36" t="str">
        <f>$A$9</f>
        <v>Rest of manufacturing</v>
      </c>
      <c r="B36" s="18">
        <f t="shared" si="2"/>
        <v>4.685730875308467</v>
      </c>
      <c r="C36" s="18">
        <f t="shared" si="2"/>
        <v>4.683416401915923</v>
      </c>
      <c r="D36" s="18">
        <f t="shared" si="2"/>
        <v>4.7560428619309416</v>
      </c>
      <c r="E36" s="18">
        <f t="shared" si="2"/>
        <v>4.3513963178017461</v>
      </c>
      <c r="F36" s="18">
        <f t="shared" si="2"/>
        <v>3.973927861920644</v>
      </c>
    </row>
    <row r="37" spans="1:6" x14ac:dyDescent="0.2">
      <c r="A37" t="str">
        <f>$A$10</f>
        <v>Electricity and gas</v>
      </c>
      <c r="B37" s="18">
        <f t="shared" si="2"/>
        <v>0.23149696744021692</v>
      </c>
      <c r="C37" s="18">
        <f t="shared" si="2"/>
        <v>0.25430645020257026</v>
      </c>
      <c r="D37" s="18">
        <f t="shared" si="2"/>
        <v>0.29967863409633011</v>
      </c>
      <c r="E37" s="18">
        <f t="shared" si="2"/>
        <v>0.27971644594452894</v>
      </c>
      <c r="F37" s="18">
        <f t="shared" si="2"/>
        <v>0.2665536661381161</v>
      </c>
    </row>
    <row r="38" spans="1:6" x14ac:dyDescent="0.2">
      <c r="A38" t="str">
        <f>$A$11</f>
        <v>Water and sewerage</v>
      </c>
      <c r="B38" s="18">
        <f t="shared" si="2"/>
        <v>0.4876078436322564</v>
      </c>
      <c r="C38" s="18">
        <f t="shared" si="2"/>
        <v>0.58682367114557021</v>
      </c>
      <c r="D38" s="18">
        <f t="shared" si="2"/>
        <v>0.54427653240275065</v>
      </c>
      <c r="E38" s="18">
        <f t="shared" si="2"/>
        <v>0.56634535625411209</v>
      </c>
      <c r="F38" s="18">
        <f t="shared" si="2"/>
        <v>0.60589698726010111</v>
      </c>
    </row>
    <row r="39" spans="1:6" x14ac:dyDescent="0.2">
      <c r="A39" t="str">
        <f>$A$12</f>
        <v>Construction</v>
      </c>
      <c r="B39" s="18">
        <f t="shared" si="2"/>
        <v>6.7685724564049963</v>
      </c>
      <c r="C39" s="18">
        <f t="shared" si="2"/>
        <v>7.1238596286688676</v>
      </c>
      <c r="D39" s="18">
        <f t="shared" si="2"/>
        <v>7.2399745667475077</v>
      </c>
      <c r="E39" s="18">
        <f t="shared" si="2"/>
        <v>7.595606532993898</v>
      </c>
      <c r="F39" s="18">
        <f t="shared" si="2"/>
        <v>8.0277079118595882</v>
      </c>
    </row>
    <row r="40" spans="1:6" x14ac:dyDescent="0.2">
      <c r="A40" t="str">
        <f>$A$13</f>
        <v>Wholesale and retail trade</v>
      </c>
      <c r="B40" s="18">
        <f t="shared" si="2"/>
        <v>14.902522610084112</v>
      </c>
      <c r="C40" s="18">
        <f t="shared" si="2"/>
        <v>15.181026358487088</v>
      </c>
      <c r="D40" s="18">
        <f t="shared" si="2"/>
        <v>15.860787445042515</v>
      </c>
      <c r="E40" s="18">
        <f t="shared" si="2"/>
        <v>15.463540325886932</v>
      </c>
      <c r="F40" s="18">
        <f t="shared" si="2"/>
        <v>14.968924854648499</v>
      </c>
    </row>
    <row r="41" spans="1:6" x14ac:dyDescent="0.2">
      <c r="A41" t="str">
        <f>$A$14</f>
        <v>Transport and storage</v>
      </c>
      <c r="B41" s="18">
        <f t="shared" si="2"/>
        <v>3.37122192278806</v>
      </c>
      <c r="C41" s="18">
        <f t="shared" si="2"/>
        <v>3.2354241355523601</v>
      </c>
      <c r="D41" s="18">
        <f t="shared" si="2"/>
        <v>3.1416967331085761</v>
      </c>
      <c r="E41" s="18">
        <f t="shared" si="2"/>
        <v>3.1427876776980121</v>
      </c>
      <c r="F41" s="18">
        <f t="shared" si="2"/>
        <v>3.0350666156341681</v>
      </c>
    </row>
    <row r="42" spans="1:6" x14ac:dyDescent="0.2">
      <c r="A42" t="str">
        <f>$A$15</f>
        <v>Accommodation and food</v>
      </c>
      <c r="B42" s="18">
        <f t="shared" si="2"/>
        <v>7.5483915757319373</v>
      </c>
      <c r="C42" s="18">
        <f t="shared" si="2"/>
        <v>8.0654250099585258</v>
      </c>
      <c r="D42" s="18">
        <f t="shared" si="2"/>
        <v>7.7949715108140767</v>
      </c>
      <c r="E42" s="18">
        <f t="shared" si="2"/>
        <v>7.9566040254378665</v>
      </c>
      <c r="F42" s="18">
        <f t="shared" si="2"/>
        <v>8.4757231122532719</v>
      </c>
    </row>
    <row r="43" spans="1:6" x14ac:dyDescent="0.2">
      <c r="A43" t="str">
        <f>$A$16</f>
        <v>Media</v>
      </c>
      <c r="B43" s="18">
        <f t="shared" si="2"/>
        <v>0.64740891275947077</v>
      </c>
      <c r="C43" s="18">
        <f t="shared" si="2"/>
        <v>0.56812109553372847</v>
      </c>
      <c r="D43" s="18">
        <f t="shared" si="2"/>
        <v>0.5801344610713508</v>
      </c>
      <c r="E43" s="18">
        <f t="shared" si="2"/>
        <v>0.54167500929607193</v>
      </c>
      <c r="F43" s="18">
        <f t="shared" si="2"/>
        <v>0.50485720013851654</v>
      </c>
    </row>
    <row r="44" spans="1:6" x14ac:dyDescent="0.2">
      <c r="A44" t="str">
        <f>$A$17</f>
        <v>Information technology</v>
      </c>
      <c r="B44" s="18">
        <f t="shared" si="2"/>
        <v>4.7400076997355676</v>
      </c>
      <c r="C44" s="18">
        <f t="shared" si="2"/>
        <v>4.3226024269627992</v>
      </c>
      <c r="D44" s="18">
        <f t="shared" si="2"/>
        <v>4.4043640701090361</v>
      </c>
      <c r="E44" s="18">
        <f t="shared" si="2"/>
        <v>4.5631799242966107</v>
      </c>
      <c r="F44" s="18">
        <f t="shared" si="2"/>
        <v>4.6990905280040813</v>
      </c>
    </row>
    <row r="45" spans="1:6" x14ac:dyDescent="0.2">
      <c r="A45" t="str">
        <f>$A$18</f>
        <v>Finance and insurance</v>
      </c>
      <c r="B45" s="18">
        <f t="shared" si="2"/>
        <v>3.6607824698479674</v>
      </c>
      <c r="C45" s="18">
        <f t="shared" si="2"/>
        <v>3.441516803171186</v>
      </c>
      <c r="D45" s="18">
        <f t="shared" si="2"/>
        <v>3.6621912028548289</v>
      </c>
      <c r="E45" s="18">
        <f t="shared" si="2"/>
        <v>3.5132004233288576</v>
      </c>
      <c r="F45" s="18">
        <f t="shared" si="2"/>
        <v>3.2112882060254804</v>
      </c>
    </row>
    <row r="46" spans="1:6" x14ac:dyDescent="0.2">
      <c r="A46" t="str">
        <f>$A$19</f>
        <v>Real estate</v>
      </c>
      <c r="B46" s="18">
        <f t="shared" si="2"/>
        <v>1.8537428919449435</v>
      </c>
      <c r="C46" s="18">
        <f t="shared" si="2"/>
        <v>1.8385603388809562</v>
      </c>
      <c r="D46" s="18">
        <f t="shared" si="2"/>
        <v>2.0495701977484604</v>
      </c>
      <c r="E46" s="18">
        <f t="shared" si="2"/>
        <v>1.8694640694869524</v>
      </c>
      <c r="F46" s="18">
        <f t="shared" si="2"/>
        <v>1.8843293783148314</v>
      </c>
    </row>
    <row r="47" spans="1:6" x14ac:dyDescent="0.2">
      <c r="A47" s="10" t="str">
        <f>$A$20</f>
        <v>Professional services</v>
      </c>
      <c r="B47" s="18">
        <f t="shared" si="2"/>
        <v>8.7990305906706929</v>
      </c>
      <c r="C47" s="18">
        <f t="shared" si="2"/>
        <v>9.2792707452854781</v>
      </c>
      <c r="D47" s="18">
        <f t="shared" si="2"/>
        <v>8.9915912541156313</v>
      </c>
      <c r="E47" s="18">
        <f t="shared" si="2"/>
        <v>9.1249296835521321</v>
      </c>
      <c r="F47" s="18">
        <f t="shared" si="2"/>
        <v>9.3273279020176005</v>
      </c>
    </row>
    <row r="48" spans="1:6" x14ac:dyDescent="0.2">
      <c r="A48" s="10" t="str">
        <f>$A$21</f>
        <v>Support services</v>
      </c>
      <c r="B48" s="18">
        <f t="shared" si="2"/>
        <v>6.8667756410660852</v>
      </c>
      <c r="C48" s="18">
        <f t="shared" si="2"/>
        <v>7.0446772955589871</v>
      </c>
      <c r="D48" s="18">
        <f t="shared" si="2"/>
        <v>6.6369206048776732</v>
      </c>
      <c r="E48" s="18">
        <f t="shared" si="2"/>
        <v>6.9608516156097657</v>
      </c>
      <c r="F48" s="18">
        <f t="shared" si="2"/>
        <v>7.2894453861155073</v>
      </c>
    </row>
    <row r="49" spans="1:9" x14ac:dyDescent="0.2">
      <c r="A49" s="10" t="str">
        <f>$A$22</f>
        <v>Public admin. and defence</v>
      </c>
      <c r="B49" s="18">
        <f t="shared" si="2"/>
        <v>4.1270582592286411</v>
      </c>
      <c r="C49" s="18">
        <f t="shared" si="2"/>
        <v>3.8048811293440994</v>
      </c>
      <c r="D49" s="18">
        <f t="shared" si="2"/>
        <v>3.9822016521756343</v>
      </c>
      <c r="E49" s="18">
        <f t="shared" si="2"/>
        <v>3.859777084942257</v>
      </c>
      <c r="F49" s="18">
        <f t="shared" si="2"/>
        <v>3.6304837151657687</v>
      </c>
    </row>
    <row r="50" spans="1:9" x14ac:dyDescent="0.2">
      <c r="A50" s="10" t="str">
        <f>$A$23</f>
        <v>Education</v>
      </c>
      <c r="B50" s="18">
        <f t="shared" si="2"/>
        <v>8.626228328715591</v>
      </c>
      <c r="C50" s="18">
        <f t="shared" si="2"/>
        <v>8.0666394629203033</v>
      </c>
      <c r="D50" s="18">
        <f t="shared" si="2"/>
        <v>7.9331046312178328</v>
      </c>
      <c r="E50" s="18">
        <f t="shared" si="2"/>
        <v>7.7373120524775461</v>
      </c>
      <c r="F50" s="18">
        <f t="shared" si="2"/>
        <v>7.6710499936209526</v>
      </c>
    </row>
    <row r="51" spans="1:9" x14ac:dyDescent="0.2">
      <c r="A51" s="10" t="str">
        <f>$A$24</f>
        <v>Health and social work</v>
      </c>
      <c r="B51" s="18">
        <f t="shared" si="2"/>
        <v>12.41588670028464</v>
      </c>
      <c r="C51" s="18">
        <f t="shared" si="2"/>
        <v>12.3749113449338</v>
      </c>
      <c r="D51" s="18">
        <f t="shared" si="2"/>
        <v>12.145856745726599</v>
      </c>
      <c r="E51" s="18">
        <f t="shared" si="2"/>
        <v>12.590457938846159</v>
      </c>
      <c r="F51" s="18">
        <f t="shared" si="2"/>
        <v>12.924777188473948</v>
      </c>
    </row>
    <row r="52" spans="1:9" x14ac:dyDescent="0.2">
      <c r="A52" s="10" t="str">
        <f>$A$25</f>
        <v>Arts and entertainment</v>
      </c>
      <c r="B52" s="18">
        <f t="shared" si="2"/>
        <v>3.0954199195945704</v>
      </c>
      <c r="C52" s="18">
        <f t="shared" si="2"/>
        <v>2.7698028699952388</v>
      </c>
      <c r="D52" s="18">
        <f t="shared" si="2"/>
        <v>2.6548421758246086</v>
      </c>
      <c r="E52" s="18">
        <f t="shared" si="2"/>
        <v>2.8652164793150461</v>
      </c>
      <c r="F52" s="18">
        <f t="shared" si="2"/>
        <v>3.0504447117575268</v>
      </c>
    </row>
    <row r="53" spans="1:9" x14ac:dyDescent="0.2">
      <c r="A53" s="10" t="str">
        <f>$A$26</f>
        <v>Other services</v>
      </c>
      <c r="B53" s="18">
        <f t="shared" si="2"/>
        <v>3.2713778108768223</v>
      </c>
      <c r="C53" s="18">
        <f t="shared" si="2"/>
        <v>3.4224498916708015</v>
      </c>
      <c r="D53" s="18">
        <f t="shared" si="2"/>
        <v>3.2980668756530802</v>
      </c>
      <c r="E53" s="18">
        <f t="shared" si="2"/>
        <v>3.1446945644194009</v>
      </c>
      <c r="F53" s="18">
        <f t="shared" si="2"/>
        <v>3.0152459584085221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Dorset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0.83973686544147608</v>
      </c>
      <c r="C63" s="18">
        <f>IF(AND(D$3-C$3 &lt;&gt; 0,C5&lt;&gt;0,D5&lt;&gt;0),(EXP(LN(D5/C5)/(D$3-C$3))-1)*100,0)</f>
        <v>5.8946567788551896</v>
      </c>
      <c r="D63" s="18">
        <f t="shared" ref="B63:E78" si="3">IF(AND(E$3-D$3 &lt;&gt; 0,D5&lt;&gt;0,E5&lt;&gt;0),(EXP(LN(E5/D5)/(E$3-D$3))-1)*100,0)</f>
        <v>0.7691854224949557</v>
      </c>
      <c r="E63" s="18">
        <f t="shared" si="3"/>
        <v>0.30847943081075968</v>
      </c>
      <c r="F63" s="18">
        <f>IF(AND(F$3-D$3 &lt;&gt; 0,D5&lt;&gt;0,F5&lt;&gt;0),(EXP(LN(F5/D5)/(F$3-D$3))-1)*100,0)</f>
        <v>0.46181358469290501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-2.5996253574702699</v>
      </c>
      <c r="C64" s="18">
        <f t="shared" ref="C64:C78" si="4">IF(AND(D$3-C$3 &lt;&gt; 0,C6&lt;&gt;0,D6&lt;&gt;0),(EXP(LN(D6/C6)/(D$3-C$3))-1)*100,0)</f>
        <v>-7.2150072150073079</v>
      </c>
      <c r="D64" s="18">
        <f t="shared" si="3"/>
        <v>-4.0104263262238256</v>
      </c>
      <c r="E64" s="18">
        <f t="shared" si="3"/>
        <v>-2.7619166560437725</v>
      </c>
      <c r="F64" s="18">
        <f t="shared" ref="F64:F84" si="5">IF(AND(F$3-D$3 &lt;&gt; 0,D6&lt;&gt;0,F6&lt;&gt;0),(EXP(LN(F6/D6)/(F$3-D$3))-1)*100,0)</f>
        <v>-3.1798805294358745</v>
      </c>
    </row>
    <row r="65" spans="1:6" x14ac:dyDescent="0.2">
      <c r="A65" t="str">
        <f>$A$7</f>
        <v>Food drink and tobacco</v>
      </c>
      <c r="B65" s="18">
        <f t="shared" si="3"/>
        <v>2.1693171833852443</v>
      </c>
      <c r="C65" s="18">
        <f t="shared" si="4"/>
        <v>0.58646378189937121</v>
      </c>
      <c r="D65" s="18">
        <f t="shared" si="3"/>
        <v>0.38157110706189545</v>
      </c>
      <c r="E65" s="18">
        <f t="shared" si="3"/>
        <v>-9.7832176752510325E-2</v>
      </c>
      <c r="F65" s="18">
        <f t="shared" si="5"/>
        <v>6.1713983165323505E-2</v>
      </c>
    </row>
    <row r="66" spans="1:6" x14ac:dyDescent="0.2">
      <c r="A66" t="str">
        <f>$A$8</f>
        <v>Engineering</v>
      </c>
      <c r="B66" s="18">
        <f t="shared" si="3"/>
        <v>1.2483914837314591</v>
      </c>
      <c r="C66" s="18">
        <f t="shared" si="4"/>
        <v>-2.4509803921567763</v>
      </c>
      <c r="D66" s="18">
        <f t="shared" si="3"/>
        <v>-0.83007747816907784</v>
      </c>
      <c r="E66" s="18">
        <f t="shared" si="3"/>
        <v>-1.9494115802086931</v>
      </c>
      <c r="F66" s="18">
        <f t="shared" si="5"/>
        <v>-1.5777110748806278</v>
      </c>
    </row>
    <row r="67" spans="1:6" x14ac:dyDescent="0.2">
      <c r="A67" t="str">
        <f>$A$9</f>
        <v>Rest of manufacturing</v>
      </c>
      <c r="B67" s="18">
        <f t="shared" si="3"/>
        <v>0.95728829640069346</v>
      </c>
      <c r="C67" s="18">
        <f t="shared" si="4"/>
        <v>8.5572036095449278E-2</v>
      </c>
      <c r="D67" s="18">
        <f t="shared" si="3"/>
        <v>-1.1050681271770779</v>
      </c>
      <c r="E67" s="18">
        <f t="shared" si="3"/>
        <v>-0.45424499698364373</v>
      </c>
      <c r="F67" s="18">
        <f t="shared" si="5"/>
        <v>-0.67166054688269083</v>
      </c>
    </row>
    <row r="68" spans="1:6" x14ac:dyDescent="0.2">
      <c r="A68" t="str">
        <f>$A$10</f>
        <v>Electricity and gas</v>
      </c>
      <c r="B68" s="18">
        <f t="shared" si="3"/>
        <v>3.3699572111566933</v>
      </c>
      <c r="C68" s="18">
        <f t="shared" si="4"/>
        <v>16.141356255969264</v>
      </c>
      <c r="D68" s="18">
        <f t="shared" si="3"/>
        <v>-0.70899562736375099</v>
      </c>
      <c r="E68" s="18">
        <f t="shared" si="3"/>
        <v>-2.986541438974033E-2</v>
      </c>
      <c r="F68" s="18">
        <f t="shared" si="5"/>
        <v>-0.25675671287754831</v>
      </c>
    </row>
    <row r="69" spans="1:6" x14ac:dyDescent="0.2">
      <c r="A69" t="str">
        <f>$A$11</f>
        <v>Water and sewerage</v>
      </c>
      <c r="B69" s="18">
        <f t="shared" si="3"/>
        <v>5.7549135022431752</v>
      </c>
      <c r="C69" s="18">
        <f t="shared" si="4"/>
        <v>-8.5885761589408975</v>
      </c>
      <c r="D69" s="18">
        <f t="shared" si="3"/>
        <v>1.4728379106655698</v>
      </c>
      <c r="E69" s="18">
        <f t="shared" si="3"/>
        <v>1.133574143388616</v>
      </c>
      <c r="F69" s="18">
        <f t="shared" si="5"/>
        <v>1.2465358456426046</v>
      </c>
    </row>
    <row r="70" spans="1:6" x14ac:dyDescent="0.2">
      <c r="A70" t="str">
        <f>$A$12</f>
        <v>Construction</v>
      </c>
      <c r="B70" s="18">
        <f t="shared" si="3"/>
        <v>2.2694421232112738</v>
      </c>
      <c r="C70" s="18">
        <f t="shared" si="4"/>
        <v>0.16365775072872957</v>
      </c>
      <c r="D70" s="18">
        <f t="shared" si="3"/>
        <v>1.6395054844472678</v>
      </c>
      <c r="E70" s="18">
        <f t="shared" si="3"/>
        <v>1.0105000813586562</v>
      </c>
      <c r="F70" s="18">
        <f t="shared" si="5"/>
        <v>1.2197348375943662</v>
      </c>
    </row>
    <row r="71" spans="1:6" x14ac:dyDescent="0.2">
      <c r="A71" t="str">
        <f>$A$13</f>
        <v>Wholesale and retail trade</v>
      </c>
      <c r="B71" s="18">
        <f t="shared" si="3"/>
        <v>1.4382283129518392</v>
      </c>
      <c r="C71" s="18">
        <f t="shared" si="4"/>
        <v>2.9703287121110034</v>
      </c>
      <c r="D71" s="18">
        <f t="shared" si="3"/>
        <v>0.15999561438273524</v>
      </c>
      <c r="E71" s="18">
        <f t="shared" si="3"/>
        <v>0.12713246599780348</v>
      </c>
      <c r="F71" s="18">
        <f t="shared" si="5"/>
        <v>0.13808565054986843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-6.2774375899532497E-2</v>
      </c>
      <c r="C72" s="18">
        <f t="shared" si="4"/>
        <v>-4.2978867159634841</v>
      </c>
      <c r="D72" s="18">
        <f t="shared" si="3"/>
        <v>0.67638569022971939</v>
      </c>
      <c r="E72" s="18">
        <f t="shared" si="3"/>
        <v>0.10342328689214586</v>
      </c>
      <c r="F72" s="18">
        <f t="shared" si="5"/>
        <v>0.29404752368453746</v>
      </c>
    </row>
    <row r="73" spans="1:6" x14ac:dyDescent="0.2">
      <c r="A73" t="str">
        <f>$A$15</f>
        <v>Accommodation and food</v>
      </c>
      <c r="B73" s="18">
        <f t="shared" si="6"/>
        <v>2.656044977636185</v>
      </c>
      <c r="C73" s="18">
        <f>IF(AND(D$3-C$3 &lt;&gt; 0,C15&lt;&gt;0,D15&lt;&gt;0),(EXP(LN(D15/C15)/(D$3-C$3))-1)*100,0)</f>
        <v>-4.74763596940313</v>
      </c>
      <c r="D73" s="18">
        <f t="shared" si="3"/>
        <v>1.0834607367420368</v>
      </c>
      <c r="E73" s="18">
        <f t="shared" si="3"/>
        <v>1.090073535512337</v>
      </c>
      <c r="F73" s="18">
        <f t="shared" si="5"/>
        <v>1.0878692211898633</v>
      </c>
    </row>
    <row r="74" spans="1:6" x14ac:dyDescent="0.2">
      <c r="A74" t="str">
        <f>$A$16</f>
        <v>Media</v>
      </c>
      <c r="B74" s="18">
        <f t="shared" si="6"/>
        <v>-2.274729863511582</v>
      </c>
      <c r="C74" s="18">
        <f>IF(AND(D$3-C$3 &lt;&gt; 0,C16&lt;&gt;0,D16&lt;&gt;0),(EXP(LN(D16/C16)/(D$3-C$3))-1)*100,0)</f>
        <v>0.64129970072657194</v>
      </c>
      <c r="D74" s="18">
        <f t="shared" si="3"/>
        <v>-0.70223198239891538</v>
      </c>
      <c r="E74" s="18">
        <f t="shared" si="3"/>
        <v>-0.25145111257752761</v>
      </c>
      <c r="F74" s="18">
        <f t="shared" si="5"/>
        <v>-0.40193832323219825</v>
      </c>
    </row>
    <row r="75" spans="1:6" x14ac:dyDescent="0.2">
      <c r="A75" t="str">
        <f>$A$17</f>
        <v>Information technology</v>
      </c>
      <c r="B75" s="18">
        <f t="shared" si="6"/>
        <v>-1.3305106485430152</v>
      </c>
      <c r="C75" s="18">
        <f t="shared" si="4"/>
        <v>0.42143118028834525</v>
      </c>
      <c r="D75" s="18">
        <f t="shared" si="3"/>
        <v>1.3851471955596217</v>
      </c>
      <c r="E75" s="18">
        <f t="shared" si="3"/>
        <v>0.74841740020550329</v>
      </c>
      <c r="F75" s="18">
        <f t="shared" si="5"/>
        <v>0.96021510297734647</v>
      </c>
    </row>
    <row r="76" spans="1:6" x14ac:dyDescent="0.2">
      <c r="A76" t="str">
        <f>$A$18</f>
        <v>Finance and insurance</v>
      </c>
      <c r="B76" s="18">
        <f t="shared" si="6"/>
        <v>-0.5773551864604598</v>
      </c>
      <c r="C76" s="18">
        <f t="shared" si="4"/>
        <v>4.8768438139596748</v>
      </c>
      <c r="D76" s="18">
        <f t="shared" si="3"/>
        <v>-0.16338632767394223</v>
      </c>
      <c r="E76" s="18">
        <f t="shared" si="3"/>
        <v>-0.44541949526010205</v>
      </c>
      <c r="F76" s="18">
        <f t="shared" si="5"/>
        <v>-0.35149707615275139</v>
      </c>
    </row>
    <row r="77" spans="1:6" x14ac:dyDescent="0.2">
      <c r="A77" t="str">
        <f>$A$19</f>
        <v>Real estate</v>
      </c>
      <c r="B77" s="18">
        <f t="shared" si="6"/>
        <v>0.76237984365736811</v>
      </c>
      <c r="C77" s="18">
        <f t="shared" si="4"/>
        <v>9.8685514234752691</v>
      </c>
      <c r="D77" s="18">
        <f t="shared" si="3"/>
        <v>-1.1655557327566179</v>
      </c>
      <c r="E77" s="18">
        <f t="shared" si="3"/>
        <v>0.53275417959144367</v>
      </c>
      <c r="F77" s="18">
        <f t="shared" si="5"/>
        <v>-3.6567129519426977E-2</v>
      </c>
    </row>
    <row r="78" spans="1:6" x14ac:dyDescent="0.2">
      <c r="A78" t="str">
        <f>$A$20</f>
        <v>Professional services</v>
      </c>
      <c r="B78" s="18">
        <f t="shared" si="6"/>
        <v>2.3201277883146521</v>
      </c>
      <c r="C78" s="18">
        <f t="shared" si="4"/>
        <v>-4.4982789534991579</v>
      </c>
      <c r="D78" s="18">
        <f t="shared" si="3"/>
        <v>0.96620984848720948</v>
      </c>
      <c r="E78" s="18">
        <f t="shared" si="3"/>
        <v>0.67378170502645496</v>
      </c>
      <c r="F78" s="18">
        <f t="shared" si="5"/>
        <v>0.77116352497126339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1.6174706122087601</v>
      </c>
      <c r="C79" s="18">
        <f t="shared" ref="C79:C84" si="8">IF(AND(D$3-C$3 &lt;&gt; 0,C21&lt;&gt;0,D21&lt;&gt;0),(EXP(LN(D21/C21)/(D$3-C$3))-1)*100,0)</f>
        <v>-7.1474132432292059</v>
      </c>
      <c r="D79" s="18">
        <f t="shared" ref="D79:D84" si="9">IF(AND(E$3-D$3 &lt;&gt; 0,D21&lt;&gt;0,E21&lt;&gt;0),(EXP(LN(E21/D21)/(E$3-D$3))-1)*100,0)</f>
        <v>1.6334364653516342</v>
      </c>
      <c r="E79" s="18">
        <f t="shared" ref="E79:E84" si="10">IF(AND(F$3-E$3 &lt;&gt; 0,E21&lt;&gt;0,F21&lt;&gt;0),(EXP(LN(F21/E21)/(F$3-E$3))-1)*100,0)</f>
        <v>0.91757868996142911</v>
      </c>
      <c r="F79" s="18">
        <f t="shared" si="5"/>
        <v>1.1556359470419553</v>
      </c>
    </row>
    <row r="80" spans="1:6" x14ac:dyDescent="0.2">
      <c r="A80" s="10" t="str">
        <f>$A$22</f>
        <v>Public admin. and defence</v>
      </c>
      <c r="B80" s="18">
        <f t="shared" si="7"/>
        <v>-1.0612446708208267</v>
      </c>
      <c r="C80" s="18">
        <f t="shared" si="8"/>
        <v>3.1503351420364645</v>
      </c>
      <c r="D80" s="18">
        <f t="shared" si="9"/>
        <v>4.2665560937726887E-2</v>
      </c>
      <c r="E80" s="18">
        <f t="shared" si="10"/>
        <v>-0.16016884500783535</v>
      </c>
      <c r="F80" s="18">
        <f t="shared" si="5"/>
        <v>-9.2603111194167198E-2</v>
      </c>
    </row>
    <row r="81" spans="1:6" x14ac:dyDescent="0.2">
      <c r="A81" s="10" t="str">
        <f>$A$23</f>
        <v>Education</v>
      </c>
      <c r="B81" s="18">
        <f t="shared" si="7"/>
        <v>-0.7091465990135104</v>
      </c>
      <c r="C81" s="18">
        <f t="shared" si="8"/>
        <v>-3.0742826172050597</v>
      </c>
      <c r="D81" s="18">
        <f t="shared" si="9"/>
        <v>0.16750253365047651</v>
      </c>
      <c r="E81" s="18">
        <f t="shared" si="10"/>
        <v>0.36680074563608667</v>
      </c>
      <c r="F81" s="18">
        <f t="shared" si="5"/>
        <v>0.30032398793804482</v>
      </c>
    </row>
    <row r="82" spans="1:6" x14ac:dyDescent="0.2">
      <c r="A82" s="10" t="str">
        <f>$A$24</f>
        <v>Health and social work</v>
      </c>
      <c r="B82" s="18">
        <f t="shared" si="7"/>
        <v>0.88634957205631082</v>
      </c>
      <c r="C82" s="18">
        <f t="shared" si="8"/>
        <v>-3.2670245443932044</v>
      </c>
      <c r="D82" s="18">
        <f t="shared" si="9"/>
        <v>1.3958392033945888</v>
      </c>
      <c r="E82" s="18">
        <f t="shared" si="10"/>
        <v>0.71676427727183079</v>
      </c>
      <c r="F82" s="18">
        <f t="shared" si="5"/>
        <v>0.94261574865550646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-1.797251927643817</v>
      </c>
      <c r="C83" s="18">
        <f t="shared" si="8"/>
        <v>-5.5333888718376523</v>
      </c>
      <c r="D83" s="18">
        <f t="shared" si="9"/>
        <v>2.2165470322043079</v>
      </c>
      <c r="E83" s="18">
        <f t="shared" si="10"/>
        <v>1.0844104875921579</v>
      </c>
      <c r="F83" s="18">
        <f t="shared" si="5"/>
        <v>1.460389167092413</v>
      </c>
    </row>
    <row r="84" spans="1:6" x14ac:dyDescent="0.2">
      <c r="A84" s="10" t="str">
        <f>$A$26</f>
        <v>Other services</v>
      </c>
      <c r="B84" s="18">
        <f t="shared" si="7"/>
        <v>2.1157938254980913</v>
      </c>
      <c r="C84" s="18">
        <f t="shared" si="8"/>
        <v>-5.0246620063166052</v>
      </c>
      <c r="D84" s="18">
        <f t="shared" si="9"/>
        <v>-0.28482355353768307</v>
      </c>
      <c r="E84" s="18">
        <f t="shared" si="10"/>
        <v>3.178954958098501E-2</v>
      </c>
      <c r="F84" s="18">
        <f t="shared" si="5"/>
        <v>-7.3859694331757098E-2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0.96975887597958721</v>
      </c>
      <c r="C86" s="18">
        <f>IF(AND(D$3-C$3 &lt;&gt; 0,C28&lt;&gt;0,D28&lt;&gt;0),(EXP(LN(D28/C28)/(D$3-C$3))-1)*100,0)</f>
        <v>-1.4427701186278341</v>
      </c>
      <c r="D86" s="18">
        <f>IF(AND(E$3-D$3 &lt;&gt; 0,D28&lt;&gt;0,E28&lt;&gt;0),(EXP(LN(E28/D28)/(E$3-D$3))-1)*100,0)</f>
        <v>0.6693952331591424</v>
      </c>
      <c r="E86" s="18">
        <f>IF(AND(F$3-E$3 &lt;&gt; 0,E28&lt;&gt;0,F28&lt;&gt;0),(EXP(LN(F28/E28)/(F$3-E$3))-1)*100,0)</f>
        <v>0.4531618095065415</v>
      </c>
      <c r="F86" s="18">
        <f>IF(AND(F$3-D$3 &lt;&gt; 0,D28&lt;&gt;0,F28&lt;&gt;0),(EXP(LN(F28/D28)/(F$3-D$3))-1)*100,0)</f>
        <v>0.52518796141134416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0.34599999999999476</v>
      </c>
      <c r="C90" s="27">
        <f>D5-C5</f>
        <v>0.61999999999998856</v>
      </c>
      <c r="D90" s="27">
        <f t="shared" si="11"/>
        <v>0.43499999999999162</v>
      </c>
      <c r="E90" s="27">
        <f t="shared" si="11"/>
        <v>0.3620000000000303</v>
      </c>
      <c r="F90" s="27">
        <f>F5-D5</f>
        <v>0.79700000000002191</v>
      </c>
    </row>
    <row r="91" spans="1:6" x14ac:dyDescent="0.2">
      <c r="A91" t="str">
        <f>$A$6</f>
        <v>Mining and quarrying</v>
      </c>
      <c r="B91" s="27">
        <f t="shared" si="11"/>
        <v>-7.6999999999998181E-2</v>
      </c>
      <c r="C91" s="27">
        <f t="shared" ref="C91:C105" si="12">D6-C6</f>
        <v>-5.00000000000006E-2</v>
      </c>
      <c r="D91" s="27">
        <f t="shared" si="11"/>
        <v>-0.11899999999999944</v>
      </c>
      <c r="E91" s="27">
        <f t="shared" si="11"/>
        <v>-0.12799999999999917</v>
      </c>
      <c r="F91" s="27">
        <f t="shared" ref="F91:F111" si="13">F6-D6</f>
        <v>-0.24699999999999861</v>
      </c>
    </row>
    <row r="92" spans="1:6" x14ac:dyDescent="0.2">
      <c r="A92" t="str">
        <f>$A$7</f>
        <v>Food drink and tobacco</v>
      </c>
      <c r="B92" s="27">
        <f t="shared" si="11"/>
        <v>0.51899999999998947</v>
      </c>
      <c r="C92" s="27">
        <f t="shared" si="12"/>
        <v>3.7000000000031008E-2</v>
      </c>
      <c r="D92" s="27">
        <f t="shared" si="11"/>
        <v>0.12199999999998745</v>
      </c>
      <c r="E92" s="27">
        <f t="shared" si="11"/>
        <v>-6.300000000000594E-2</v>
      </c>
      <c r="F92" s="27">
        <f t="shared" si="13"/>
        <v>5.8999999999981512E-2</v>
      </c>
    </row>
    <row r="93" spans="1:6" x14ac:dyDescent="0.2">
      <c r="A93" t="str">
        <f>$A$8</f>
        <v>Engineering</v>
      </c>
      <c r="B93" s="27">
        <f t="shared" si="11"/>
        <v>0.72099999999998232</v>
      </c>
      <c r="C93" s="27">
        <f t="shared" si="12"/>
        <v>-0.364999999999986</v>
      </c>
      <c r="D93" s="27">
        <f t="shared" si="11"/>
        <v>-0.59299999999994846</v>
      </c>
      <c r="E93" s="27">
        <f t="shared" si="11"/>
        <v>-2.4900000000000162</v>
      </c>
      <c r="F93" s="27">
        <f t="shared" si="13"/>
        <v>-3.0829999999999647</v>
      </c>
    </row>
    <row r="94" spans="1:6" x14ac:dyDescent="0.2">
      <c r="A94" t="str">
        <f>$A$9</f>
        <v>Rest of manufacturing</v>
      </c>
      <c r="B94" s="27">
        <f t="shared" si="11"/>
        <v>1.4420000000000144</v>
      </c>
      <c r="C94" s="27">
        <f t="shared" si="12"/>
        <v>3.2999999999844931E-2</v>
      </c>
      <c r="D94" s="27">
        <f t="shared" si="11"/>
        <v>-2.0859999999998493</v>
      </c>
      <c r="E94" s="27">
        <f t="shared" si="11"/>
        <v>-1.6250000000000497</v>
      </c>
      <c r="F94" s="27">
        <f t="shared" si="13"/>
        <v>-3.710999999999899</v>
      </c>
    </row>
    <row r="95" spans="1:6" x14ac:dyDescent="0.2">
      <c r="A95" t="str">
        <f>$A$10</f>
        <v>Electricity and gas</v>
      </c>
      <c r="B95" s="27">
        <f t="shared" si="11"/>
        <v>0.2599999999999949</v>
      </c>
      <c r="C95" s="27">
        <f t="shared" si="12"/>
        <v>0.33799999999999608</v>
      </c>
      <c r="D95" s="27">
        <f t="shared" si="11"/>
        <v>-8.4999999999991083E-2</v>
      </c>
      <c r="E95" s="27">
        <f t="shared" si="11"/>
        <v>-7.0000000000001172E-3</v>
      </c>
      <c r="F95" s="27">
        <f t="shared" si="13"/>
        <v>-9.19999999999912E-2</v>
      </c>
    </row>
    <row r="96" spans="1:6" x14ac:dyDescent="0.2">
      <c r="A96" t="str">
        <f>$A$11</f>
        <v>Water and sewerage</v>
      </c>
      <c r="B96" s="27">
        <f t="shared" si="11"/>
        <v>0.96900000000000563</v>
      </c>
      <c r="C96" s="27">
        <f t="shared" si="12"/>
        <v>-0.4150000000000249</v>
      </c>
      <c r="D96" s="27">
        <f t="shared" si="11"/>
        <v>0.33500000000001595</v>
      </c>
      <c r="E96" s="27">
        <f t="shared" si="11"/>
        <v>0.56699999999999129</v>
      </c>
      <c r="F96" s="27">
        <f t="shared" si="13"/>
        <v>0.90200000000000724</v>
      </c>
    </row>
    <row r="97" spans="1:6" x14ac:dyDescent="0.2">
      <c r="A97" t="str">
        <f>$A$12</f>
        <v>Construction</v>
      </c>
      <c r="B97" s="27">
        <f t="shared" si="11"/>
        <v>5.0359999999999729</v>
      </c>
      <c r="C97" s="27">
        <f t="shared" si="12"/>
        <v>9.5999999999968111E-2</v>
      </c>
      <c r="D97" s="27">
        <f t="shared" si="11"/>
        <v>4.9769999999998689</v>
      </c>
      <c r="E97" s="27">
        <f t="shared" si="11"/>
        <v>6.7410000000000778</v>
      </c>
      <c r="F97" s="27">
        <f t="shared" si="13"/>
        <v>11.717999999999947</v>
      </c>
    </row>
    <row r="98" spans="1:6" x14ac:dyDescent="0.2">
      <c r="A98" t="str">
        <f>$A$13</f>
        <v>Wholesale and retail trade</v>
      </c>
      <c r="B98" s="27">
        <f t="shared" si="11"/>
        <v>6.9400000000002819</v>
      </c>
      <c r="C98" s="27">
        <f t="shared" si="12"/>
        <v>3.7130000000001075</v>
      </c>
      <c r="D98" s="27">
        <f t="shared" si="11"/>
        <v>1.0329999999996744</v>
      </c>
      <c r="E98" s="27">
        <f t="shared" si="11"/>
        <v>1.6589999999999634</v>
      </c>
      <c r="F98" s="27">
        <f t="shared" si="13"/>
        <v>2.6919999999996378</v>
      </c>
    </row>
    <row r="99" spans="1:6" x14ac:dyDescent="0.2">
      <c r="A99" t="str">
        <f>$A$14</f>
        <v>Transport and storage</v>
      </c>
      <c r="B99" s="27">
        <f t="shared" si="11"/>
        <v>-6.7000000000142279E-2</v>
      </c>
      <c r="C99" s="27">
        <f t="shared" si="12"/>
        <v>-1.1449999999998255</v>
      </c>
      <c r="D99" s="27">
        <f t="shared" si="11"/>
        <v>0.8740000000000272</v>
      </c>
      <c r="E99" s="27">
        <f t="shared" si="11"/>
        <v>0.27399999999994051</v>
      </c>
      <c r="F99" s="27">
        <f t="shared" si="13"/>
        <v>1.1479999999999677</v>
      </c>
    </row>
    <row r="100" spans="1:6" x14ac:dyDescent="0.2">
      <c r="A100" t="str">
        <f>$A$15</f>
        <v>Accommodation and food</v>
      </c>
      <c r="B100" s="27">
        <f t="shared" si="11"/>
        <v>6.6110000000002316</v>
      </c>
      <c r="C100" s="27">
        <f t="shared" si="12"/>
        <v>-3.1530000000000129</v>
      </c>
      <c r="D100" s="27">
        <f t="shared" si="11"/>
        <v>3.5019999999998461</v>
      </c>
      <c r="E100" s="27">
        <f t="shared" si="11"/>
        <v>7.6450000000000671</v>
      </c>
      <c r="F100" s="27">
        <f t="shared" si="13"/>
        <v>11.146999999999913</v>
      </c>
    </row>
    <row r="101" spans="1:6" x14ac:dyDescent="0.2">
      <c r="A101" t="str">
        <f>$A$16</f>
        <v>Media</v>
      </c>
      <c r="B101" s="27">
        <f t="shared" si="11"/>
        <v>-0.45099999999998364</v>
      </c>
      <c r="C101" s="27">
        <f t="shared" si="12"/>
        <v>2.9999999999988702E-2</v>
      </c>
      <c r="D101" s="27">
        <f t="shared" si="11"/>
        <v>-0.1630000000000047</v>
      </c>
      <c r="E101" s="27">
        <f t="shared" si="11"/>
        <v>-0.11299999999999599</v>
      </c>
      <c r="F101" s="27">
        <f t="shared" si="13"/>
        <v>-0.27600000000000069</v>
      </c>
    </row>
    <row r="102" spans="1:6" x14ac:dyDescent="0.2">
      <c r="A102" t="str">
        <f>$A$17</f>
        <v>Information technology</v>
      </c>
      <c r="B102" s="27">
        <f t="shared" si="11"/>
        <v>-1.9590000000000316</v>
      </c>
      <c r="C102" s="27">
        <f t="shared" si="12"/>
        <v>0.15000000000003411</v>
      </c>
      <c r="D102" s="27">
        <f t="shared" si="11"/>
        <v>2.5450000000000443</v>
      </c>
      <c r="E102" s="27">
        <f t="shared" si="11"/>
        <v>2.9639999999998778</v>
      </c>
      <c r="F102" s="27">
        <f t="shared" si="13"/>
        <v>5.5089999999999222</v>
      </c>
    </row>
    <row r="103" spans="1:6" x14ac:dyDescent="0.2">
      <c r="A103" t="str">
        <f>$A$18</f>
        <v>Finance and insurance</v>
      </c>
      <c r="B103" s="27">
        <f t="shared" si="11"/>
        <v>-0.66399999999996595</v>
      </c>
      <c r="C103" s="27">
        <f t="shared" si="12"/>
        <v>1.3819999999998949</v>
      </c>
      <c r="D103" s="27">
        <f t="shared" si="11"/>
        <v>-0.24199999999992272</v>
      </c>
      <c r="E103" s="27">
        <f t="shared" si="11"/>
        <v>-1.2870000000000417</v>
      </c>
      <c r="F103" s="27">
        <f t="shared" si="13"/>
        <v>-1.5289999999999644</v>
      </c>
    </row>
    <row r="104" spans="1:6" x14ac:dyDescent="0.2">
      <c r="A104" t="str">
        <f>$A$19</f>
        <v>Real estate</v>
      </c>
      <c r="B104" s="27">
        <f t="shared" si="11"/>
        <v>0.45300000000000473</v>
      </c>
      <c r="C104" s="27">
        <f t="shared" si="12"/>
        <v>1.4939999999999216</v>
      </c>
      <c r="D104" s="27">
        <f t="shared" si="11"/>
        <v>-0.94699999999994411</v>
      </c>
      <c r="E104" s="27">
        <f t="shared" si="11"/>
        <v>0.855999999999975</v>
      </c>
      <c r="F104" s="27">
        <f t="shared" si="13"/>
        <v>-9.0999999999969106E-2</v>
      </c>
    </row>
    <row r="105" spans="1:6" x14ac:dyDescent="0.2">
      <c r="A105" t="str">
        <f>$A$20</f>
        <v>Professional services</v>
      </c>
      <c r="B105" s="27">
        <f t="shared" si="11"/>
        <v>6.6979999999999791</v>
      </c>
      <c r="C105" s="27">
        <f t="shared" si="12"/>
        <v>-3.4370000000000971</v>
      </c>
      <c r="D105" s="27">
        <f t="shared" si="11"/>
        <v>3.5940000000000225</v>
      </c>
      <c r="E105" s="27">
        <f t="shared" si="11"/>
        <v>5.3180000000000973</v>
      </c>
      <c r="F105" s="27">
        <f t="shared" si="13"/>
        <v>8.9120000000001198</v>
      </c>
    </row>
    <row r="106" spans="1:6" x14ac:dyDescent="0.2">
      <c r="A106" s="10" t="str">
        <f>$A$21</f>
        <v>Support services</v>
      </c>
      <c r="B106" s="27">
        <f t="shared" ref="B106:B111" si="14">C21-B21</f>
        <v>3.6060000000001509</v>
      </c>
      <c r="C106" s="27">
        <f t="shared" ref="C106:C111" si="15">D21-C21</f>
        <v>-4.1459999999999653</v>
      </c>
      <c r="D106" s="27">
        <f t="shared" ref="D106:D111" si="16">E21-D21</f>
        <v>4.5449999999998454</v>
      </c>
      <c r="E106" s="27">
        <f t="shared" ref="E106:E111" si="17">F21-E21</f>
        <v>5.5860000000000056</v>
      </c>
      <c r="F106" s="27">
        <f t="shared" si="13"/>
        <v>10.130999999999851</v>
      </c>
    </row>
    <row r="107" spans="1:6" x14ac:dyDescent="0.2">
      <c r="A107" s="10" t="str">
        <f>$A$22</f>
        <v>Public admin. and defence</v>
      </c>
      <c r="B107" s="27">
        <f t="shared" si="14"/>
        <v>-1.3659999999999854</v>
      </c>
      <c r="C107" s="27">
        <f t="shared" si="15"/>
        <v>0.98700000000002319</v>
      </c>
      <c r="D107" s="27">
        <f t="shared" si="16"/>
        <v>6.899999999983919E-2</v>
      </c>
      <c r="E107" s="27">
        <f t="shared" si="17"/>
        <v>-0.51499999999986201</v>
      </c>
      <c r="F107" s="27">
        <f t="shared" si="13"/>
        <v>-0.44600000000002282</v>
      </c>
    </row>
    <row r="108" spans="1:6" x14ac:dyDescent="0.2">
      <c r="A108" s="10" t="str">
        <f>$A$23</f>
        <v>Education</v>
      </c>
      <c r="B108" s="27">
        <f t="shared" si="14"/>
        <v>-1.918000000000049</v>
      </c>
      <c r="C108" s="27">
        <f t="shared" si="15"/>
        <v>-2.0419999999999447</v>
      </c>
      <c r="D108" s="27">
        <f t="shared" si="16"/>
        <v>0.5410000000002384</v>
      </c>
      <c r="E108" s="27">
        <f t="shared" si="17"/>
        <v>2.4209999999999354</v>
      </c>
      <c r="F108" s="27">
        <f t="shared" si="13"/>
        <v>2.9620000000001738</v>
      </c>
    </row>
    <row r="109" spans="1:6" x14ac:dyDescent="0.2">
      <c r="A109" s="10" t="str">
        <f>$A$24</f>
        <v>Health and social work</v>
      </c>
      <c r="B109" s="27">
        <f t="shared" si="14"/>
        <v>3.5340000000001766</v>
      </c>
      <c r="C109" s="27">
        <f t="shared" si="15"/>
        <v>-3.3290000000003488</v>
      </c>
      <c r="D109" s="27">
        <f t="shared" si="16"/>
        <v>7.0740000000002965</v>
      </c>
      <c r="E109" s="27">
        <f t="shared" si="17"/>
        <v>7.8209999999998843</v>
      </c>
      <c r="F109" s="27">
        <f t="shared" si="13"/>
        <v>14.895000000000181</v>
      </c>
    </row>
    <row r="110" spans="1:6" x14ac:dyDescent="0.2">
      <c r="A110" s="10" t="str">
        <f>$A$25</f>
        <v>Arts and entertainment</v>
      </c>
      <c r="B110" s="27">
        <f t="shared" si="14"/>
        <v>-1.7160000000000295</v>
      </c>
      <c r="C110" s="27">
        <f t="shared" si="15"/>
        <v>-1.2620000000000147</v>
      </c>
      <c r="D110" s="27">
        <f t="shared" si="16"/>
        <v>2.4960000000000022</v>
      </c>
      <c r="E110" s="27">
        <f t="shared" si="17"/>
        <v>2.7380000000000351</v>
      </c>
      <c r="F110" s="27">
        <f t="shared" si="13"/>
        <v>5.2340000000000373</v>
      </c>
    </row>
    <row r="111" spans="1:6" x14ac:dyDescent="0.2">
      <c r="A111" s="10" t="str">
        <f>$A$26</f>
        <v>Other services</v>
      </c>
      <c r="B111" s="27">
        <f t="shared" si="14"/>
        <v>2.2640000000000775</v>
      </c>
      <c r="C111" s="27">
        <f t="shared" si="15"/>
        <v>-1.4160000000000856</v>
      </c>
      <c r="D111" s="27">
        <f t="shared" si="16"/>
        <v>-0.37899999999998357</v>
      </c>
      <c r="E111" s="27">
        <f t="shared" si="17"/>
        <v>8.4000000000060027E-2</v>
      </c>
      <c r="F111" s="27">
        <f t="shared" si="13"/>
        <v>-0.29499999999992355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31.181000000000722</v>
      </c>
      <c r="C113" s="29">
        <f>D28-C28</f>
        <v>-11.880000000000564</v>
      </c>
      <c r="D113" s="29">
        <f>E28-D28</f>
        <v>27.527999999999906</v>
      </c>
      <c r="E113" s="29">
        <f>F28-E28</f>
        <v>38.807999999999993</v>
      </c>
      <c r="F113" s="29">
        <f>F28-D28</f>
        <v>66.335999999999899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Dorset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16.639000000000017</v>
      </c>
      <c r="C7" s="31">
        <f>'Ind T1'!C7</f>
        <v>18.137000000000015</v>
      </c>
      <c r="D7" s="31">
        <f>'Ind T1'!D7</f>
        <v>18.629999999999974</v>
      </c>
      <c r="E7" s="31">
        <f>'Ind T1'!E7</f>
        <v>19.195999999999987</v>
      </c>
      <c r="F7" s="31">
        <f>'Ind T1'!F7</f>
        <v>19.990000000000013</v>
      </c>
      <c r="H7" s="31">
        <f>C7-B7</f>
        <v>1.4979999999999976</v>
      </c>
      <c r="I7" s="31">
        <f>D7-C7</f>
        <v>0.49299999999995947</v>
      </c>
      <c r="J7" s="31">
        <f>E7-D7</f>
        <v>0.56600000000001316</v>
      </c>
      <c r="K7" s="31">
        <f>F7-E7</f>
        <v>0.79400000000002535</v>
      </c>
      <c r="L7" s="31">
        <f>F7-D7</f>
        <v>1.3600000000000385</v>
      </c>
    </row>
    <row r="8" spans="1:12" x14ac:dyDescent="0.2">
      <c r="A8" t="str">
        <f>'Ind T2'!A5</f>
        <v>Agriculture</v>
      </c>
      <c r="B8" s="32">
        <f>'Ind T2'!B5</f>
        <v>10.172000000000011</v>
      </c>
      <c r="C8" s="32">
        <f>'Ind T2'!C5</f>
        <v>10.518000000000006</v>
      </c>
      <c r="D8" s="32">
        <f>'Ind T2'!D5</f>
        <v>11.137999999999995</v>
      </c>
      <c r="E8" s="32">
        <f>'Ind T2'!E5</f>
        <v>11.572999999999986</v>
      </c>
      <c r="F8" s="32">
        <f>'Ind T2'!F5</f>
        <v>11.935000000000016</v>
      </c>
      <c r="H8" s="11">
        <f t="shared" ref="H8:H40" si="0">C8-B8</f>
        <v>0.34599999999999476</v>
      </c>
      <c r="I8" s="31">
        <f t="shared" ref="I8:I38" si="1">D8-C8</f>
        <v>0.61999999999998856</v>
      </c>
      <c r="J8" s="11">
        <f t="shared" ref="J8:J38" si="2">E8-D8</f>
        <v>0.43499999999999162</v>
      </c>
      <c r="K8" s="11">
        <f t="shared" ref="K8:K38" si="3">F8-E8</f>
        <v>0.3620000000000303</v>
      </c>
      <c r="L8" s="31">
        <f t="shared" ref="L8:L40" si="4">F8-D8</f>
        <v>0.79700000000002191</v>
      </c>
    </row>
    <row r="9" spans="1:12" x14ac:dyDescent="0.2">
      <c r="A9" t="str">
        <f>'Ind T2'!A6</f>
        <v>Mining and quarrying</v>
      </c>
      <c r="B9" s="32">
        <f>'Ind T2'!B6</f>
        <v>0.76999999999999791</v>
      </c>
      <c r="C9" s="32">
        <f>'Ind T2'!C6</f>
        <v>0.69299999999999973</v>
      </c>
      <c r="D9" s="32">
        <f>'Ind T2'!D6</f>
        <v>0.64299999999999913</v>
      </c>
      <c r="E9" s="32">
        <f>'Ind T2'!E6</f>
        <v>0.52399999999999969</v>
      </c>
      <c r="F9" s="32">
        <f>'Ind T2'!F6</f>
        <v>0.39600000000000052</v>
      </c>
      <c r="H9" s="11">
        <f t="shared" si="0"/>
        <v>-7.6999999999998181E-2</v>
      </c>
      <c r="I9" s="31">
        <f t="shared" si="1"/>
        <v>-5.00000000000006E-2</v>
      </c>
      <c r="J9" s="11">
        <f t="shared" si="2"/>
        <v>-0.11899999999999944</v>
      </c>
      <c r="K9" s="11">
        <f t="shared" si="3"/>
        <v>-0.12799999999999917</v>
      </c>
      <c r="L9" s="31">
        <f t="shared" si="4"/>
        <v>-0.24699999999999861</v>
      </c>
    </row>
    <row r="10" spans="1:12" x14ac:dyDescent="0.2">
      <c r="A10" t="str">
        <f>'Ind T2'!A10</f>
        <v>Electricity and gas</v>
      </c>
      <c r="B10" s="32">
        <f>'Ind T2'!B10</f>
        <v>1.8340000000000019</v>
      </c>
      <c r="C10" s="32">
        <f>'Ind T2'!C10</f>
        <v>2.0939999999999968</v>
      </c>
      <c r="D10" s="32">
        <f>'Ind T2'!D10</f>
        <v>2.4319999999999928</v>
      </c>
      <c r="E10" s="32">
        <f>'Ind T2'!E10</f>
        <v>2.3470000000000018</v>
      </c>
      <c r="F10" s="32">
        <f>'Ind T2'!F10</f>
        <v>2.3400000000000016</v>
      </c>
      <c r="H10" s="11">
        <f t="shared" si="0"/>
        <v>0.2599999999999949</v>
      </c>
      <c r="I10" s="31">
        <f t="shared" si="1"/>
        <v>0.33799999999999608</v>
      </c>
      <c r="J10" s="11">
        <f t="shared" si="2"/>
        <v>-8.4999999999991083E-2</v>
      </c>
      <c r="K10" s="11">
        <f t="shared" si="3"/>
        <v>-7.0000000000001172E-3</v>
      </c>
      <c r="L10" s="31">
        <f t="shared" si="4"/>
        <v>-9.19999999999912E-2</v>
      </c>
    </row>
    <row r="11" spans="1:12" x14ac:dyDescent="0.2">
      <c r="A11" t="str">
        <f>'Ind T2'!A11</f>
        <v>Water and sewerage</v>
      </c>
      <c r="B11" s="32">
        <f>'Ind T2'!B11</f>
        <v>3.8630000000000049</v>
      </c>
      <c r="C11" s="32">
        <f>'Ind T2'!C11</f>
        <v>4.8320000000000105</v>
      </c>
      <c r="D11" s="32">
        <f>'Ind T2'!D11</f>
        <v>4.4169999999999856</v>
      </c>
      <c r="E11" s="32">
        <f>'Ind T2'!E11</f>
        <v>4.7520000000000016</v>
      </c>
      <c r="F11" s="32">
        <f>'Ind T2'!F11</f>
        <v>5.3189999999999928</v>
      </c>
      <c r="H11" s="11">
        <f t="shared" ref="H11" si="5">C11-B11</f>
        <v>0.96900000000000563</v>
      </c>
      <c r="I11" s="31">
        <f t="shared" ref="I11" si="6">D11-C11</f>
        <v>-0.4150000000000249</v>
      </c>
      <c r="J11" s="11">
        <f t="shared" ref="J11" si="7">E11-D11</f>
        <v>0.33500000000001595</v>
      </c>
      <c r="K11" s="11">
        <f t="shared" ref="K11" si="8">F11-E11</f>
        <v>0.56699999999999129</v>
      </c>
      <c r="L11" s="31">
        <f t="shared" si="4"/>
        <v>0.90200000000000724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57.083000000000006</v>
      </c>
      <c r="C13" s="31">
        <f>'Ind T1'!C8</f>
        <v>59.764999999999986</v>
      </c>
      <c r="D13" s="31">
        <f>'Ind T1'!D8</f>
        <v>59.469999999999878</v>
      </c>
      <c r="E13" s="31">
        <f>'Ind T1'!E8</f>
        <v>56.913000000000068</v>
      </c>
      <c r="F13" s="31">
        <f>'Ind T1'!F8</f>
        <v>52.734999999999999</v>
      </c>
      <c r="H13" s="31">
        <f t="shared" si="0"/>
        <v>2.6819999999999808</v>
      </c>
      <c r="I13" s="31">
        <f t="shared" si="1"/>
        <v>-0.29500000000010829</v>
      </c>
      <c r="J13" s="31">
        <f t="shared" si="2"/>
        <v>-2.5569999999998103</v>
      </c>
      <c r="K13" s="31">
        <f t="shared" si="3"/>
        <v>-4.1780000000000683</v>
      </c>
      <c r="L13" s="31">
        <f t="shared" si="4"/>
        <v>-6.7349999999998786</v>
      </c>
    </row>
    <row r="14" spans="1:12" x14ac:dyDescent="0.2">
      <c r="A14" t="str">
        <f>'Ind T2'!A7</f>
        <v>Food drink and tobacco</v>
      </c>
      <c r="B14" s="32">
        <f>'Ind T2'!B7</f>
        <v>5.7899999999999956</v>
      </c>
      <c r="C14" s="32">
        <f>'Ind T2'!C7</f>
        <v>6.3089999999999851</v>
      </c>
      <c r="D14" s="32">
        <f>'Ind T2'!D7</f>
        <v>6.3460000000000161</v>
      </c>
      <c r="E14" s="32">
        <f>'Ind T2'!E7</f>
        <v>6.4680000000000035</v>
      </c>
      <c r="F14" s="32">
        <f>'Ind T2'!F7</f>
        <v>6.4049999999999976</v>
      </c>
      <c r="H14" s="11">
        <f t="shared" si="0"/>
        <v>0.51899999999998947</v>
      </c>
      <c r="I14" s="31">
        <f t="shared" si="1"/>
        <v>3.7000000000031008E-2</v>
      </c>
      <c r="J14" s="11">
        <f t="shared" si="2"/>
        <v>0.12199999999998745</v>
      </c>
      <c r="K14" s="11">
        <f t="shared" si="3"/>
        <v>-6.300000000000594E-2</v>
      </c>
      <c r="L14" s="31">
        <f t="shared" si="4"/>
        <v>5.8999999999981512E-2</v>
      </c>
    </row>
    <row r="15" spans="1:12" x14ac:dyDescent="0.2">
      <c r="A15" t="str">
        <f>'Ind T2'!A8</f>
        <v>Engineering</v>
      </c>
      <c r="B15" s="32">
        <f>'Ind T2'!B8</f>
        <v>14.170999999999987</v>
      </c>
      <c r="C15" s="32">
        <f>'Ind T2'!C8</f>
        <v>14.891999999999969</v>
      </c>
      <c r="D15" s="32">
        <f>'Ind T2'!D8</f>
        <v>14.526999999999983</v>
      </c>
      <c r="E15" s="32">
        <f>'Ind T2'!E8</f>
        <v>13.934000000000035</v>
      </c>
      <c r="F15" s="32">
        <f>'Ind T2'!F8</f>
        <v>11.444000000000019</v>
      </c>
      <c r="H15" s="11">
        <f t="shared" si="0"/>
        <v>0.72099999999998232</v>
      </c>
      <c r="I15" s="31">
        <f t="shared" si="1"/>
        <v>-0.364999999999986</v>
      </c>
      <c r="J15" s="11">
        <f t="shared" si="2"/>
        <v>-0.59299999999994846</v>
      </c>
      <c r="K15" s="11">
        <f t="shared" si="3"/>
        <v>-2.4900000000000162</v>
      </c>
      <c r="L15" s="31">
        <f t="shared" si="4"/>
        <v>-3.0829999999999647</v>
      </c>
    </row>
    <row r="16" spans="1:12" x14ac:dyDescent="0.2">
      <c r="A16" t="str">
        <f>'Ind T2'!A9</f>
        <v>Rest of manufacturing</v>
      </c>
      <c r="B16" s="32">
        <f>'Ind T2'!B9</f>
        <v>37.122000000000021</v>
      </c>
      <c r="C16" s="32">
        <f>'Ind T2'!C9</f>
        <v>38.564000000000036</v>
      </c>
      <c r="D16" s="32">
        <f>'Ind T2'!D9</f>
        <v>38.596999999999881</v>
      </c>
      <c r="E16" s="32">
        <f>'Ind T2'!E9</f>
        <v>36.511000000000031</v>
      </c>
      <c r="F16" s="32">
        <f>'Ind T2'!F9</f>
        <v>34.885999999999981</v>
      </c>
      <c r="H16" s="11">
        <f t="shared" si="0"/>
        <v>1.4420000000000144</v>
      </c>
      <c r="I16" s="31">
        <f t="shared" si="1"/>
        <v>3.2999999999844931E-2</v>
      </c>
      <c r="J16" s="11">
        <f t="shared" si="2"/>
        <v>-2.0859999999998493</v>
      </c>
      <c r="K16" s="11">
        <f t="shared" si="3"/>
        <v>-1.6250000000000497</v>
      </c>
      <c r="L16" s="31">
        <f t="shared" si="4"/>
        <v>-3.710999999999899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53.623000000000097</v>
      </c>
      <c r="C18" s="31">
        <f>'Ind T1'!C9</f>
        <v>58.65900000000007</v>
      </c>
      <c r="D18" s="31">
        <f>'Ind T1'!D9</f>
        <v>58.755000000000038</v>
      </c>
      <c r="E18" s="31">
        <f>'Ind T1'!E9</f>
        <v>63.731999999999907</v>
      </c>
      <c r="F18" s="31">
        <f>'Ind T1'!F9</f>
        <v>70.472999999999985</v>
      </c>
      <c r="H18" s="31">
        <f t="shared" si="0"/>
        <v>5.0359999999999729</v>
      </c>
      <c r="I18" s="31">
        <f t="shared" si="1"/>
        <v>9.5999999999968111E-2</v>
      </c>
      <c r="J18" s="31">
        <f t="shared" si="2"/>
        <v>4.9769999999998689</v>
      </c>
      <c r="K18" s="31">
        <f t="shared" si="3"/>
        <v>6.7410000000000778</v>
      </c>
      <c r="L18" s="31">
        <f t="shared" si="4"/>
        <v>11.717999999999947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204.57199999999966</v>
      </c>
      <c r="C20" s="31">
        <f>'Ind T1'!C10</f>
        <v>218.05600000000007</v>
      </c>
      <c r="D20" s="31">
        <f>'Ind T1'!D10</f>
        <v>217.47100000000032</v>
      </c>
      <c r="E20" s="31">
        <f>'Ind T1'!E10</f>
        <v>222.87999999999988</v>
      </c>
      <c r="F20" s="31">
        <f>'Ind T1'!F10</f>
        <v>232.45799999999986</v>
      </c>
      <c r="H20" s="31">
        <f t="shared" si="0"/>
        <v>13.484000000000407</v>
      </c>
      <c r="I20" s="31">
        <f t="shared" si="1"/>
        <v>-0.58499999999975216</v>
      </c>
      <c r="J20" s="31">
        <f t="shared" si="2"/>
        <v>5.4089999999995655</v>
      </c>
      <c r="K20" s="31">
        <f t="shared" si="3"/>
        <v>9.5779999999999745</v>
      </c>
      <c r="L20" s="31">
        <f t="shared" si="4"/>
        <v>14.98699999999954</v>
      </c>
    </row>
    <row r="21" spans="1:12" x14ac:dyDescent="0.2">
      <c r="A21" s="10" t="str">
        <f>'Ind T2'!A13</f>
        <v>Wholesale and retail trade</v>
      </c>
      <c r="B21" s="32">
        <f>'Ind T2'!B13</f>
        <v>118.06299999999982</v>
      </c>
      <c r="C21" s="32">
        <f>'Ind T2'!C13</f>
        <v>125.0030000000001</v>
      </c>
      <c r="D21" s="32">
        <f>'Ind T2'!D13</f>
        <v>128.71600000000021</v>
      </c>
      <c r="E21" s="32">
        <f>'Ind T2'!E13</f>
        <v>129.74899999999988</v>
      </c>
      <c r="F21" s="32">
        <f>'Ind T2'!F13</f>
        <v>131.40799999999984</v>
      </c>
      <c r="H21" s="11">
        <f t="shared" si="0"/>
        <v>6.9400000000002819</v>
      </c>
      <c r="I21" s="31">
        <f t="shared" si="1"/>
        <v>3.7130000000001075</v>
      </c>
      <c r="J21" s="11">
        <f t="shared" si="2"/>
        <v>1.0329999999996744</v>
      </c>
      <c r="K21" s="11">
        <f t="shared" si="3"/>
        <v>1.6589999999999634</v>
      </c>
      <c r="L21" s="31">
        <f t="shared" si="4"/>
        <v>2.6919999999996378</v>
      </c>
    </row>
    <row r="22" spans="1:12" x14ac:dyDescent="0.2">
      <c r="A22" s="10" t="str">
        <f>'Ind T2'!A14</f>
        <v>Transport and storage</v>
      </c>
      <c r="B22" s="32">
        <f>'Ind T2'!B14</f>
        <v>26.707999999999977</v>
      </c>
      <c r="C22" s="32">
        <f>'Ind T2'!C14</f>
        <v>26.640999999999835</v>
      </c>
      <c r="D22" s="32">
        <f>'Ind T2'!D14</f>
        <v>25.496000000000009</v>
      </c>
      <c r="E22" s="32">
        <f>'Ind T2'!E14</f>
        <v>26.370000000000037</v>
      </c>
      <c r="F22" s="32">
        <f>'Ind T2'!F14</f>
        <v>26.643999999999977</v>
      </c>
      <c r="H22" s="11">
        <f t="shared" si="0"/>
        <v>-6.7000000000142279E-2</v>
      </c>
      <c r="I22" s="31">
        <f t="shared" si="1"/>
        <v>-1.1449999999998255</v>
      </c>
      <c r="J22" s="11">
        <f t="shared" si="2"/>
        <v>0.8740000000000272</v>
      </c>
      <c r="K22" s="11">
        <f t="shared" si="3"/>
        <v>0.27399999999994051</v>
      </c>
      <c r="L22" s="31">
        <f t="shared" si="4"/>
        <v>1.1479999999999677</v>
      </c>
    </row>
    <row r="23" spans="1:12" x14ac:dyDescent="0.2">
      <c r="A23" s="10" t="str">
        <f>'Ind T2'!A15</f>
        <v>Accommodation and food</v>
      </c>
      <c r="B23" s="32">
        <f>'Ind T2'!B15</f>
        <v>59.800999999999888</v>
      </c>
      <c r="C23" s="32">
        <f>'Ind T2'!C15</f>
        <v>66.41200000000012</v>
      </c>
      <c r="D23" s="32">
        <f>'Ind T2'!D15</f>
        <v>63.259000000000107</v>
      </c>
      <c r="E23" s="32">
        <f>'Ind T2'!E15</f>
        <v>66.760999999999953</v>
      </c>
      <c r="F23" s="32">
        <f>'Ind T2'!F15</f>
        <v>74.40600000000002</v>
      </c>
      <c r="H23" s="11">
        <f t="shared" si="0"/>
        <v>6.6110000000002316</v>
      </c>
      <c r="I23" s="31">
        <f t="shared" si="1"/>
        <v>-3.1530000000000129</v>
      </c>
      <c r="J23" s="11">
        <f t="shared" si="2"/>
        <v>3.5019999999998461</v>
      </c>
      <c r="K23" s="11">
        <f t="shared" si="3"/>
        <v>7.6450000000000671</v>
      </c>
      <c r="L23" s="31">
        <f t="shared" si="4"/>
        <v>11.146999999999913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260.91899999999993</v>
      </c>
      <c r="C25" s="31">
        <f>'Ind T1'!C11</f>
        <v>269.15000000000015</v>
      </c>
      <c r="D25" s="31">
        <f>'Ind T1'!D11</f>
        <v>261.94499999999977</v>
      </c>
      <c r="E25" s="31">
        <f>'Ind T1'!E11</f>
        <v>273.39399999999983</v>
      </c>
      <c r="F25" s="31">
        <f>'Ind T1'!F11</f>
        <v>289.53999999999985</v>
      </c>
      <c r="H25" s="31">
        <f t="shared" si="0"/>
        <v>8.2310000000002219</v>
      </c>
      <c r="I25" s="31">
        <f t="shared" si="1"/>
        <v>-7.205000000000382</v>
      </c>
      <c r="J25" s="31">
        <f t="shared" si="2"/>
        <v>11.449000000000069</v>
      </c>
      <c r="K25" s="31">
        <f t="shared" si="3"/>
        <v>16.146000000000015</v>
      </c>
      <c r="L25" s="31">
        <f t="shared" si="4"/>
        <v>27.595000000000084</v>
      </c>
    </row>
    <row r="26" spans="1:12" x14ac:dyDescent="0.2">
      <c r="A26" s="10" t="str">
        <f>'Ind T2'!A16</f>
        <v>Media</v>
      </c>
      <c r="B26" s="11">
        <f>'Ind T2'!B16</f>
        <v>5.1289999999999916</v>
      </c>
      <c r="C26" s="11">
        <f>'Ind T2'!C16</f>
        <v>4.6780000000000079</v>
      </c>
      <c r="D26" s="11">
        <f>'Ind T2'!D16</f>
        <v>4.7079999999999966</v>
      </c>
      <c r="E26" s="11">
        <f>'Ind T2'!E16</f>
        <v>4.5449999999999919</v>
      </c>
      <c r="F26" s="11">
        <f>'Ind T2'!F16</f>
        <v>4.4319999999999959</v>
      </c>
      <c r="H26" s="11">
        <f t="shared" si="0"/>
        <v>-0.45099999999998364</v>
      </c>
      <c r="I26" s="31">
        <f t="shared" si="1"/>
        <v>2.9999999999988702E-2</v>
      </c>
      <c r="J26" s="11">
        <f t="shared" si="2"/>
        <v>-0.1630000000000047</v>
      </c>
      <c r="K26" s="11">
        <f t="shared" si="3"/>
        <v>-0.11299999999999599</v>
      </c>
      <c r="L26" s="31">
        <f t="shared" si="4"/>
        <v>-0.27600000000000069</v>
      </c>
    </row>
    <row r="27" spans="1:12" x14ac:dyDescent="0.2">
      <c r="A27" s="10" t="str">
        <f>'Ind T2'!A17</f>
        <v>Information technology</v>
      </c>
      <c r="B27" s="11">
        <f>'Ind T2'!B17</f>
        <v>37.552000000000056</v>
      </c>
      <c r="C27" s="11">
        <f>'Ind T2'!C17</f>
        <v>35.593000000000025</v>
      </c>
      <c r="D27" s="11">
        <f>'Ind T2'!D17</f>
        <v>35.743000000000059</v>
      </c>
      <c r="E27" s="11">
        <f>'Ind T2'!E17</f>
        <v>38.288000000000103</v>
      </c>
      <c r="F27" s="11">
        <f>'Ind T2'!F17</f>
        <v>41.251999999999981</v>
      </c>
      <c r="H27" s="11">
        <f t="shared" si="0"/>
        <v>-1.9590000000000316</v>
      </c>
      <c r="I27" s="31">
        <f t="shared" si="1"/>
        <v>0.15000000000003411</v>
      </c>
      <c r="J27" s="11">
        <f t="shared" si="2"/>
        <v>2.5450000000000443</v>
      </c>
      <c r="K27" s="11">
        <f t="shared" si="3"/>
        <v>2.9639999999998778</v>
      </c>
      <c r="L27" s="31">
        <f t="shared" si="4"/>
        <v>5.5089999999999222</v>
      </c>
    </row>
    <row r="28" spans="1:12" x14ac:dyDescent="0.2">
      <c r="A28" s="10" t="str">
        <f>'Ind T2'!A18</f>
        <v>Finance and insurance</v>
      </c>
      <c r="B28" s="11">
        <f>'Ind T2'!B18</f>
        <v>29.002000000000031</v>
      </c>
      <c r="C28" s="11">
        <f>'Ind T2'!C18</f>
        <v>28.338000000000065</v>
      </c>
      <c r="D28" s="11">
        <f>'Ind T2'!D18</f>
        <v>29.71999999999996</v>
      </c>
      <c r="E28" s="11">
        <f>'Ind T2'!E18</f>
        <v>29.478000000000037</v>
      </c>
      <c r="F28" s="11">
        <f>'Ind T2'!F18</f>
        <v>28.190999999999995</v>
      </c>
      <c r="H28" s="11">
        <f t="shared" si="0"/>
        <v>-0.66399999999996595</v>
      </c>
      <c r="I28" s="31">
        <f t="shared" si="1"/>
        <v>1.3819999999998949</v>
      </c>
      <c r="J28" s="11">
        <f t="shared" si="2"/>
        <v>-0.24199999999992272</v>
      </c>
      <c r="K28" s="11">
        <f t="shared" si="3"/>
        <v>-1.2870000000000417</v>
      </c>
      <c r="L28" s="31">
        <f t="shared" si="4"/>
        <v>-1.5289999999999644</v>
      </c>
    </row>
    <row r="29" spans="1:12" x14ac:dyDescent="0.2">
      <c r="A29" s="10" t="str">
        <f>'Ind T2'!A19</f>
        <v>Real estate</v>
      </c>
      <c r="B29" s="11">
        <f>'Ind T2'!B19</f>
        <v>14.686000000000016</v>
      </c>
      <c r="C29" s="11">
        <f>'Ind T2'!C19</f>
        <v>15.139000000000021</v>
      </c>
      <c r="D29" s="11">
        <f>'Ind T2'!D19</f>
        <v>16.632999999999942</v>
      </c>
      <c r="E29" s="11">
        <f>'Ind T2'!E19</f>
        <v>15.685999999999998</v>
      </c>
      <c r="F29" s="11">
        <f>'Ind T2'!F19</f>
        <v>16.541999999999973</v>
      </c>
      <c r="H29" s="11">
        <f t="shared" ref="H29:H31" si="9">C29-B29</f>
        <v>0.45300000000000473</v>
      </c>
      <c r="I29" s="31">
        <f t="shared" ref="I29:I31" si="10">D29-C29</f>
        <v>1.4939999999999216</v>
      </c>
      <c r="J29" s="11">
        <f t="shared" ref="J29:J31" si="11">E29-D29</f>
        <v>-0.94699999999994411</v>
      </c>
      <c r="K29" s="11">
        <f t="shared" ref="K29:K31" si="12">F29-E29</f>
        <v>0.855999999999975</v>
      </c>
      <c r="L29" s="31">
        <f t="shared" si="4"/>
        <v>-9.0999999999969106E-2</v>
      </c>
    </row>
    <row r="30" spans="1:12" x14ac:dyDescent="0.2">
      <c r="A30" s="10" t="str">
        <f>'Ind T2'!A20</f>
        <v>Professional services</v>
      </c>
      <c r="B30" s="11">
        <f>'Ind T2'!B20</f>
        <v>69.708999999999932</v>
      </c>
      <c r="C30" s="11">
        <f>'Ind T2'!C20</f>
        <v>76.406999999999911</v>
      </c>
      <c r="D30" s="11">
        <f>'Ind T2'!D20</f>
        <v>72.969999999999814</v>
      </c>
      <c r="E30" s="11">
        <f>'Ind T2'!E20</f>
        <v>76.563999999999837</v>
      </c>
      <c r="F30" s="11">
        <f>'Ind T2'!F20</f>
        <v>81.881999999999934</v>
      </c>
      <c r="H30" s="11">
        <f t="shared" si="9"/>
        <v>6.6979999999999791</v>
      </c>
      <c r="I30" s="31">
        <f t="shared" si="10"/>
        <v>-3.4370000000000971</v>
      </c>
      <c r="J30" s="11">
        <f t="shared" si="11"/>
        <v>3.5940000000000225</v>
      </c>
      <c r="K30" s="11">
        <f t="shared" si="12"/>
        <v>5.3180000000000973</v>
      </c>
      <c r="L30" s="31">
        <f t="shared" si="4"/>
        <v>8.9120000000001198</v>
      </c>
    </row>
    <row r="31" spans="1:12" x14ac:dyDescent="0.2">
      <c r="A31" s="10" t="str">
        <f>'Ind T2'!A21</f>
        <v>Support services</v>
      </c>
      <c r="B31" s="11">
        <f>'Ind T2'!B21</f>
        <v>54.400999999999875</v>
      </c>
      <c r="C31" s="11">
        <f>'Ind T2'!C21</f>
        <v>58.007000000000026</v>
      </c>
      <c r="D31" s="11">
        <f>'Ind T2'!D21</f>
        <v>53.861000000000061</v>
      </c>
      <c r="E31" s="11">
        <f>'Ind T2'!E21</f>
        <v>58.405999999999906</v>
      </c>
      <c r="F31" s="11">
        <f>'Ind T2'!F21</f>
        <v>63.991999999999912</v>
      </c>
      <c r="H31" s="11">
        <f t="shared" si="9"/>
        <v>3.6060000000001509</v>
      </c>
      <c r="I31" s="31">
        <f t="shared" si="10"/>
        <v>-4.1459999999999653</v>
      </c>
      <c r="J31" s="11">
        <f t="shared" si="11"/>
        <v>4.5449999999998454</v>
      </c>
      <c r="K31" s="11">
        <f t="shared" si="12"/>
        <v>5.5860000000000056</v>
      </c>
      <c r="L31" s="31">
        <f t="shared" si="4"/>
        <v>10.130999999999851</v>
      </c>
    </row>
    <row r="32" spans="1:12" x14ac:dyDescent="0.2">
      <c r="A32" s="10" t="str">
        <f>'Ind T2'!A25</f>
        <v>Arts and entertainment</v>
      </c>
      <c r="B32" s="11">
        <f>'Ind T2'!B25</f>
        <v>24.523000000000035</v>
      </c>
      <c r="C32" s="11">
        <f>'Ind T2'!C25</f>
        <v>22.807000000000006</v>
      </c>
      <c r="D32" s="11">
        <f>'Ind T2'!D25</f>
        <v>21.544999999999991</v>
      </c>
      <c r="E32" s="11">
        <f>'Ind T2'!E25</f>
        <v>24.040999999999993</v>
      </c>
      <c r="F32" s="11">
        <f>'Ind T2'!F25</f>
        <v>26.779000000000028</v>
      </c>
      <c r="H32" s="11">
        <f t="shared" ref="H32" si="13">C32-B32</f>
        <v>-1.7160000000000295</v>
      </c>
      <c r="I32" s="31">
        <f t="shared" ref="I32:I33" si="14">D32-C32</f>
        <v>-1.2620000000000147</v>
      </c>
      <c r="J32" s="11">
        <f t="shared" ref="J32:J33" si="15">E32-D32</f>
        <v>2.4960000000000022</v>
      </c>
      <c r="K32" s="11">
        <f t="shared" ref="K32:K33" si="16">F32-E32</f>
        <v>2.7380000000000351</v>
      </c>
      <c r="L32" s="31">
        <f t="shared" si="4"/>
        <v>5.2340000000000373</v>
      </c>
    </row>
    <row r="33" spans="1:12" x14ac:dyDescent="0.2">
      <c r="A33" s="10" t="str">
        <f>'Ind T2'!A26</f>
        <v>Other services</v>
      </c>
      <c r="B33" s="11">
        <f>'Ind T2'!B26</f>
        <v>25.916999999999984</v>
      </c>
      <c r="C33" s="11">
        <f>'Ind T2'!C26</f>
        <v>28.181000000000061</v>
      </c>
      <c r="D33" s="11">
        <f>'Ind T2'!D26</f>
        <v>26.764999999999976</v>
      </c>
      <c r="E33" s="11">
        <f>'Ind T2'!E26</f>
        <v>26.385999999999992</v>
      </c>
      <c r="F33" s="11">
        <f>'Ind T2'!F26</f>
        <v>26.470000000000052</v>
      </c>
      <c r="H33" s="11">
        <f>C33-B33</f>
        <v>2.2640000000000775</v>
      </c>
      <c r="I33" s="31">
        <f t="shared" si="14"/>
        <v>-1.4160000000000856</v>
      </c>
      <c r="J33" s="11">
        <f t="shared" si="15"/>
        <v>-0.37899999999998357</v>
      </c>
      <c r="K33" s="11">
        <f t="shared" si="16"/>
        <v>8.4000000000060027E-2</v>
      </c>
      <c r="L33" s="31">
        <f t="shared" si="4"/>
        <v>-0.29499999999992355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199.39899999999992</v>
      </c>
      <c r="C35" s="31">
        <f>'Ind T1'!C12</f>
        <v>199.64900000000006</v>
      </c>
      <c r="D35" s="31">
        <f>'Ind T1'!D12</f>
        <v>195.26499999999979</v>
      </c>
      <c r="E35" s="31">
        <f>'Ind T1'!E12</f>
        <v>202.94900000000018</v>
      </c>
      <c r="F35" s="31">
        <f>'Ind T1'!F12</f>
        <v>212.6760000000001</v>
      </c>
      <c r="H35" s="31">
        <f t="shared" si="0"/>
        <v>0.25000000000014211</v>
      </c>
      <c r="I35" s="31">
        <f t="shared" si="1"/>
        <v>-4.3840000000002703</v>
      </c>
      <c r="J35" s="31">
        <f t="shared" si="2"/>
        <v>7.6840000000003954</v>
      </c>
      <c r="K35" s="31">
        <f t="shared" si="3"/>
        <v>9.7269999999999186</v>
      </c>
      <c r="L35" s="31">
        <f t="shared" si="4"/>
        <v>17.411000000000314</v>
      </c>
    </row>
    <row r="36" spans="1:12" x14ac:dyDescent="0.2">
      <c r="A36" s="10" t="str">
        <f>'Ind T2'!A22</f>
        <v>Public admin. and defence</v>
      </c>
      <c r="B36" s="32">
        <f>'Ind T2'!B22</f>
        <v>32.696000000000012</v>
      </c>
      <c r="C36" s="32">
        <f>'Ind T2'!C22</f>
        <v>31.330000000000027</v>
      </c>
      <c r="D36" s="32">
        <f>'Ind T2'!D22</f>
        <v>32.31700000000005</v>
      </c>
      <c r="E36" s="32">
        <f>'Ind T2'!E22</f>
        <v>32.385999999999889</v>
      </c>
      <c r="F36" s="32">
        <f>'Ind T2'!F22</f>
        <v>31.871000000000027</v>
      </c>
      <c r="H36" s="11">
        <f t="shared" si="0"/>
        <v>-1.3659999999999854</v>
      </c>
      <c r="I36" s="31">
        <f t="shared" si="1"/>
        <v>0.98700000000002319</v>
      </c>
      <c r="J36" s="11">
        <f t="shared" si="2"/>
        <v>6.899999999983919E-2</v>
      </c>
      <c r="K36" s="11">
        <f t="shared" si="3"/>
        <v>-0.51499999999986201</v>
      </c>
      <c r="L36" s="31">
        <f t="shared" si="4"/>
        <v>-0.44600000000002282</v>
      </c>
    </row>
    <row r="37" spans="1:12" x14ac:dyDescent="0.2">
      <c r="A37" s="10" t="str">
        <f>'Ind T2'!A23</f>
        <v>Education</v>
      </c>
      <c r="B37" s="32">
        <f>'Ind T2'!B23</f>
        <v>68.339999999999932</v>
      </c>
      <c r="C37" s="32">
        <f>'Ind T2'!C23</f>
        <v>66.421999999999883</v>
      </c>
      <c r="D37" s="32">
        <f>'Ind T2'!D23</f>
        <v>64.379999999999939</v>
      </c>
      <c r="E37" s="32">
        <f>'Ind T2'!E23</f>
        <v>64.921000000000177</v>
      </c>
      <c r="F37" s="32">
        <f>'Ind T2'!F23</f>
        <v>67.342000000000112</v>
      </c>
      <c r="H37" s="11">
        <f t="shared" si="0"/>
        <v>-1.918000000000049</v>
      </c>
      <c r="I37" s="31">
        <f t="shared" si="1"/>
        <v>-2.0419999999999447</v>
      </c>
      <c r="J37" s="11">
        <f t="shared" si="2"/>
        <v>0.5410000000002384</v>
      </c>
      <c r="K37" s="11">
        <f t="shared" si="3"/>
        <v>2.4209999999999354</v>
      </c>
      <c r="L37" s="31">
        <f t="shared" si="4"/>
        <v>2.9620000000001738</v>
      </c>
    </row>
    <row r="38" spans="1:12" x14ac:dyDescent="0.2">
      <c r="A38" s="10" t="str">
        <f>'Ind T2'!A24</f>
        <v>Health and social work</v>
      </c>
      <c r="B38" s="32">
        <f>'Ind T2'!B24</f>
        <v>98.362999999999971</v>
      </c>
      <c r="C38" s="32">
        <f>'Ind T2'!C24</f>
        <v>101.89700000000015</v>
      </c>
      <c r="D38" s="32">
        <f>'Ind T2'!D24</f>
        <v>98.567999999999799</v>
      </c>
      <c r="E38" s="32">
        <f>'Ind T2'!E24</f>
        <v>105.6420000000001</v>
      </c>
      <c r="F38" s="32">
        <f>'Ind T2'!F24</f>
        <v>113.46299999999998</v>
      </c>
      <c r="H38" s="11">
        <f t="shared" si="0"/>
        <v>3.5340000000001766</v>
      </c>
      <c r="I38" s="31">
        <f t="shared" si="1"/>
        <v>-3.3290000000003488</v>
      </c>
      <c r="J38" s="11">
        <f t="shared" si="2"/>
        <v>7.0740000000002965</v>
      </c>
      <c r="K38" s="11">
        <f t="shared" si="3"/>
        <v>7.8209999999998843</v>
      </c>
      <c r="L38" s="31">
        <f t="shared" si="4"/>
        <v>14.895000000000181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792.23499999999967</v>
      </c>
      <c r="C40" s="33">
        <f>'Ind T1'!C14</f>
        <v>823.41600000000039</v>
      </c>
      <c r="D40" s="33">
        <f>'Ind T1'!D14</f>
        <v>811.53599999999972</v>
      </c>
      <c r="E40" s="33">
        <f>'Ind T1'!E14</f>
        <v>839.06399999999985</v>
      </c>
      <c r="F40" s="33">
        <f>'Ind T1'!F14</f>
        <v>877.87199999999984</v>
      </c>
      <c r="G40" s="24"/>
      <c r="H40" s="34">
        <f t="shared" si="0"/>
        <v>31.181000000000722</v>
      </c>
      <c r="I40" s="34">
        <f>D40-C40</f>
        <v>-11.880000000000678</v>
      </c>
      <c r="J40" s="34">
        <f>E40-D40</f>
        <v>27.528000000000134</v>
      </c>
      <c r="K40" s="34">
        <f>F40-E40</f>
        <v>38.807999999999993</v>
      </c>
      <c r="L40" s="205">
        <f t="shared" si="4"/>
        <v>66.336000000000126</v>
      </c>
    </row>
    <row r="44" spans="1:12" ht="15.75" x14ac:dyDescent="0.25">
      <c r="A44" s="19" t="str">
        <f>CONCATENATE(A1," (Continued)")</f>
        <v>Industry Table 4  Employment by Industry Group in Sector (SIC 2007), 2015-2035, Dorset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2.1785082223228613</v>
      </c>
      <c r="C50" s="44">
        <f t="shared" ref="B50:E54" si="17">IF(AND(D$5-C$5 &lt;&gt; 0,C7&lt;&gt;0,D7&lt;&gt;0),(EXP(LN(D7/C7)/(D$5-C$5))-1)*100,0)</f>
        <v>2.7182003638967833</v>
      </c>
      <c r="D50" s="44">
        <f t="shared" si="17"/>
        <v>0.60036982629445568</v>
      </c>
      <c r="E50" s="44">
        <f t="shared" si="17"/>
        <v>0.40612470548744284</v>
      </c>
      <c r="F50" s="44">
        <f>IF(AND(F$5-D$5 &lt;&gt; 0,D7&lt;&gt;0,F7&lt;&gt;0),(EXP(LN(F7/D7)/(F$5-D$5))-1)*100,0)</f>
        <v>0.47083136996231012</v>
      </c>
      <c r="H50" s="44">
        <f>(B7/B$40)*100</f>
        <v>2.1002606549824261</v>
      </c>
      <c r="I50" s="44">
        <f>(C7/C$40)*100</f>
        <v>2.2026533368309584</v>
      </c>
      <c r="J50" s="44">
        <f>(D7/D$40)*100</f>
        <v>2.295646773525756</v>
      </c>
      <c r="K50" s="44">
        <f>(E7/E$40)*100</f>
        <v>2.2877873439928291</v>
      </c>
      <c r="L50" s="44">
        <f>(F7/F$40)*100</f>
        <v>2.2770973444875811</v>
      </c>
    </row>
    <row r="51" spans="1:12" x14ac:dyDescent="0.2">
      <c r="A51" t="str">
        <f>A8</f>
        <v>Agriculture</v>
      </c>
      <c r="B51" s="40">
        <f t="shared" si="17"/>
        <v>0.83973686544147608</v>
      </c>
      <c r="C51" s="44">
        <f t="shared" si="17"/>
        <v>5.8946567788551896</v>
      </c>
      <c r="D51" s="40">
        <f t="shared" si="17"/>
        <v>0.7691854224949557</v>
      </c>
      <c r="E51" s="40">
        <f t="shared" si="17"/>
        <v>0.30847943081075968</v>
      </c>
      <c r="F51" s="44">
        <f t="shared" ref="F51:F83" si="18">IF(AND(F$5-D$5 &lt;&gt; 0,D8&lt;&gt;0,F8&lt;&gt;0),(EXP(LN(F8/D8)/(F$5-D$5))-1)*100,0)</f>
        <v>0.46181358469290501</v>
      </c>
      <c r="H51" s="40">
        <f t="shared" ref="H51:L54" si="19">(B8/B$7)*100</f>
        <v>61.133481579421847</v>
      </c>
      <c r="I51" s="40">
        <f t="shared" si="19"/>
        <v>57.991950157137332</v>
      </c>
      <c r="J51" s="40">
        <f t="shared" si="19"/>
        <v>59.785292538915783</v>
      </c>
      <c r="K51" s="40">
        <f t="shared" si="19"/>
        <v>60.288601792039977</v>
      </c>
      <c r="L51" s="40">
        <f t="shared" si="19"/>
        <v>59.704852426213151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-2.5996253574702699</v>
      </c>
      <c r="C52" s="44">
        <f t="shared" si="17"/>
        <v>-7.2150072150073079</v>
      </c>
      <c r="D52" s="40">
        <f t="shared" si="17"/>
        <v>-4.0104263262238256</v>
      </c>
      <c r="E52" s="40">
        <f t="shared" si="17"/>
        <v>-2.7619166560437725</v>
      </c>
      <c r="F52" s="44">
        <f t="shared" si="18"/>
        <v>-3.1798805294358745</v>
      </c>
      <c r="H52" s="40">
        <f t="shared" si="19"/>
        <v>4.62768195204037</v>
      </c>
      <c r="I52" s="40">
        <f t="shared" si="19"/>
        <v>3.8209185642608987</v>
      </c>
      <c r="J52" s="40">
        <f t="shared" si="19"/>
        <v>3.4514224369296831</v>
      </c>
      <c r="K52" s="40">
        <f t="shared" si="19"/>
        <v>2.729735361533653</v>
      </c>
      <c r="L52" s="40">
        <f t="shared" si="19"/>
        <v>1.9809904952476249</v>
      </c>
    </row>
    <row r="53" spans="1:12" x14ac:dyDescent="0.2">
      <c r="A53" t="str">
        <f>A10</f>
        <v>Electricity and gas</v>
      </c>
      <c r="B53" s="40">
        <f t="shared" si="17"/>
        <v>3.3699572111566933</v>
      </c>
      <c r="C53" s="44">
        <f t="shared" si="17"/>
        <v>16.141356255969264</v>
      </c>
      <c r="D53" s="40">
        <f t="shared" si="17"/>
        <v>-0.70899562736375099</v>
      </c>
      <c r="E53" s="40">
        <f t="shared" si="17"/>
        <v>-2.986541438974033E-2</v>
      </c>
      <c r="F53" s="44">
        <f t="shared" si="18"/>
        <v>-0.25675671287754831</v>
      </c>
      <c r="H53" s="40">
        <f t="shared" si="19"/>
        <v>11.022297013041648</v>
      </c>
      <c r="I53" s="40">
        <f t="shared" si="19"/>
        <v>11.545459557809973</v>
      </c>
      <c r="J53" s="40">
        <f t="shared" si="19"/>
        <v>13.054213633923759</v>
      </c>
      <c r="K53" s="40">
        <f t="shared" si="19"/>
        <v>12.226505521983762</v>
      </c>
      <c r="L53" s="40">
        <f t="shared" si="19"/>
        <v>11.705852926463232</v>
      </c>
    </row>
    <row r="54" spans="1:12" x14ac:dyDescent="0.2">
      <c r="A54" t="str">
        <f>A11</f>
        <v>Water and sewerage</v>
      </c>
      <c r="B54" s="40">
        <f t="shared" si="17"/>
        <v>5.7549135022431752</v>
      </c>
      <c r="C54" s="44">
        <f t="shared" si="17"/>
        <v>-8.5885761589408975</v>
      </c>
      <c r="D54" s="40">
        <f t="shared" si="17"/>
        <v>1.4728379106655698</v>
      </c>
      <c r="E54" s="40">
        <f t="shared" si="17"/>
        <v>1.133574143388616</v>
      </c>
      <c r="F54" s="44">
        <f t="shared" si="18"/>
        <v>1.2465358456426046</v>
      </c>
      <c r="H54" s="40">
        <f t="shared" si="19"/>
        <v>23.216539455496129</v>
      </c>
      <c r="I54" s="40">
        <f t="shared" si="19"/>
        <v>26.641671720791788</v>
      </c>
      <c r="J54" s="40">
        <f t="shared" si="19"/>
        <v>23.709071390230765</v>
      </c>
      <c r="K54" s="40">
        <f t="shared" si="19"/>
        <v>24.755157324442617</v>
      </c>
      <c r="L54" s="40">
        <f t="shared" si="19"/>
        <v>26.608304152075984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1.1544594423676502</v>
      </c>
      <c r="C56" s="44">
        <f t="shared" si="20"/>
        <v>-0.49359993307137584</v>
      </c>
      <c r="D56" s="44">
        <f t="shared" si="20"/>
        <v>-0.87511235841295498</v>
      </c>
      <c r="E56" s="44">
        <f t="shared" si="20"/>
        <v>-0.7595449107643093</v>
      </c>
      <c r="F56" s="44">
        <f t="shared" si="18"/>
        <v>-0.79808235638991754</v>
      </c>
      <c r="H56" s="44">
        <f>(B13/B$40)*100</f>
        <v>7.2053115552834734</v>
      </c>
      <c r="I56" s="44">
        <f>(C13/C$40)*100</f>
        <v>7.2581781262448093</v>
      </c>
      <c r="J56" s="44">
        <f>(D13/D$40)*100</f>
        <v>7.3280790993868292</v>
      </c>
      <c r="K56" s="44">
        <f>(E13/E$40)*100</f>
        <v>6.7829152484196769</v>
      </c>
      <c r="L56" s="44">
        <f>(F13/F$40)*100</f>
        <v>6.007139993074162</v>
      </c>
    </row>
    <row r="57" spans="1:12" x14ac:dyDescent="0.2">
      <c r="A57" t="str">
        <f>A14</f>
        <v>Food drink and tobacco</v>
      </c>
      <c r="B57" s="40">
        <f t="shared" si="20"/>
        <v>2.1693171833852443</v>
      </c>
      <c r="C57" s="44">
        <f t="shared" si="20"/>
        <v>0.58646378189937121</v>
      </c>
      <c r="D57" s="40">
        <f t="shared" si="20"/>
        <v>0.38157110706189545</v>
      </c>
      <c r="E57" s="40">
        <f t="shared" si="20"/>
        <v>-9.7832176752510325E-2</v>
      </c>
      <c r="F57" s="44">
        <f t="shared" si="18"/>
        <v>6.1713983165323505E-2</v>
      </c>
      <c r="H57" s="40">
        <f t="shared" ref="H57:L59" si="21">(B14/B$13)*100</f>
        <v>10.143124923357208</v>
      </c>
      <c r="I57" s="40">
        <f t="shared" si="21"/>
        <v>10.556345687275138</v>
      </c>
      <c r="J57" s="40">
        <f t="shared" si="21"/>
        <v>10.670926517571933</v>
      </c>
      <c r="K57" s="40">
        <f t="shared" si="21"/>
        <v>11.364714564335031</v>
      </c>
      <c r="L57" s="40">
        <f t="shared" si="21"/>
        <v>12.145633829524979</v>
      </c>
    </row>
    <row r="58" spans="1:12" x14ac:dyDescent="0.2">
      <c r="A58" t="str">
        <f>A15</f>
        <v>Engineering</v>
      </c>
      <c r="B58" s="40">
        <f t="shared" si="20"/>
        <v>1.2483914837314591</v>
      </c>
      <c r="C58" s="44">
        <f t="shared" si="20"/>
        <v>-2.4509803921567763</v>
      </c>
      <c r="D58" s="40">
        <f t="shared" si="20"/>
        <v>-0.83007747816907784</v>
      </c>
      <c r="E58" s="40">
        <f t="shared" si="20"/>
        <v>-1.9494115802086931</v>
      </c>
      <c r="F58" s="44">
        <f t="shared" si="18"/>
        <v>-1.5777110748806278</v>
      </c>
      <c r="H58" s="40">
        <f t="shared" si="21"/>
        <v>24.825254454040582</v>
      </c>
      <c r="I58" s="40">
        <f t="shared" si="21"/>
        <v>24.917593909478747</v>
      </c>
      <c r="J58" s="40">
        <f t="shared" si="21"/>
        <v>24.427442407936798</v>
      </c>
      <c r="K58" s="40">
        <f t="shared" si="21"/>
        <v>24.482982798306217</v>
      </c>
      <c r="L58" s="40">
        <f t="shared" si="21"/>
        <v>21.700957618280114</v>
      </c>
    </row>
    <row r="59" spans="1:12" x14ac:dyDescent="0.2">
      <c r="A59" t="str">
        <f>A16</f>
        <v>Rest of manufacturing</v>
      </c>
      <c r="B59" s="40">
        <f t="shared" si="20"/>
        <v>0.95728829640069346</v>
      </c>
      <c r="C59" s="44">
        <f t="shared" si="20"/>
        <v>8.5572036095449278E-2</v>
      </c>
      <c r="D59" s="40">
        <f t="shared" si="20"/>
        <v>-1.1050681271770779</v>
      </c>
      <c r="E59" s="40">
        <f t="shared" si="20"/>
        <v>-0.45424499698364373</v>
      </c>
      <c r="F59" s="44">
        <f t="shared" si="18"/>
        <v>-0.67166054688269083</v>
      </c>
      <c r="H59" s="40">
        <f t="shared" si="21"/>
        <v>65.031620622602205</v>
      </c>
      <c r="I59" s="40">
        <f t="shared" si="21"/>
        <v>64.52606040324612</v>
      </c>
      <c r="J59" s="40">
        <f t="shared" si="21"/>
        <v>64.901631074491277</v>
      </c>
      <c r="K59" s="40">
        <f t="shared" si="21"/>
        <v>64.152302637358744</v>
      </c>
      <c r="L59" s="40">
        <f t="shared" si="21"/>
        <v>66.153408552194904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2.2694421232112738</v>
      </c>
      <c r="C61" s="44">
        <f>IF(AND(D$5-C$5 &lt;&gt; 0,C18&lt;&gt;0,D18&lt;&gt;0),(EXP(LN(D18/C18)/(D$5-C$5))-1)*100,0)</f>
        <v>0.16365775072872957</v>
      </c>
      <c r="D61" s="44">
        <f>IF(AND(E$5-D$5 &lt;&gt; 0,D18&lt;&gt;0,E18&lt;&gt;0),(EXP(LN(E18/D18)/(E$5-D$5))-1)*100,0)</f>
        <v>1.6395054844472678</v>
      </c>
      <c r="E61" s="44">
        <f>IF(AND(F$5-E$5 &lt;&gt; 0,E18&lt;&gt;0,F18&lt;&gt;0),(EXP(LN(F18/E18)/(F$5-E$5))-1)*100,0)</f>
        <v>1.0105000813586562</v>
      </c>
      <c r="F61" s="44">
        <f t="shared" si="18"/>
        <v>1.2197348375943662</v>
      </c>
      <c r="H61" s="44">
        <f>(B18/B$40)*100</f>
        <v>6.7685724564049963</v>
      </c>
      <c r="I61" s="44">
        <f>(C18/C$40)*100</f>
        <v>7.1238596286688676</v>
      </c>
      <c r="J61" s="44">
        <f>(D18/D$40)*100</f>
        <v>7.2399745667475077</v>
      </c>
      <c r="K61" s="44">
        <f>(E18/E$40)*100</f>
        <v>7.595606532993898</v>
      </c>
      <c r="L61" s="44">
        <f>(F18/F$40)*100</f>
        <v>8.0277079118595864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1.6085988265224893</v>
      </c>
      <c r="C63" s="44">
        <f t="shared" si="22"/>
        <v>-0.2682797079648136</v>
      </c>
      <c r="D63" s="44">
        <f t="shared" si="22"/>
        <v>0.49256918755333778</v>
      </c>
      <c r="E63" s="44">
        <f t="shared" si="22"/>
        <v>0.42164697513011884</v>
      </c>
      <c r="F63" s="44">
        <f t="shared" si="18"/>
        <v>0.44528214940868782</v>
      </c>
      <c r="H63" s="44">
        <f>(B20/B$40)*100</f>
        <v>25.822136108604106</v>
      </c>
      <c r="I63" s="44">
        <f>(C20/C$40)*100</f>
        <v>26.481875503997976</v>
      </c>
      <c r="J63" s="44">
        <f>(D20/D$40)*100</f>
        <v>26.797455688965172</v>
      </c>
      <c r="K63" s="44">
        <f>(E20/E$40)*100</f>
        <v>26.562932029022807</v>
      </c>
      <c r="L63" s="44">
        <f>(F20/F$40)*100</f>
        <v>26.479714582535941</v>
      </c>
    </row>
    <row r="64" spans="1:12" x14ac:dyDescent="0.2">
      <c r="A64" t="str">
        <f>A21</f>
        <v>Wholesale and retail trade</v>
      </c>
      <c r="B64" s="40">
        <f t="shared" si="22"/>
        <v>1.4382283129518392</v>
      </c>
      <c r="C64" s="44">
        <f t="shared" si="22"/>
        <v>2.9703287121110034</v>
      </c>
      <c r="D64" s="40">
        <f t="shared" si="22"/>
        <v>0.15999561438273524</v>
      </c>
      <c r="E64" s="40">
        <f t="shared" si="22"/>
        <v>0.12713246599780348</v>
      </c>
      <c r="F64" s="44">
        <f t="shared" si="18"/>
        <v>0.13808565054986843</v>
      </c>
      <c r="H64" s="40">
        <f t="shared" ref="H64:L66" si="23">(B21/B$20)*100</f>
        <v>57.712199127935406</v>
      </c>
      <c r="I64" s="40">
        <f t="shared" si="23"/>
        <v>57.326099717503787</v>
      </c>
      <c r="J64" s="40">
        <f t="shared" si="23"/>
        <v>59.187661803182969</v>
      </c>
      <c r="K64" s="40">
        <f t="shared" si="23"/>
        <v>58.214734386216769</v>
      </c>
      <c r="L64" s="40">
        <f t="shared" si="23"/>
        <v>56.529781724010334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-6.2774375899532497E-2</v>
      </c>
      <c r="C65" s="44">
        <f t="shared" si="22"/>
        <v>-4.2978867159634841</v>
      </c>
      <c r="D65" s="40">
        <f t="shared" si="22"/>
        <v>0.67638569022971939</v>
      </c>
      <c r="E65" s="40">
        <f t="shared" si="22"/>
        <v>0.10342328689214586</v>
      </c>
      <c r="F65" s="44">
        <f t="shared" si="18"/>
        <v>0.29404752368453746</v>
      </c>
      <c r="H65" s="40">
        <f t="shared" si="23"/>
        <v>13.055550124161675</v>
      </c>
      <c r="I65" s="40">
        <f t="shared" si="23"/>
        <v>12.21750376050181</v>
      </c>
      <c r="J65" s="40">
        <f t="shared" si="23"/>
        <v>11.723862032178991</v>
      </c>
      <c r="K65" s="40">
        <f t="shared" si="23"/>
        <v>11.831478822684875</v>
      </c>
      <c r="L65" s="40">
        <f t="shared" si="23"/>
        <v>11.461855474967518</v>
      </c>
    </row>
    <row r="66" spans="1:12" x14ac:dyDescent="0.2">
      <c r="A66" t="str">
        <f>A23</f>
        <v>Accommodation and food</v>
      </c>
      <c r="B66" s="40">
        <f t="shared" si="22"/>
        <v>2.656044977636185</v>
      </c>
      <c r="C66" s="44">
        <f t="shared" si="22"/>
        <v>-4.74763596940313</v>
      </c>
      <c r="D66" s="40">
        <f t="shared" si="22"/>
        <v>1.0834607367420368</v>
      </c>
      <c r="E66" s="40">
        <f t="shared" si="22"/>
        <v>1.090073535512337</v>
      </c>
      <c r="F66" s="44">
        <f t="shared" si="18"/>
        <v>1.0878692211898633</v>
      </c>
      <c r="H66" s="40">
        <f t="shared" si="23"/>
        <v>29.232250747902931</v>
      </c>
      <c r="I66" s="40">
        <f t="shared" si="23"/>
        <v>30.456396521994396</v>
      </c>
      <c r="J66" s="40">
        <f t="shared" si="23"/>
        <v>29.088476164638049</v>
      </c>
      <c r="K66" s="40">
        <f t="shared" si="23"/>
        <v>29.953786791098342</v>
      </c>
      <c r="L66" s="40">
        <f t="shared" si="23"/>
        <v>32.008362801022152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0.77949311872433924</v>
      </c>
      <c r="C68" s="44">
        <f t="shared" si="24"/>
        <v>-2.6769459409252794</v>
      </c>
      <c r="D68" s="44">
        <f t="shared" si="24"/>
        <v>0.85925902101118279</v>
      </c>
      <c r="E68" s="44">
        <f t="shared" si="24"/>
        <v>0.57544414084564899</v>
      </c>
      <c r="F68" s="44">
        <f t="shared" si="18"/>
        <v>0.66996025124606007</v>
      </c>
      <c r="H68" s="44">
        <f>(B25/B$40)*100</f>
        <v>32.934545936496121</v>
      </c>
      <c r="I68" s="44">
        <f>(C25/C$40)*100</f>
        <v>32.687001467059176</v>
      </c>
      <c r="J68" s="44">
        <f>(D25/D$40)*100</f>
        <v>32.277680842254668</v>
      </c>
      <c r="K68" s="44">
        <f>(E25/E$40)*100</f>
        <v>32.583211769304832</v>
      </c>
      <c r="L68" s="44">
        <f>(F25/F$40)*100</f>
        <v>32.982029270782057</v>
      </c>
    </row>
    <row r="69" spans="1:12" x14ac:dyDescent="0.2">
      <c r="A69" t="str">
        <f>A26</f>
        <v>Media</v>
      </c>
      <c r="B69" s="40">
        <f t="shared" si="24"/>
        <v>-2.274729863511582</v>
      </c>
      <c r="C69" s="44">
        <f t="shared" si="24"/>
        <v>0.64129970072657194</v>
      </c>
      <c r="D69" s="40">
        <f t="shared" si="24"/>
        <v>-0.70223198239891538</v>
      </c>
      <c r="E69" s="40">
        <f t="shared" si="24"/>
        <v>-0.25145111257752761</v>
      </c>
      <c r="F69" s="44">
        <f t="shared" si="18"/>
        <v>-0.40193832323219825</v>
      </c>
      <c r="H69" s="40">
        <f t="shared" ref="H69:L71" si="25">(B26/B$25)*100</f>
        <v>1.9657441581486947</v>
      </c>
      <c r="I69" s="40">
        <f t="shared" si="25"/>
        <v>1.7380642764257868</v>
      </c>
      <c r="J69" s="40">
        <f t="shared" si="25"/>
        <v>1.7973238656969976</v>
      </c>
      <c r="K69" s="40">
        <f t="shared" si="25"/>
        <v>1.6624358983737735</v>
      </c>
      <c r="L69" s="40">
        <f t="shared" si="25"/>
        <v>1.5307038751122466</v>
      </c>
    </row>
    <row r="70" spans="1:12" x14ac:dyDescent="0.2">
      <c r="A70" t="str">
        <f>A27</f>
        <v>Information technology</v>
      </c>
      <c r="B70" s="40">
        <f t="shared" si="24"/>
        <v>-1.3305106485430152</v>
      </c>
      <c r="C70" s="44">
        <f t="shared" si="24"/>
        <v>0.42143118028834525</v>
      </c>
      <c r="D70" s="40">
        <f t="shared" si="24"/>
        <v>1.3851471955596217</v>
      </c>
      <c r="E70" s="40">
        <f t="shared" si="24"/>
        <v>0.74841740020550329</v>
      </c>
      <c r="F70" s="44">
        <f t="shared" si="18"/>
        <v>0.96021510297734647</v>
      </c>
      <c r="H70" s="40">
        <f t="shared" si="25"/>
        <v>14.392206010294409</v>
      </c>
      <c r="I70" s="40">
        <f t="shared" si="25"/>
        <v>13.224224410180199</v>
      </c>
      <c r="J70" s="40">
        <f t="shared" si="25"/>
        <v>13.645230869075602</v>
      </c>
      <c r="K70" s="40">
        <f t="shared" si="25"/>
        <v>14.004696518577632</v>
      </c>
      <c r="L70" s="40">
        <f t="shared" si="25"/>
        <v>14.247426953098019</v>
      </c>
    </row>
    <row r="71" spans="1:12" x14ac:dyDescent="0.2">
      <c r="A71" t="str">
        <f>A28</f>
        <v>Finance and insurance</v>
      </c>
      <c r="B71" s="40">
        <f t="shared" si="24"/>
        <v>-0.5773551864604598</v>
      </c>
      <c r="C71" s="44">
        <f t="shared" si="24"/>
        <v>4.8768438139596748</v>
      </c>
      <c r="D71" s="40">
        <f t="shared" si="24"/>
        <v>-0.16338632767394223</v>
      </c>
      <c r="E71" s="40">
        <f t="shared" si="24"/>
        <v>-0.44541949526010205</v>
      </c>
      <c r="F71" s="44">
        <f t="shared" si="18"/>
        <v>-0.35149707615275139</v>
      </c>
      <c r="H71" s="40">
        <f t="shared" si="25"/>
        <v>11.115326978870852</v>
      </c>
      <c r="I71" s="40">
        <f t="shared" si="25"/>
        <v>10.528701467583151</v>
      </c>
      <c r="J71" s="40">
        <f t="shared" si="25"/>
        <v>11.345893221859546</v>
      </c>
      <c r="K71" s="40">
        <f t="shared" si="25"/>
        <v>10.782241014799174</v>
      </c>
      <c r="L71" s="40">
        <f t="shared" si="25"/>
        <v>9.7364785521862292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0.76237984365736811</v>
      </c>
      <c r="C72" s="44">
        <f t="shared" si="27"/>
        <v>9.8685514234752691</v>
      </c>
      <c r="D72" s="40">
        <f t="shared" si="27"/>
        <v>-1.1655557327566179</v>
      </c>
      <c r="E72" s="40">
        <f t="shared" si="27"/>
        <v>0.53275417959144367</v>
      </c>
      <c r="F72" s="44">
        <f t="shared" si="18"/>
        <v>-3.6567129519426977E-2</v>
      </c>
      <c r="H72" s="40">
        <f t="shared" ref="H72:L72" si="28">(B29/B$25)*100</f>
        <v>5.6285667199399123</v>
      </c>
      <c r="I72" s="40">
        <f t="shared" si="28"/>
        <v>5.6247445662270152</v>
      </c>
      <c r="J72" s="40">
        <f t="shared" si="28"/>
        <v>6.3498062570386749</v>
      </c>
      <c r="K72" s="40">
        <f t="shared" si="28"/>
        <v>5.7375070411201445</v>
      </c>
      <c r="L72" s="40">
        <f t="shared" si="28"/>
        <v>5.7132002486702982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2.3201277883146521</v>
      </c>
      <c r="C73" s="44">
        <f t="shared" si="29"/>
        <v>-4.4982789534991579</v>
      </c>
      <c r="D73" s="40">
        <f t="shared" si="29"/>
        <v>0.96620984848720948</v>
      </c>
      <c r="E73" s="40">
        <f t="shared" si="29"/>
        <v>0.67378170502645496</v>
      </c>
      <c r="F73" s="44">
        <f t="shared" si="18"/>
        <v>0.77116352497126339</v>
      </c>
      <c r="H73" s="40">
        <f t="shared" ref="H73:L73" si="30">(B30/B$25)*100</f>
        <v>26.71672051479576</v>
      </c>
      <c r="I73" s="40">
        <f t="shared" si="30"/>
        <v>28.388259334943289</v>
      </c>
      <c r="J73" s="40">
        <f t="shared" si="30"/>
        <v>27.856992880184727</v>
      </c>
      <c r="K73" s="40">
        <f t="shared" si="30"/>
        <v>28.005003767456451</v>
      </c>
      <c r="L73" s="40">
        <f t="shared" si="30"/>
        <v>28.280030393037226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1.6174706122087601</v>
      </c>
      <c r="C74" s="44">
        <f t="shared" si="31"/>
        <v>-7.1474132432292059</v>
      </c>
      <c r="D74" s="40">
        <f t="shared" si="31"/>
        <v>1.6334364653516342</v>
      </c>
      <c r="E74" s="40">
        <f t="shared" si="31"/>
        <v>0.91757868996142911</v>
      </c>
      <c r="F74" s="44">
        <f t="shared" si="18"/>
        <v>1.1556359470419553</v>
      </c>
      <c r="H74" s="40">
        <f>(B31/B$25)*100</f>
        <v>20.849765636078587</v>
      </c>
      <c r="I74" s="40">
        <f t="shared" ref="I74:L74" si="32">(C31/C$25)*100</f>
        <v>21.551922719673041</v>
      </c>
      <c r="J74" s="40">
        <f t="shared" si="32"/>
        <v>20.561950027677607</v>
      </c>
      <c r="K74" s="40">
        <f t="shared" si="32"/>
        <v>21.363307168408941</v>
      </c>
      <c r="L74" s="40">
        <f t="shared" si="32"/>
        <v>22.101264074048473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-1.797251927643817</v>
      </c>
      <c r="C75" s="44">
        <f t="shared" si="33"/>
        <v>-5.5333888718376523</v>
      </c>
      <c r="D75" s="40">
        <f t="shared" si="33"/>
        <v>2.2165470322043079</v>
      </c>
      <c r="E75" s="40">
        <f t="shared" si="33"/>
        <v>1.0844104875921579</v>
      </c>
      <c r="F75" s="44">
        <f t="shared" si="18"/>
        <v>1.460389167092413</v>
      </c>
      <c r="H75" s="40">
        <f t="shared" ref="H75:L75" si="34">(B32/B$25)*100</f>
        <v>9.398702279251431</v>
      </c>
      <c r="I75" s="40">
        <f t="shared" si="34"/>
        <v>8.4737135426342167</v>
      </c>
      <c r="J75" s="40">
        <f t="shared" si="34"/>
        <v>8.225009066788834</v>
      </c>
      <c r="K75" s="40">
        <f t="shared" si="34"/>
        <v>8.7935360688237516</v>
      </c>
      <c r="L75" s="40">
        <f t="shared" si="34"/>
        <v>9.2488084547903728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2.1157938254980913</v>
      </c>
      <c r="C76" s="44">
        <f t="shared" si="35"/>
        <v>-5.0246620063166052</v>
      </c>
      <c r="D76" s="40">
        <f t="shared" si="35"/>
        <v>-0.28482355353768307</v>
      </c>
      <c r="E76" s="40">
        <f t="shared" si="35"/>
        <v>3.178954958098501E-2</v>
      </c>
      <c r="F76" s="44">
        <f t="shared" si="18"/>
        <v>-7.3859694331757098E-2</v>
      </c>
      <c r="H76" s="40">
        <f t="shared" ref="H76:L76" si="36">(B33/B$25)*100</f>
        <v>9.9329677026203509</v>
      </c>
      <c r="I76" s="40">
        <f t="shared" si="36"/>
        <v>10.470369682333288</v>
      </c>
      <c r="J76" s="40">
        <f t="shared" si="36"/>
        <v>10.217793811678023</v>
      </c>
      <c r="K76" s="40">
        <f t="shared" si="36"/>
        <v>9.651272522440145</v>
      </c>
      <c r="L76" s="40">
        <f t="shared" si="36"/>
        <v>9.1420874490571471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3.1329463184537332E-2</v>
      </c>
      <c r="C78" s="44">
        <f t="shared" ref="C78:C83" si="38">IF(AND(D$5-C$5 &lt;&gt; 0,C35&lt;&gt;0,D35&lt;&gt;0),(EXP(LN(D35/C35)/(D$5-C$5))-1)*100,0)</f>
        <v>-2.1958537232845021</v>
      </c>
      <c r="D78" s="44">
        <f t="shared" si="37"/>
        <v>0.77492926650124527</v>
      </c>
      <c r="E78" s="44">
        <f t="shared" si="37"/>
        <v>0.46924919098689788</v>
      </c>
      <c r="F78" s="44">
        <f t="shared" si="18"/>
        <v>0.57103938615490346</v>
      </c>
      <c r="H78" s="44">
        <f>(B35/B$40)*100</f>
        <v>25.169173288228869</v>
      </c>
      <c r="I78" s="44">
        <f>(C35/C$40)*100</f>
        <v>24.246431937198203</v>
      </c>
      <c r="J78" s="44">
        <f>(D35/D$40)*100</f>
        <v>24.06116302912007</v>
      </c>
      <c r="K78" s="44">
        <f>(E35/E$40)*100</f>
        <v>24.187547076265961</v>
      </c>
      <c r="L78" s="44">
        <f>(F35/F$40)*100</f>
        <v>24.226310897260664</v>
      </c>
    </row>
    <row r="79" spans="1:12" x14ac:dyDescent="0.2">
      <c r="A79" t="str">
        <f>A36</f>
        <v>Public admin. and defence</v>
      </c>
      <c r="B79" s="40">
        <f t="shared" si="37"/>
        <v>-1.0612446708208267</v>
      </c>
      <c r="C79" s="44">
        <f t="shared" si="38"/>
        <v>3.1503351420364645</v>
      </c>
      <c r="D79" s="40">
        <f t="shared" si="37"/>
        <v>4.2665560937726887E-2</v>
      </c>
      <c r="E79" s="40">
        <f t="shared" si="37"/>
        <v>-0.16016884500783535</v>
      </c>
      <c r="F79" s="44">
        <f t="shared" si="18"/>
        <v>-9.2603111194167198E-2</v>
      </c>
      <c r="H79" s="40">
        <f>(B36/B$35)*100</f>
        <v>16.397273807792427</v>
      </c>
      <c r="I79" s="40">
        <f t="shared" ref="I79:L81" si="39">(C36/C$35)*100</f>
        <v>15.692540408416781</v>
      </c>
      <c r="J79" s="40">
        <f t="shared" si="39"/>
        <v>16.550329040022575</v>
      </c>
      <c r="K79" s="40">
        <f t="shared" si="39"/>
        <v>15.957703659540012</v>
      </c>
      <c r="L79" s="40">
        <f t="shared" si="39"/>
        <v>14.985705956478403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-0.7091465990135104</v>
      </c>
      <c r="C80" s="44">
        <f t="shared" si="38"/>
        <v>-3.0742826172050597</v>
      </c>
      <c r="D80" s="40">
        <f t="shared" si="40"/>
        <v>0.16750253365047651</v>
      </c>
      <c r="E80" s="40">
        <f t="shared" si="40"/>
        <v>0.36680074563608667</v>
      </c>
      <c r="F80" s="44">
        <f t="shared" si="18"/>
        <v>0.30032398793804482</v>
      </c>
      <c r="H80" s="40">
        <f>(B37/B$35)*100</f>
        <v>34.272990335959541</v>
      </c>
      <c r="I80" s="40">
        <f t="shared" si="39"/>
        <v>33.269387775546015</v>
      </c>
      <c r="J80" s="40">
        <f t="shared" si="39"/>
        <v>32.970578444677749</v>
      </c>
      <c r="K80" s="40">
        <f t="shared" si="39"/>
        <v>31.988824778639025</v>
      </c>
      <c r="L80" s="40">
        <f t="shared" si="39"/>
        <v>31.664127593146418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0.88634957205631082</v>
      </c>
      <c r="C81" s="44">
        <f t="shared" si="38"/>
        <v>-3.2670245443932044</v>
      </c>
      <c r="D81" s="40">
        <f t="shared" si="40"/>
        <v>1.3958392033945888</v>
      </c>
      <c r="E81" s="40">
        <f t="shared" si="40"/>
        <v>0.71676427727183079</v>
      </c>
      <c r="F81" s="44">
        <f t="shared" si="18"/>
        <v>0.94261574865550646</v>
      </c>
      <c r="H81" s="40">
        <f>(B38/B$35)*100</f>
        <v>49.329735856248028</v>
      </c>
      <c r="I81" s="40">
        <f t="shared" si="39"/>
        <v>51.038071816037203</v>
      </c>
      <c r="J81" s="40">
        <f t="shared" si="39"/>
        <v>50.479092515299669</v>
      </c>
      <c r="K81" s="40">
        <f t="shared" si="39"/>
        <v>52.053471561820949</v>
      </c>
      <c r="L81" s="40">
        <f t="shared" si="39"/>
        <v>53.350166450375184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0.96975887597958721</v>
      </c>
      <c r="C83" s="206">
        <f t="shared" si="38"/>
        <v>-1.4427701186278452</v>
      </c>
      <c r="D83" s="43">
        <f>IF(AND(E$5-D$5 &lt;&gt; 0,D40&lt;&gt;0,E40&lt;&gt;0),(EXP(LN(E40/D40)/(E$5-D$5))-1)*100,0)</f>
        <v>0.6693952331591424</v>
      </c>
      <c r="E83" s="43">
        <f>IF(AND(F$5-E$5 &lt;&gt; 0,E40&lt;&gt;0,F40&lt;&gt;0),(EXP(LN(F40/E40)/(F$5-E$5))-1)*100,0)</f>
        <v>0.4531618095065415</v>
      </c>
      <c r="F83" s="206">
        <f t="shared" si="18"/>
        <v>0.52518796141134416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2.2862193245967166</v>
      </c>
      <c r="C89" s="44">
        <f>IF(AND(F$5-D$5 &lt;&gt; 0,D7&lt;&gt;0,F7&lt;&gt;0),(EXP(LN(F7/D7)/(F$5-D$5))-1)*100,0)</f>
        <v>0.47083136996231012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1.8310383990048473</v>
      </c>
      <c r="C90" s="44">
        <f t="shared" ref="C90:C122" si="43">IF(AND(F$5-D$5 &lt;&gt; 0,D8&lt;&gt;0,F8&lt;&gt;0),(EXP(LN(F8/D8)/(F$5-D$5))-1)*100,0)</f>
        <v>0.46181358469290501</v>
      </c>
    </row>
    <row r="91" spans="1:12" x14ac:dyDescent="0.2">
      <c r="A91" s="30" t="str">
        <f t="shared" si="41"/>
        <v>Mining and quarrying</v>
      </c>
      <c r="B91" s="44">
        <f t="shared" si="42"/>
        <v>-3.5407125256613492</v>
      </c>
      <c r="C91" s="44">
        <f t="shared" si="43"/>
        <v>-3.1798805294358745</v>
      </c>
    </row>
    <row r="92" spans="1:12" x14ac:dyDescent="0.2">
      <c r="A92" s="30" t="str">
        <f t="shared" si="41"/>
        <v>Electricity and gas</v>
      </c>
      <c r="B92" s="44">
        <f t="shared" si="42"/>
        <v>5.806621659770328</v>
      </c>
      <c r="C92" s="44">
        <f t="shared" si="43"/>
        <v>-0.25675671287754831</v>
      </c>
    </row>
    <row r="93" spans="1:12" x14ac:dyDescent="0.2">
      <c r="A93" s="30" t="str">
        <f t="shared" si="41"/>
        <v>Water and sewerage</v>
      </c>
      <c r="B93" s="44">
        <f t="shared" si="42"/>
        <v>2.7165769985478594</v>
      </c>
      <c r="C93" s="44">
        <f t="shared" si="43"/>
        <v>1.2465358456426046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0.82267824518162946</v>
      </c>
      <c r="C95" s="44">
        <f t="shared" si="43"/>
        <v>-0.79808235638991754</v>
      </c>
    </row>
    <row r="96" spans="1:12" x14ac:dyDescent="0.2">
      <c r="A96" s="30" t="str">
        <f t="shared" si="41"/>
        <v>Food drink and tobacco</v>
      </c>
      <c r="B96" s="44">
        <f t="shared" si="42"/>
        <v>1.8507662846487527</v>
      </c>
      <c r="C96" s="44">
        <f t="shared" si="43"/>
        <v>6.1713983165323505E-2</v>
      </c>
    </row>
    <row r="97" spans="1:3" x14ac:dyDescent="0.2">
      <c r="A97" s="30" t="str">
        <f t="shared" si="41"/>
        <v>Engineering</v>
      </c>
      <c r="B97" s="44">
        <f t="shared" si="42"/>
        <v>0.4974605275903432</v>
      </c>
      <c r="C97" s="44">
        <f t="shared" si="43"/>
        <v>-1.5777110748806278</v>
      </c>
    </row>
    <row r="98" spans="1:3" x14ac:dyDescent="0.2">
      <c r="A98" s="30" t="str">
        <f t="shared" si="41"/>
        <v>Rest of manufacturing</v>
      </c>
      <c r="B98" s="44">
        <f t="shared" si="42"/>
        <v>0.7823397587075176</v>
      </c>
      <c r="C98" s="44">
        <f t="shared" si="43"/>
        <v>-0.67166054688269083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1.8447730260512163</v>
      </c>
      <c r="C100" s="44">
        <f t="shared" si="43"/>
        <v>1.2197348375943662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1.2304184540083751</v>
      </c>
      <c r="C102" s="44">
        <f t="shared" si="43"/>
        <v>0.44528214940868782</v>
      </c>
    </row>
    <row r="103" spans="1:3" x14ac:dyDescent="0.2">
      <c r="A103" s="30" t="str">
        <f t="shared" si="41"/>
        <v>Wholesale and retail trade</v>
      </c>
      <c r="B103" s="44">
        <f t="shared" si="42"/>
        <v>1.7428137536111388</v>
      </c>
      <c r="C103" s="44">
        <f t="shared" si="43"/>
        <v>0.13808565054986843</v>
      </c>
    </row>
    <row r="104" spans="1:3" x14ac:dyDescent="0.2">
      <c r="A104" s="30" t="str">
        <f t="shared" si="41"/>
        <v>Transport and storage</v>
      </c>
      <c r="B104" s="44">
        <f t="shared" si="42"/>
        <v>-0.92453106349299485</v>
      </c>
      <c r="C104" s="44">
        <f t="shared" si="43"/>
        <v>0.29404752368453746</v>
      </c>
    </row>
    <row r="105" spans="1:3" x14ac:dyDescent="0.2">
      <c r="A105" s="30" t="str">
        <f t="shared" si="41"/>
        <v>Accommodation and food</v>
      </c>
      <c r="B105" s="44">
        <f t="shared" si="42"/>
        <v>1.1306445464312365</v>
      </c>
      <c r="C105" s="44">
        <f t="shared" si="43"/>
        <v>1.0878692211898633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7.8521686782706546E-2</v>
      </c>
      <c r="C107" s="44">
        <f t="shared" si="43"/>
        <v>0.66996025124606007</v>
      </c>
    </row>
    <row r="108" spans="1:3" x14ac:dyDescent="0.2">
      <c r="A108" s="30" t="str">
        <f t="shared" si="41"/>
        <v>Media</v>
      </c>
      <c r="B108" s="44">
        <f t="shared" si="42"/>
        <v>-1.698362796607511</v>
      </c>
      <c r="C108" s="44">
        <f t="shared" si="43"/>
        <v>-0.40193832323219825</v>
      </c>
    </row>
    <row r="109" spans="1:3" x14ac:dyDescent="0.2">
      <c r="A109" s="30" t="str">
        <f t="shared" si="41"/>
        <v>Information technology</v>
      </c>
      <c r="B109" s="44">
        <f t="shared" si="42"/>
        <v>-0.98258464695712977</v>
      </c>
      <c r="C109" s="44">
        <f t="shared" si="43"/>
        <v>0.96021510297734647</v>
      </c>
    </row>
    <row r="110" spans="1:3" x14ac:dyDescent="0.2">
      <c r="A110" s="30" t="str">
        <f t="shared" si="41"/>
        <v>Finance and insurance</v>
      </c>
      <c r="B110" s="44">
        <f t="shared" si="42"/>
        <v>0.49030662279052617</v>
      </c>
      <c r="C110" s="44">
        <f t="shared" si="43"/>
        <v>-0.35149707615275139</v>
      </c>
    </row>
    <row r="111" spans="1:3" x14ac:dyDescent="0.2">
      <c r="A111" s="30" t="str">
        <f t="shared" si="41"/>
        <v>Real estate</v>
      </c>
      <c r="B111" s="44">
        <f t="shared" si="42"/>
        <v>2.5211366914720923</v>
      </c>
      <c r="C111" s="44">
        <f t="shared" si="43"/>
        <v>-3.6567129519426977E-2</v>
      </c>
    </row>
    <row r="112" spans="1:3" x14ac:dyDescent="0.2">
      <c r="A112" s="30" t="str">
        <f t="shared" si="41"/>
        <v>Professional services</v>
      </c>
      <c r="B112" s="44">
        <f t="shared" si="42"/>
        <v>0.91857248867206476</v>
      </c>
      <c r="C112" s="44">
        <f t="shared" si="43"/>
        <v>0.77116352497126339</v>
      </c>
    </row>
    <row r="113" spans="1:3" x14ac:dyDescent="0.2">
      <c r="A113" s="30" t="str">
        <f t="shared" si="41"/>
        <v>Support services</v>
      </c>
      <c r="B113" s="44">
        <f t="shared" si="42"/>
        <v>-0.19931873946433809</v>
      </c>
      <c r="C113" s="44">
        <f t="shared" si="43"/>
        <v>1.1556359470419553</v>
      </c>
    </row>
    <row r="114" spans="1:3" x14ac:dyDescent="0.2">
      <c r="A114" s="30" t="str">
        <f t="shared" si="41"/>
        <v>Arts and entertainment</v>
      </c>
      <c r="B114" s="44">
        <f t="shared" si="42"/>
        <v>-2.5561173573745766</v>
      </c>
      <c r="C114" s="44">
        <f t="shared" si="43"/>
        <v>1.460389167092413</v>
      </c>
    </row>
    <row r="115" spans="1:3" x14ac:dyDescent="0.2">
      <c r="A115" s="30" t="str">
        <f t="shared" si="41"/>
        <v>Other services</v>
      </c>
      <c r="B115" s="44">
        <f t="shared" si="42"/>
        <v>0.64599641007758724</v>
      </c>
      <c r="C115" s="44">
        <f t="shared" si="43"/>
        <v>-7.3859694331757098E-2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-0.41812804265144443</v>
      </c>
      <c r="C117" s="44">
        <f t="shared" si="43"/>
        <v>0.57103938615490346</v>
      </c>
    </row>
    <row r="118" spans="1:3" x14ac:dyDescent="0.2">
      <c r="A118" s="30" t="str">
        <f t="shared" si="41"/>
        <v>Public admin. and defence</v>
      </c>
      <c r="B118" s="44">
        <f t="shared" si="42"/>
        <v>-0.23291510483806066</v>
      </c>
      <c r="C118" s="44">
        <f t="shared" si="43"/>
        <v>-9.2603111194167198E-2</v>
      </c>
    </row>
    <row r="119" spans="1:3" x14ac:dyDescent="0.2">
      <c r="A119" s="30" t="str">
        <f t="shared" si="41"/>
        <v>Education</v>
      </c>
      <c r="B119" s="44">
        <f t="shared" si="42"/>
        <v>-1.1867463685061308</v>
      </c>
      <c r="C119" s="44">
        <f t="shared" si="43"/>
        <v>0.30032398793804482</v>
      </c>
    </row>
    <row r="120" spans="1:3" x14ac:dyDescent="0.2">
      <c r="A120" s="30" t="str">
        <f t="shared" si="41"/>
        <v>Health and social work</v>
      </c>
      <c r="B120" s="44">
        <f t="shared" si="42"/>
        <v>4.1647634943475786E-2</v>
      </c>
      <c r="C120" s="44">
        <f t="shared" si="43"/>
        <v>0.94261574865550646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0.48257432312979187</v>
      </c>
      <c r="C122" s="206">
        <f t="shared" si="43"/>
        <v>0.52518796141134416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Dorset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279.13938014087552</v>
      </c>
      <c r="C9" s="299" t="str">
        <f>CONCATENATE("(",ROUND((B9/$H11)*100,1),")")</f>
        <v>(34.4)</v>
      </c>
      <c r="D9" s="249">
        <f>SUM(D30,D51,D72,D93,D114,D135,D156,D177,D198,D219,D240,D261,D282,D303,D324,D345,D366,D387,D408,D429,D450,D471)</f>
        <v>70.813863952128926</v>
      </c>
      <c r="E9" s="299" t="str">
        <f>CONCATENATE("(",ROUND((D9/$H11)*100,1),")")</f>
        <v>(8.7)</v>
      </c>
      <c r="F9" s="249">
        <f>SUM(F30,F51,F72,F93,F114,F135,F156,F177,F198,F219,F240,F261,F282,F303,F324,F345,F366,F387,F408,F429,F450,F471)</f>
        <v>61.246336365849515</v>
      </c>
      <c r="G9" s="299" t="str">
        <f>CONCATENATE("(",ROUND((F9/$H11)*100,1),")")</f>
        <v>(7.5)</v>
      </c>
      <c r="H9" s="249">
        <f>SUM(H30,H51,H72,H93,H114,H135,H156,H177,H198,H219,H240,H261,H282,H303,H324,H345,H366,H387,H408,H429,H450,H471)</f>
        <v>411.19958045885403</v>
      </c>
      <c r="I9" s="299" t="str">
        <f>CONCATENATE("(",ROUND((H9/$H11)*100,1),")")</f>
        <v>(50.7)</v>
      </c>
      <c r="K9" s="249">
        <f>B14-B9</f>
        <v>7.1092252113369909</v>
      </c>
      <c r="L9" s="249">
        <f>D14-D9</f>
        <v>3.2448413589855818</v>
      </c>
      <c r="M9" s="249">
        <f>F14-F9</f>
        <v>3.5814414873338478</v>
      </c>
      <c r="N9" s="249">
        <f>SUM(K9:M9)</f>
        <v>13.935508057656421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187.1169130089624</v>
      </c>
      <c r="C10" s="299" t="str">
        <f>CONCATENATE("(",ROUND((B10/$H11)*100,1),")")</f>
        <v>(23.1)</v>
      </c>
      <c r="D10" s="249">
        <f t="shared" ref="D10" si="1">SUM(D31,D52,D73,D94,D115,D136,D157,D178,D199,D220,D241,D262,D283,D304,D325,D346,D367,D388,D409,D430,D451,D472)</f>
        <v>168.24357082358114</v>
      </c>
      <c r="E10" s="299" t="str">
        <f>CONCATENATE("(",ROUND((D10/$H11)*100,1),")")</f>
        <v>(20.7)</v>
      </c>
      <c r="F10" s="249">
        <f t="shared" ref="F10" si="2">SUM(F31,F52,F73,F94,F115,F136,F157,F178,F199,F220,F241,F262,F283,F304,F325,F346,F367,F388,F409,F430,F451,F472)</f>
        <v>44.975935708602819</v>
      </c>
      <c r="G10" s="299" t="str">
        <f>CONCATENATE("(",ROUND((F10/$H11)*100,1),")")</f>
        <v>(5.5)</v>
      </c>
      <c r="H10" s="249">
        <f t="shared" ref="H10" si="3">SUM(H31,H52,H73,H94,H115,H136,H157,H178,H199,H220,H241,H262,H283,H304,H325,H346,H367,H388,H409,H430,H451,H472)</f>
        <v>400.33641954114643</v>
      </c>
      <c r="I10" s="299" t="str">
        <f>CONCATENATE("(",ROUND((H10/$H11)*100,1),")")</f>
        <v>(49.3)</v>
      </c>
      <c r="K10" s="249">
        <f t="shared" ref="K10:K11" si="4">B15-B10</f>
        <v>8.9803325244894552</v>
      </c>
      <c r="L10" s="249">
        <f t="shared" ref="L10:L11" si="5">D15-D10</f>
        <v>2.4647803138505822</v>
      </c>
      <c r="M10" s="249">
        <f t="shared" ref="M10:M11" si="6">F15-F10</f>
        <v>2.1473791040029155</v>
      </c>
      <c r="N10" s="249">
        <f t="shared" ref="N10:N11" si="7">SUM(K10:M10)</f>
        <v>13.592491942342953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466.25629314983797</v>
      </c>
      <c r="C11" s="299" t="str">
        <f>CONCATENATE("(",ROUND((B11/$H11)*100,1),")")</f>
        <v>(57.5)</v>
      </c>
      <c r="D11" s="249">
        <f t="shared" ref="D11" si="8">SUM(D32,D53,D74,D95,D116,D137,D158,D179,D200,D221,D242,D263,D284,D305,D326,D347,D368,D389,D410,D431,D452,D473)</f>
        <v>239.05743477571002</v>
      </c>
      <c r="E11" s="299" t="str">
        <f>CONCATENATE("(",ROUND((D11/$H11)*100,1),")")</f>
        <v>(29.5)</v>
      </c>
      <c r="F11" s="249">
        <f t="shared" ref="F11" si="9">SUM(F32,F53,F74,F95,F116,F137,F158,F179,F200,F221,F242,F263,F284,F305,F326,F347,F368,F389,F410,F431,F452,F473)</f>
        <v>106.22227207445233</v>
      </c>
      <c r="G11" s="299" t="str">
        <f>CONCATENATE("(",ROUND((F11/$H11)*100,1),")")</f>
        <v>(13.1)</v>
      </c>
      <c r="H11" s="249">
        <f t="shared" ref="H11" si="10">SUM(H32,H53,H74,H95,H116,H137,H158,H179,H200,H221,H242,H263,H284,H305,H326,H347,H368,H389,H410,H431,H452,H473)</f>
        <v>811.5360000000004</v>
      </c>
      <c r="I11" s="299" t="str">
        <f>CONCATENATE("(",ROUND((H11/$H11)*100,1),")")</f>
        <v>(100)</v>
      </c>
      <c r="K11" s="249">
        <f t="shared" si="4"/>
        <v>16.089557735826475</v>
      </c>
      <c r="L11" s="249">
        <f t="shared" si="5"/>
        <v>5.7096216728362776</v>
      </c>
      <c r="M11" s="249">
        <f t="shared" si="6"/>
        <v>5.7288205913367705</v>
      </c>
      <c r="N11" s="249">
        <f t="shared" si="7"/>
        <v>27.527999999999523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286.24860535221251</v>
      </c>
      <c r="C14" s="299" t="str">
        <f>CONCATENATE("(",ROUND((B14/$H16)*100,1),")")</f>
        <v>(34.1)</v>
      </c>
      <c r="D14" s="249">
        <f t="shared" ref="D14" si="11">SUM(D35,D56,D77,D98,D119,D140,D161,D182,D203,D224,D245,D266,D287,D308,D329,D350,D371,D392,D413,D434,D455,D476)</f>
        <v>74.058705311114508</v>
      </c>
      <c r="E14" s="299" t="str">
        <f>CONCATENATE("(",ROUND((D14/$H16)*100,1),")")</f>
        <v>(8.8)</v>
      </c>
      <c r="F14" s="249">
        <f t="shared" ref="F14" si="12">SUM(F35,F56,F77,F98,F119,F140,F161,F182,F203,F224,F245,F266,F287,F308,F329,F350,F371,F392,F413,F434,F455,F476)</f>
        <v>64.827777853183363</v>
      </c>
      <c r="G14" s="299" t="str">
        <f>CONCATENATE("(",ROUND((F14/$H16)*100,1),")")</f>
        <v>(7.7)</v>
      </c>
      <c r="H14" s="249">
        <f t="shared" ref="H14" si="13">SUM(H35,H56,H77,H98,H119,H140,H161,H182,H203,H224,H245,H266,H287,H308,H329,H350,H371,H392,H413,H434,H455,H476)</f>
        <v>425.13508851651045</v>
      </c>
      <c r="I14" s="299" t="str">
        <f>CONCATENATE("(",ROUND((H14/$H16)*100,1),")")</f>
        <v>(50.7)</v>
      </c>
      <c r="K14" s="249">
        <f>B19-B14</f>
        <v>7.6681006927753401</v>
      </c>
      <c r="L14" s="249">
        <f>D19-D14</f>
        <v>5.5024007833214483</v>
      </c>
      <c r="M14" s="249">
        <f>F19-F14</f>
        <v>5.3199694709397534</v>
      </c>
      <c r="N14" s="249">
        <f>SUM(K14:M14)</f>
        <v>18.490470947036542</v>
      </c>
    </row>
    <row r="15" spans="1:17" x14ac:dyDescent="0.2">
      <c r="A15" s="282" t="s">
        <v>365</v>
      </c>
      <c r="B15" s="249">
        <f t="shared" si="0"/>
        <v>196.09724553345185</v>
      </c>
      <c r="C15" s="299" t="str">
        <f>CONCATENATE("(",ROUND((B15/$H16)*100,1),")")</f>
        <v>(23.4)</v>
      </c>
      <c r="D15" s="249">
        <f t="shared" ref="D15" si="14">SUM(D36,D57,D78,D99,D120,D141,D162,D183,D204,D225,D246,D267,D288,D309,D330,D351,D372,D393,D414,D435,D456,D477)</f>
        <v>170.70835113743172</v>
      </c>
      <c r="E15" s="299" t="str">
        <f>CONCATENATE("(",ROUND((D15/$H16)*100,1),")")</f>
        <v>(20.3)</v>
      </c>
      <c r="F15" s="249">
        <f t="shared" ref="F15" si="15">SUM(F36,F57,F78,F99,F120,F141,F162,F183,F204,F225,F246,F267,F288,F309,F330,F351,F372,F393,F414,F435,F456,F477)</f>
        <v>47.123314812605734</v>
      </c>
      <c r="G15" s="299" t="str">
        <f>CONCATENATE("(",ROUND((F15/$H16)*100,1),")")</f>
        <v>(5.6)</v>
      </c>
      <c r="H15" s="249">
        <f t="shared" ref="H15" si="16">SUM(H36,H57,H78,H99,H120,H141,H162,H183,H204,H225,H246,H267,H288,H309,H330,H351,H372,H393,H414,H435,H456,H477)</f>
        <v>413.92891148348929</v>
      </c>
      <c r="I15" s="299" t="str">
        <f>CONCATENATE("(",ROUND((H15/$H16)*100,1),")")</f>
        <v>(49.3)</v>
      </c>
      <c r="K15" s="249">
        <f t="shared" ref="K15:K16" si="17">B20-B15</f>
        <v>14.645299043884165</v>
      </c>
      <c r="L15" s="249">
        <f t="shared" ref="L15:L16" si="18">D20-D15</f>
        <v>1.9263016271118829</v>
      </c>
      <c r="M15" s="249">
        <f t="shared" ref="M15:M16" si="19">F20-F15</f>
        <v>3.7459283819675946</v>
      </c>
      <c r="N15" s="249">
        <f t="shared" ref="N15:N16" si="20">SUM(K15:M15)</f>
        <v>20.317529052963643</v>
      </c>
    </row>
    <row r="16" spans="1:17" x14ac:dyDescent="0.2">
      <c r="A16" s="282" t="s">
        <v>363</v>
      </c>
      <c r="B16" s="249">
        <f t="shared" si="0"/>
        <v>482.34585088566445</v>
      </c>
      <c r="C16" s="299" t="str">
        <f>CONCATENATE("(",ROUND((B16/$H16)*100,1),")")</f>
        <v>(57.5)</v>
      </c>
      <c r="D16" s="249">
        <f t="shared" ref="D16" si="21">SUM(D37,D58,D79,D100,D121,D142,D163,D184,D205,D226,D247,D268,D289,D310,D331,D352,D373,D394,D415,D436,D457,D478)</f>
        <v>244.7670564485463</v>
      </c>
      <c r="E16" s="299" t="str">
        <f>CONCATENATE("(",ROUND((D16/$H16)*100,1),")")</f>
        <v>(29.2)</v>
      </c>
      <c r="F16" s="249">
        <f t="shared" ref="F16" si="22">SUM(F37,F58,F79,F100,F121,F142,F163,F184,F205,F226,F247,F268,F289,F310,F331,F352,F373,F394,F415,F436,F457,F478)</f>
        <v>111.9510926657891</v>
      </c>
      <c r="G16" s="299" t="str">
        <f>CONCATENATE("(",ROUND((F16/$H16)*100,1),")")</f>
        <v>(13.3)</v>
      </c>
      <c r="H16" s="249">
        <f t="shared" ref="H16" si="23">SUM(H37,H58,H79,H100,H121,H142,H163,H184,H205,H226,H247,H268,H289,H310,H331,H352,H373,H394,H415,H436,H457,H478)</f>
        <v>839.06399999999985</v>
      </c>
      <c r="I16" s="299" t="str">
        <f>CONCATENATE("(",ROUND((H16/$H16)*100,1),")")</f>
        <v>(100)</v>
      </c>
      <c r="K16" s="249">
        <f t="shared" si="17"/>
        <v>22.313399736659505</v>
      </c>
      <c r="L16" s="249">
        <f t="shared" si="18"/>
        <v>7.4287024104332602</v>
      </c>
      <c r="M16" s="249">
        <f t="shared" si="19"/>
        <v>9.0658978529073693</v>
      </c>
      <c r="N16" s="249">
        <f t="shared" si="20"/>
        <v>38.808000000000135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293.91670604498785</v>
      </c>
      <c r="C19" s="299" t="str">
        <f>CONCATENATE("(",ROUND((B19/$H21)*100,1),")")</f>
        <v>(33.5)</v>
      </c>
      <c r="D19" s="249">
        <f t="shared" ref="D19" si="24">SUM(D40,D61,D82,D103,D124,D145,D166,D187,D208,D229,D250,D271,D292,D313,D334,D355,D376,D397,D418,D439,D460,D481)</f>
        <v>79.561106094435956</v>
      </c>
      <c r="E19" s="299" t="str">
        <f>CONCATENATE("(",ROUND((D19/$H21)*100,1),")")</f>
        <v>(9.1)</v>
      </c>
      <c r="F19" s="249">
        <f t="shared" ref="F19" si="25">SUM(F40,F61,F82,F103,F124,F145,F166,F187,F208,F229,F250,F271,F292,F313,F334,F355,F376,F397,F418,F439,F460,F481)</f>
        <v>70.147747324123117</v>
      </c>
      <c r="G19" s="299" t="str">
        <f>CONCATENATE("(",ROUND((F19/$H21)*100,1),")")</f>
        <v>(8)</v>
      </c>
      <c r="H19" s="249">
        <f t="shared" ref="H19" si="26">SUM(H40,H61,H82,H103,H124,H145,H166,H187,H208,H229,H250,H271,H292,H313,H334,H355,H376,H397,H418,H439,H460,H481)</f>
        <v>443.62555946354695</v>
      </c>
      <c r="I19" s="299" t="str">
        <f>CONCATENATE("(",ROUND((H19/$H21)*100,1),")")</f>
        <v>(50.5)</v>
      </c>
      <c r="K19" s="249">
        <f>B19-B9</f>
        <v>14.777325904112331</v>
      </c>
      <c r="L19" s="249">
        <f>D19-D9</f>
        <v>8.7472421423070301</v>
      </c>
      <c r="M19" s="249">
        <f>F19-F9</f>
        <v>8.9014109582736012</v>
      </c>
      <c r="N19" s="249">
        <f>SUM(K19:M19)</f>
        <v>32.425979004692962</v>
      </c>
    </row>
    <row r="20" spans="1:14" x14ac:dyDescent="0.2">
      <c r="A20" s="282" t="s">
        <v>365</v>
      </c>
      <c r="B20" s="249">
        <f t="shared" si="0"/>
        <v>210.74254457733602</v>
      </c>
      <c r="C20" s="299" t="str">
        <f>CONCATENATE("(",ROUND((B20/$H21)*100,1),")")</f>
        <v>(24)</v>
      </c>
      <c r="D20" s="249">
        <f t="shared" ref="D20" si="27">SUM(D41,D62,D83,D104,D125,D146,D167,D188,D209,D230,D251,D272,D293,D314,D335,D356,D377,D398,D419,D440,D461,D482)</f>
        <v>172.6346527645436</v>
      </c>
      <c r="E20" s="299" t="str">
        <f>CONCATENATE("(",ROUND((D20/$H21)*100,1),")")</f>
        <v>(19.7)</v>
      </c>
      <c r="F20" s="249">
        <f t="shared" ref="F20" si="28">SUM(F41,F62,F83,F104,F125,F146,F167,F188,F209,F230,F251,F272,F293,F314,F335,F356,F377,F398,F419,F440,F461,F482)</f>
        <v>50.869243194573329</v>
      </c>
      <c r="G20" s="299" t="str">
        <f>CONCATENATE("(",ROUND((F20/$H21)*100,1),")")</f>
        <v>(5.8)</v>
      </c>
      <c r="H20" s="249">
        <f t="shared" ref="H20" si="29">SUM(H41,H62,H83,H104,H125,H146,H167,H188,H209,H230,H251,H272,H293,H314,H335,H356,H377,H398,H419,H440,H461,H482)</f>
        <v>434.24644053645301</v>
      </c>
      <c r="I20" s="299" t="str">
        <f>CONCATENATE("(",ROUND((H20/$H21)*100,1),")")</f>
        <v>(49.5)</v>
      </c>
      <c r="K20" s="249">
        <f t="shared" ref="K20:K21" si="30">B20-B10</f>
        <v>23.62563156837362</v>
      </c>
      <c r="L20" s="249">
        <f t="shared" ref="L20:L21" si="31">D20-D10</f>
        <v>4.3910819409624651</v>
      </c>
      <c r="M20" s="249">
        <f t="shared" ref="M20:M21" si="32">F20-F10</f>
        <v>5.8933074859705101</v>
      </c>
      <c r="N20" s="249">
        <f t="shared" ref="N20:N21" si="33">SUM(K20:M20)</f>
        <v>33.910020995306596</v>
      </c>
    </row>
    <row r="21" spans="1:14" x14ac:dyDescent="0.2">
      <c r="A21" s="282" t="s">
        <v>363</v>
      </c>
      <c r="B21" s="249">
        <f t="shared" si="0"/>
        <v>504.65925062232395</v>
      </c>
      <c r="C21" s="299" t="str">
        <f>CONCATENATE("(",ROUND((B21/$H21)*100,1),")")</f>
        <v>(57.5)</v>
      </c>
      <c r="D21" s="249">
        <f t="shared" ref="D21" si="34">SUM(D42,D63,D84,D105,D126,D147,D168,D189,D210,D231,D252,D273,D294,D315,D336,D357,D378,D399,D420,D441,D462,D483)</f>
        <v>252.19575885897956</v>
      </c>
      <c r="E21" s="299" t="str">
        <f>CONCATENATE("(",ROUND((D21/$H21)*100,1),")")</f>
        <v>(28.7)</v>
      </c>
      <c r="F21" s="249">
        <f>SUM(F42,F63,F84,F105,F126,F147,F168,F189,F210,F231,F252,F273,F294,F315,F336,F357,F378,F399,F420,F441,F462,F483)</f>
        <v>121.01699051869647</v>
      </c>
      <c r="G21" s="299" t="str">
        <f>CONCATENATE("(",ROUND((F21/$H21)*100,1),")")</f>
        <v>(13.8)</v>
      </c>
      <c r="H21" s="249">
        <f t="shared" ref="H21" si="35">SUM(H42,H63,H84,H105,H126,H147,H168,H189,H210,H231,H252,H273,H294,H315,H336,H357,H378,H399,H420,H441,H462,H483)</f>
        <v>877.87199999999984</v>
      </c>
      <c r="I21" s="299" t="str">
        <f>CONCATENATE("(",ROUND((H21/$H21)*100,1),")")</f>
        <v>(100)</v>
      </c>
      <c r="K21" s="249">
        <f t="shared" si="30"/>
        <v>38.40295747248598</v>
      </c>
      <c r="L21" s="249">
        <f t="shared" si="31"/>
        <v>13.138324083269538</v>
      </c>
      <c r="M21" s="249">
        <f t="shared" si="32"/>
        <v>14.79471844424414</v>
      </c>
      <c r="N21" s="249">
        <f t="shared" si="33"/>
        <v>66.335999999999657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5.0968431743934088</v>
      </c>
      <c r="C30" s="299" t="str">
        <f>CONCATENATE("(",ROUND((B30/$H32)*100,1),")")</f>
        <v>(45.8)</v>
      </c>
      <c r="D30" s="302">
        <f>'Ind T6'!M9</f>
        <v>1.4817232910440951E-2</v>
      </c>
      <c r="E30" s="299" t="str">
        <f>CONCATENATE("(",ROUND((D30/$H32)*100,1),")")</f>
        <v>(0.1)</v>
      </c>
      <c r="F30" s="302">
        <f>'Ind T6'!N9</f>
        <v>1.5446965308810701</v>
      </c>
      <c r="G30" s="299" t="str">
        <f>CONCATENATE("(",ROUND((F30/$H32)*100,1),")")</f>
        <v>(13.9)</v>
      </c>
      <c r="H30" s="302">
        <f>SUM(B30,D30,F30)</f>
        <v>6.6563569381849197</v>
      </c>
      <c r="I30" s="299" t="str">
        <f>CONCATENATE("(",ROUND((H30/$H32)*100,1),")")</f>
        <v>(59.8)</v>
      </c>
      <c r="K30" s="302">
        <f>B35-B30</f>
        <v>0.32772351285786172</v>
      </c>
      <c r="L30" s="302">
        <f>D35-D30</f>
        <v>3.4078018711287093E-4</v>
      </c>
      <c r="M30" s="302">
        <f>F35-F30</f>
        <v>-1.7251977013668096E-3</v>
      </c>
      <c r="N30" s="302">
        <f>SUM(K30:M30)</f>
        <v>0.32633909534360778</v>
      </c>
    </row>
    <row r="31" spans="1:14" x14ac:dyDescent="0.2">
      <c r="A31" s="282" t="s">
        <v>365</v>
      </c>
      <c r="B31" s="302">
        <f>'Ind T6'!L8</f>
        <v>2.5283328387246442</v>
      </c>
      <c r="C31" s="299" t="str">
        <f>CONCATENATE("(",ROUND((B31/$H32)*100,1),")")</f>
        <v>(22.7)</v>
      </c>
      <c r="D31" s="302">
        <f>'Ind T6'!M8</f>
        <v>1.1631527834823527</v>
      </c>
      <c r="E31" s="299" t="str">
        <f>CONCATENATE("(",ROUND((D31/$H32)*100,1),")")</f>
        <v>(10.4)</v>
      </c>
      <c r="F31" s="302">
        <f>'Ind T6'!N8</f>
        <v>0.79015743960808327</v>
      </c>
      <c r="G31" s="299" t="str">
        <f>CONCATENATE("(",ROUND((F31/$H32)*100,1),")")</f>
        <v>(7.1)</v>
      </c>
      <c r="H31" s="302">
        <f t="shared" ref="H31" si="36">SUM(B31,D31,F31)</f>
        <v>4.4816430618150802</v>
      </c>
      <c r="I31" s="299" t="str">
        <f>CONCATENATE("(",ROUND((H31/$H32)*100,1),")")</f>
        <v>(40.2)</v>
      </c>
      <c r="K31" s="302">
        <f t="shared" ref="K31:K32" si="37">B36-B31</f>
        <v>7.5127410922581461E-2</v>
      </c>
      <c r="L31" s="302">
        <f t="shared" ref="L31:L32" si="38">D36-D31</f>
        <v>-1.991780118220543E-3</v>
      </c>
      <c r="M31" s="302">
        <f t="shared" ref="M31:M32" si="39">F36-F31</f>
        <v>3.552527385202553E-2</v>
      </c>
      <c r="N31" s="302">
        <f t="shared" ref="N31:N32" si="40">SUM(K31:M31)</f>
        <v>0.10866090465638645</v>
      </c>
    </row>
    <row r="32" spans="1:14" x14ac:dyDescent="0.2">
      <c r="A32" s="282" t="s">
        <v>363</v>
      </c>
      <c r="B32" s="302">
        <f>SUM(B30:B31)</f>
        <v>7.625176013118053</v>
      </c>
      <c r="C32" s="299" t="str">
        <f>CONCATENATE("(",ROUND((B32/$H32)*100,1),")")</f>
        <v>(68.5)</v>
      </c>
      <c r="D32" s="302">
        <f>SUM(D30:D31)</f>
        <v>1.1779700163927938</v>
      </c>
      <c r="E32" s="299" t="str">
        <f>CONCATENATE("(",ROUND((D32/$H32)*100,1),")")</f>
        <v>(10.6)</v>
      </c>
      <c r="F32" s="302">
        <f>SUM(F30:F31)</f>
        <v>2.3348539704891533</v>
      </c>
      <c r="G32" s="299" t="str">
        <f>CONCATENATE("(",ROUND((F32/$H32)*100,1),")")</f>
        <v>(21)</v>
      </c>
      <c r="H32" s="302">
        <f>SUM(H30:H31)</f>
        <v>11.138</v>
      </c>
      <c r="I32" s="299" t="str">
        <f>CONCATENATE("(",ROUND((H32/$H32)*100,1),")")</f>
        <v>(100)</v>
      </c>
      <c r="K32" s="302">
        <f t="shared" si="37"/>
        <v>0.40285092378044229</v>
      </c>
      <c r="L32" s="302">
        <f t="shared" si="38"/>
        <v>-1.6509999311078438E-3</v>
      </c>
      <c r="M32" s="302">
        <f t="shared" si="39"/>
        <v>3.3800076150658942E-2</v>
      </c>
      <c r="N32" s="302">
        <f t="shared" si="40"/>
        <v>0.43499999999999339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5.4245666872512706</v>
      </c>
      <c r="C35" s="299" t="str">
        <f>CONCATENATE("(",ROUND((B35/$H37)*100,1),")")</f>
        <v>(46.9)</v>
      </c>
      <c r="D35" s="302">
        <f>'Ind T6'!R9</f>
        <v>1.5158013097553822E-2</v>
      </c>
      <c r="E35" s="299" t="str">
        <f>CONCATENATE("(",ROUND((D35/$H37)*100,1),")")</f>
        <v>(0.1)</v>
      </c>
      <c r="F35" s="302">
        <f>'Ind T6'!S9</f>
        <v>1.5429713331797033</v>
      </c>
      <c r="G35" s="299" t="str">
        <f>CONCATENATE("(",ROUND((F35/$H37)*100,1),")")</f>
        <v>(13.3)</v>
      </c>
      <c r="H35" s="302">
        <f>SUM(B35,D35,F35)</f>
        <v>6.9826960335285273</v>
      </c>
      <c r="I35" s="299" t="str">
        <f>CONCATENATE("(",ROUND((H35/$H37)*100,1),")")</f>
        <v>(60.3)</v>
      </c>
      <c r="K35" s="302">
        <f>B40-B35</f>
        <v>0.49615527580912744</v>
      </c>
      <c r="L35" s="302">
        <f>D40-D35</f>
        <v>3.3900527295807961E-4</v>
      </c>
      <c r="M35" s="302">
        <f>F40-F35</f>
        <v>-0.10519240663993434</v>
      </c>
      <c r="N35" s="302">
        <f>SUM(K35:M35)</f>
        <v>0.3913018744421512</v>
      </c>
    </row>
    <row r="36" spans="1:14" x14ac:dyDescent="0.2">
      <c r="A36" s="282" t="s">
        <v>365</v>
      </c>
      <c r="B36" s="302">
        <f>'Ind T6'!Q8</f>
        <v>2.6034602496472257</v>
      </c>
      <c r="C36" s="299" t="str">
        <f>CONCATENATE("(",ROUND((B36/$H37)*100,1),")")</f>
        <v>(22.5)</v>
      </c>
      <c r="D36" s="302">
        <f>'Ind T6'!R8</f>
        <v>1.1611610033641322</v>
      </c>
      <c r="E36" s="299" t="str">
        <f>CONCATENATE("(",ROUND((D36/$H37)*100,1),")")</f>
        <v>(10)</v>
      </c>
      <c r="F36" s="302">
        <f>'Ind T6'!S8</f>
        <v>0.8256827134601088</v>
      </c>
      <c r="G36" s="299" t="str">
        <f>CONCATENATE("(",ROUND((F36/$H37)*100,1),")")</f>
        <v>(7.1)</v>
      </c>
      <c r="H36" s="302">
        <f t="shared" ref="H36" si="41">SUM(B36,D36,F36)</f>
        <v>4.5903039664714669</v>
      </c>
      <c r="I36" s="299" t="str">
        <f>CONCATENATE("(",ROUND((H36/$H37)*100,1),")")</f>
        <v>(39.7)</v>
      </c>
      <c r="K36" s="302">
        <f t="shared" ref="K36:K37" si="42">B41-B36</f>
        <v>1.5248873238222771E-2</v>
      </c>
      <c r="L36" s="302">
        <f t="shared" ref="L36:L37" si="43">D41-D36</f>
        <v>-7.4934808292750343E-2</v>
      </c>
      <c r="M36" s="302">
        <f t="shared" ref="M36:M37" si="44">F41-F36</f>
        <v>3.0384060612384411E-2</v>
      </c>
      <c r="N36" s="302">
        <f t="shared" ref="N36:N37" si="45">SUM(K36:M36)</f>
        <v>-2.9301874442143161E-2</v>
      </c>
    </row>
    <row r="37" spans="1:14" x14ac:dyDescent="0.2">
      <c r="A37" s="282" t="s">
        <v>363</v>
      </c>
      <c r="B37" s="302">
        <f>SUM(B35:B36)</f>
        <v>8.0280269368984953</v>
      </c>
      <c r="C37" s="299" t="str">
        <f>CONCATENATE("(",ROUND((B37/$H37)*100,1),")")</f>
        <v>(69.4)</v>
      </c>
      <c r="D37" s="302">
        <f>SUM(D35:D36)</f>
        <v>1.1763190164616859</v>
      </c>
      <c r="E37" s="299" t="str">
        <f>CONCATENATE("(",ROUND((D37/$H37)*100,1),")")</f>
        <v>(10.2)</v>
      </c>
      <c r="F37" s="302">
        <f>SUM(F35:F36)</f>
        <v>2.3686540466398123</v>
      </c>
      <c r="G37" s="299" t="str">
        <f>CONCATENATE("(",ROUND((F37/$H37)*100,1),")")</f>
        <v>(20.5)</v>
      </c>
      <c r="H37" s="302">
        <f>SUM(H35:H36)</f>
        <v>11.572999999999993</v>
      </c>
      <c r="I37" s="299" t="str">
        <f>CONCATENATE("(",ROUND((H37/$H37)*100,1),")")</f>
        <v>(100)</v>
      </c>
      <c r="K37" s="302">
        <f t="shared" si="42"/>
        <v>0.5114041490473511</v>
      </c>
      <c r="L37" s="302">
        <f t="shared" si="43"/>
        <v>-7.4595803019792184E-2</v>
      </c>
      <c r="M37" s="302">
        <f t="shared" si="44"/>
        <v>-7.4808346027550154E-2</v>
      </c>
      <c r="N37" s="302">
        <f t="shared" si="45"/>
        <v>0.36200000000000876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5.920721963060398</v>
      </c>
      <c r="C40" s="299" t="str">
        <f>CONCATENATE("(",ROUND((B40/$H42)*100,1),")")</f>
        <v>(49.6)</v>
      </c>
      <c r="D40" s="302">
        <f>'Ind T6'!W9</f>
        <v>1.5497018370511902E-2</v>
      </c>
      <c r="E40" s="299" t="str">
        <f>CONCATENATE("(",ROUND((D40/$H42)*100,1),")")</f>
        <v>(0.1)</v>
      </c>
      <c r="F40" s="302">
        <f>'Ind T6'!X9</f>
        <v>1.4377789265397689</v>
      </c>
      <c r="G40" s="299" t="str">
        <f>CONCATENATE("(",ROUND((F40/$H42)*100,1),")")</f>
        <v>(12)</v>
      </c>
      <c r="H40" s="302">
        <f>SUM(B40,D40,F40)</f>
        <v>7.3739979079706792</v>
      </c>
      <c r="I40" s="299" t="str">
        <f>CONCATENATE("(",ROUND((H40/$H42)*100,1),")")</f>
        <v>(61.8)</v>
      </c>
      <c r="K40" s="302">
        <f>B40-B30</f>
        <v>0.82387878866698916</v>
      </c>
      <c r="L40" s="302">
        <f>D40-D30</f>
        <v>6.7978546007095055E-4</v>
      </c>
      <c r="M40" s="302">
        <f>F40-F30</f>
        <v>-0.10691760434130115</v>
      </c>
      <c r="N40" s="302">
        <f>SUM(K40:M40)</f>
        <v>0.71764096978575898</v>
      </c>
    </row>
    <row r="41" spans="1:14" x14ac:dyDescent="0.2">
      <c r="A41" s="282" t="s">
        <v>365</v>
      </c>
      <c r="B41" s="302">
        <f>'Ind T6'!V8</f>
        <v>2.6187091228854484</v>
      </c>
      <c r="C41" s="299" t="str">
        <f>CONCATENATE("(",ROUND((B41/$H42)*100,1),")")</f>
        <v>(21.9)</v>
      </c>
      <c r="D41" s="302">
        <f>'Ind T6'!W8</f>
        <v>1.0862261950713819</v>
      </c>
      <c r="E41" s="299" t="str">
        <f>CONCATENATE("(",ROUND((D41/$H42)*100,1),")")</f>
        <v>(9.1)</v>
      </c>
      <c r="F41" s="302">
        <f>'Ind T6'!X8</f>
        <v>0.85606677407249321</v>
      </c>
      <c r="G41" s="299" t="str">
        <f>CONCATENATE("(",ROUND((F41/$H42)*100,1),")")</f>
        <v>(7.2)</v>
      </c>
      <c r="H41" s="302">
        <f t="shared" ref="H41" si="46">SUM(B41,D41,F41)</f>
        <v>4.5610020920293239</v>
      </c>
      <c r="I41" s="299" t="str">
        <f>CONCATENATE("(",ROUND((H41/$H42)*100,1),")")</f>
        <v>(38.2)</v>
      </c>
      <c r="K41" s="302">
        <f t="shared" ref="K41:K42" si="47">B41-B31</f>
        <v>9.0376284160804232E-2</v>
      </c>
      <c r="L41" s="302">
        <f t="shared" ref="L41:L42" si="48">D41-D31</f>
        <v>-7.6926588410970886E-2</v>
      </c>
      <c r="M41" s="302">
        <f t="shared" ref="M41:M42" si="49">F41-F31</f>
        <v>6.5909334464409941E-2</v>
      </c>
      <c r="N41" s="302">
        <f t="shared" ref="N41:N42" si="50">SUM(K41:M41)</f>
        <v>7.9359030214243287E-2</v>
      </c>
    </row>
    <row r="42" spans="1:14" x14ac:dyDescent="0.2">
      <c r="A42" s="282" t="s">
        <v>363</v>
      </c>
      <c r="B42" s="302">
        <f>SUM(B40:B41)</f>
        <v>8.5394310859458464</v>
      </c>
      <c r="C42" s="299" t="str">
        <f>CONCATENATE("(",ROUND((B42/$H42)*100,1),")")</f>
        <v>(71.5)</v>
      </c>
      <c r="D42" s="302">
        <f>SUM(D40:D41)</f>
        <v>1.1017232134418937</v>
      </c>
      <c r="E42" s="299" t="str">
        <f>CONCATENATE("(",ROUND((D42/$H42)*100,1),")")</f>
        <v>(9.2)</v>
      </c>
      <c r="F42" s="302">
        <f>SUM(F40:F41)</f>
        <v>2.2938457006122621</v>
      </c>
      <c r="G42" s="299" t="str">
        <f>CONCATENATE("(",ROUND((F42/$H42)*100,1),")")</f>
        <v>(19.2)</v>
      </c>
      <c r="H42" s="302">
        <f>SUM(H40:H41)</f>
        <v>11.935000000000002</v>
      </c>
      <c r="I42" s="299" t="str">
        <f>CONCATENATE("(",ROUND((H42/$H42)*100,1),")")</f>
        <v>(100)</v>
      </c>
      <c r="K42" s="302">
        <f t="shared" si="47"/>
        <v>0.91425507282779339</v>
      </c>
      <c r="L42" s="302">
        <f t="shared" si="48"/>
        <v>-7.6246802950900028E-2</v>
      </c>
      <c r="M42" s="302">
        <f t="shared" si="49"/>
        <v>-4.1008269876891212E-2</v>
      </c>
      <c r="N42" s="302">
        <f t="shared" si="50"/>
        <v>0.79700000000000215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0.34823861386175592</v>
      </c>
      <c r="C51" s="299" t="str">
        <f>CONCATENATE("(",ROUND((B51/$H53)*100,1),")")</f>
        <v>(54.2)</v>
      </c>
      <c r="D51" s="302">
        <f>'Ind T6'!M18</f>
        <v>2.5465346534766834E-3</v>
      </c>
      <c r="E51" s="299" t="str">
        <f>CONCATENATE("(",ROUND((D51/$H53)*100,1),")")</f>
        <v>(0.4)</v>
      </c>
      <c r="F51" s="302">
        <f>'Ind T6'!N18</f>
        <v>0.21794092409235202</v>
      </c>
      <c r="G51" s="299" t="str">
        <f>CONCATENATE("(",ROUND((F51/$H53)*100,1),")")</f>
        <v>(33.9)</v>
      </c>
      <c r="H51" s="302">
        <f>SUM(B51,D51,F51)</f>
        <v>0.56872607260758468</v>
      </c>
      <c r="I51" s="299" t="str">
        <f>CONCATENATE("(",ROUND((H51/$H53)*100,1),")")</f>
        <v>(88.4)</v>
      </c>
      <c r="K51" s="302">
        <f>B56-B51</f>
        <v>-6.449387022398867E-2</v>
      </c>
      <c r="L51" s="302">
        <f>D56-D51</f>
        <v>-4.2038194229815622E-4</v>
      </c>
      <c r="M51" s="302">
        <f>F56-F51</f>
        <v>-4.0310529405589629E-2</v>
      </c>
      <c r="N51" s="302">
        <f>SUM(K51:M51)</f>
        <v>-0.10522478157187645</v>
      </c>
    </row>
    <row r="52" spans="1:14" x14ac:dyDescent="0.2">
      <c r="A52" s="282" t="s">
        <v>365</v>
      </c>
      <c r="B52" s="302">
        <f>'Ind T6'!L17</f>
        <v>5.9843564355999981E-2</v>
      </c>
      <c r="C52" s="299" t="str">
        <f>CONCATENATE("(",ROUND((B52/$H53)*100,1),")")</f>
        <v>(9.3)</v>
      </c>
      <c r="D52" s="302">
        <f>'Ind T6'!M17</f>
        <v>1.4430363036414925E-2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7.427392739241491E-2</v>
      </c>
      <c r="I52" s="299" t="str">
        <f>CONCATENATE("(",ROUND((H52/$H53)*100,1),")")</f>
        <v>(11.6)</v>
      </c>
      <c r="K52" s="302">
        <f t="shared" ref="K52:K53" si="52">B57-B52</f>
        <v>-1.1328625218616023E-2</v>
      </c>
      <c r="L52" s="302">
        <f t="shared" ref="L52:L53" si="53">D57-D52</f>
        <v>-2.4465932095072782E-3</v>
      </c>
      <c r="M52" s="302">
        <f t="shared" ref="M52:M53" si="54">F57-F52</f>
        <v>0</v>
      </c>
      <c r="N52" s="302">
        <f t="shared" ref="N52:N53" si="55">SUM(K52:M52)</f>
        <v>-1.3775218428123301E-2</v>
      </c>
    </row>
    <row r="53" spans="1:14" x14ac:dyDescent="0.2">
      <c r="A53" s="282" t="s">
        <v>363</v>
      </c>
      <c r="B53" s="302">
        <f>SUM(B51:B52)</f>
        <v>0.40808217821775589</v>
      </c>
      <c r="C53" s="299" t="str">
        <f>CONCATENATE("(",ROUND((B53/$H53)*100,1),")")</f>
        <v>(63.5)</v>
      </c>
      <c r="D53" s="302">
        <f>SUM(D51:D52)</f>
        <v>1.6976897689891607E-2</v>
      </c>
      <c r="E53" s="299" t="str">
        <f>CONCATENATE("(",ROUND((D53/$H53)*100,1),")")</f>
        <v>(2.6)</v>
      </c>
      <c r="F53" s="302">
        <f>SUM(F51:F52)</f>
        <v>0.21794092409235202</v>
      </c>
      <c r="G53" s="299" t="str">
        <f>CONCATENATE("(",ROUND((F53/$H53)*100,1),")")</f>
        <v>(33.9)</v>
      </c>
      <c r="H53" s="302">
        <f>SUM(H51:H52)</f>
        <v>0.64299999999999957</v>
      </c>
      <c r="I53" s="299" t="str">
        <f>CONCATENATE("(",ROUND((H53/$H53)*100,1),")")</f>
        <v>(100)</v>
      </c>
      <c r="K53" s="302">
        <f t="shared" si="52"/>
        <v>-7.5822495442604665E-2</v>
      </c>
      <c r="L53" s="302">
        <f t="shared" si="53"/>
        <v>-2.8669751518054336E-3</v>
      </c>
      <c r="M53" s="302">
        <f t="shared" si="54"/>
        <v>-4.0310529405589629E-2</v>
      </c>
      <c r="N53" s="302">
        <f t="shared" si="55"/>
        <v>-0.11899999999999973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0.28374474363776725</v>
      </c>
      <c r="C56" s="299" t="str">
        <f>CONCATENATE("(",ROUND((B56/$H58)*100,1),")")</f>
        <v>(54.1)</v>
      </c>
      <c r="D56" s="302">
        <f>'Ind T6'!R18</f>
        <v>2.1261527111785272E-3</v>
      </c>
      <c r="E56" s="299" t="str">
        <f>CONCATENATE("(",ROUND((D56/$H58)*100,1),")")</f>
        <v>(0.4)</v>
      </c>
      <c r="F56" s="302">
        <f>'Ind T6'!S18</f>
        <v>0.17763039468676239</v>
      </c>
      <c r="G56" s="299" t="str">
        <f>CONCATENATE("(",ROUND((F56/$H58)*100,1),")")</f>
        <v>(33.9)</v>
      </c>
      <c r="H56" s="302">
        <f>SUM(B56,D56,F56)</f>
        <v>0.4635012910357082</v>
      </c>
      <c r="I56" s="299" t="str">
        <f>CONCATENATE("(",ROUND((H56/$H58)*100,1),")")</f>
        <v>(88.5)</v>
      </c>
      <c r="K56" s="302">
        <f>B61-B56</f>
        <v>-6.4507119875184038E-2</v>
      </c>
      <c r="L56" s="302">
        <f>D61-D56</f>
        <v>-3.2912300820820296E-4</v>
      </c>
      <c r="M56" s="302">
        <f>F61-F56</f>
        <v>-4.8570988747125149E-2</v>
      </c>
      <c r="N56" s="302">
        <f>SUM(K56:M56)</f>
        <v>-0.11340723163051739</v>
      </c>
    </row>
    <row r="57" spans="1:14" x14ac:dyDescent="0.2">
      <c r="A57" s="282" t="s">
        <v>365</v>
      </c>
      <c r="B57" s="302">
        <f>'Ind T6'!Q17</f>
        <v>4.8514939137383958E-2</v>
      </c>
      <c r="C57" s="299" t="str">
        <f>CONCATENATE("(",ROUND((B57/$H58)*100,1),")")</f>
        <v>(9.3)</v>
      </c>
      <c r="D57" s="302">
        <f>'Ind T6'!R17</f>
        <v>1.1983769826907647E-2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6.0498708964291603E-2</v>
      </c>
      <c r="I57" s="299" t="str">
        <f>CONCATENATE("(",ROUND((H57/$H58)*100,1),")")</f>
        <v>(11.5)</v>
      </c>
      <c r="K57" s="302">
        <f t="shared" ref="K57:K58" si="57">B62-B57</f>
        <v>-1.2247612404113421E-2</v>
      </c>
      <c r="L57" s="302">
        <f t="shared" ref="L57:L58" si="58">D62-D57</f>
        <v>-2.3451559653684152E-3</v>
      </c>
      <c r="M57" s="302">
        <f t="shared" ref="M57:M58" si="59">F62-F57</f>
        <v>0</v>
      </c>
      <c r="N57" s="302">
        <f t="shared" ref="N57:N58" si="60">SUM(K57:M57)</f>
        <v>-1.4592768369481837E-2</v>
      </c>
    </row>
    <row r="58" spans="1:14" x14ac:dyDescent="0.2">
      <c r="A58" s="282" t="s">
        <v>363</v>
      </c>
      <c r="B58" s="302">
        <f>SUM(B56:B57)</f>
        <v>0.33225968277515122</v>
      </c>
      <c r="C58" s="299" t="str">
        <f>CONCATENATE("(",ROUND((B58/$H58)*100,1),")")</f>
        <v>(63.4)</v>
      </c>
      <c r="D58" s="302">
        <f>SUM(D56:D57)</f>
        <v>1.4109922538086173E-2</v>
      </c>
      <c r="E58" s="299" t="str">
        <f>CONCATENATE("(",ROUND((D58/$H58)*100,1),")")</f>
        <v>(2.7)</v>
      </c>
      <c r="F58" s="302">
        <f>SUM(F56:F57)</f>
        <v>0.17763039468676239</v>
      </c>
      <c r="G58" s="299" t="str">
        <f>CONCATENATE("(",ROUND((F58/$H58)*100,1),")")</f>
        <v>(33.9)</v>
      </c>
      <c r="H58" s="302">
        <f>SUM(H56:H57)</f>
        <v>0.5239999999999998</v>
      </c>
      <c r="I58" s="299" t="str">
        <f>CONCATENATE("(",ROUND((H58/$H58)*100,1),")")</f>
        <v>(100)</v>
      </c>
      <c r="K58" s="302">
        <f t="shared" si="57"/>
        <v>-7.6754732279297466E-2</v>
      </c>
      <c r="L58" s="302">
        <f t="shared" si="58"/>
        <v>-2.6742789735766173E-3</v>
      </c>
      <c r="M58" s="302">
        <f t="shared" si="59"/>
        <v>-4.8570988747125149E-2</v>
      </c>
      <c r="N58" s="302">
        <f t="shared" si="60"/>
        <v>-0.12799999999999923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0.21923762376258321</v>
      </c>
      <c r="C61" s="299" t="str">
        <f>CONCATENATE("(",ROUND((B61/$H63)*100,1),")")</f>
        <v>(55.4)</v>
      </c>
      <c r="D61" s="302">
        <f>'Ind T6'!W18</f>
        <v>1.7970297029703242E-3</v>
      </c>
      <c r="E61" s="299" t="str">
        <f>CONCATENATE("(",ROUND((D61/$H63)*100,1),")")</f>
        <v>(0.5)</v>
      </c>
      <c r="F61" s="302">
        <f>'Ind T6'!X18</f>
        <v>0.12905940593963725</v>
      </c>
      <c r="G61" s="299" t="str">
        <f>CONCATENATE("(",ROUND((F61/$H63)*100,1),")")</f>
        <v>(32.6)</v>
      </c>
      <c r="H61" s="302">
        <f>SUM(B61,D61,F61)</f>
        <v>0.35009405940519078</v>
      </c>
      <c r="I61" s="299" t="str">
        <f>CONCATENATE("(",ROUND((H61/$H63)*100,1),")")</f>
        <v>(88.4)</v>
      </c>
      <c r="K61" s="302">
        <f>B61-B51</f>
        <v>-0.12900099009917271</v>
      </c>
      <c r="L61" s="302">
        <f>D61-D51</f>
        <v>-7.4950495050635918E-4</v>
      </c>
      <c r="M61" s="302">
        <f>F61-F51</f>
        <v>-8.8881518152714778E-2</v>
      </c>
      <c r="N61" s="302">
        <f>SUM(K61:M61)</f>
        <v>-0.21863201320239384</v>
      </c>
    </row>
    <row r="62" spans="1:14" x14ac:dyDescent="0.2">
      <c r="A62" s="282" t="s">
        <v>365</v>
      </c>
      <c r="B62" s="302">
        <f>'Ind T6'!V17</f>
        <v>3.6267326733270537E-2</v>
      </c>
      <c r="C62" s="299" t="str">
        <f>CONCATENATE("(",ROUND((B62/$H63)*100,1),")")</f>
        <v>(9.2)</v>
      </c>
      <c r="D62" s="302">
        <f>'Ind T6'!W17</f>
        <v>9.6386138615392313E-3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4.590594059480977E-2</v>
      </c>
      <c r="I62" s="299" t="str">
        <f>CONCATENATE("(",ROUND((H62/$H63)*100,1),")")</f>
        <v>(11.6)</v>
      </c>
      <c r="K62" s="302">
        <f t="shared" ref="K62:K63" si="62">B62-B52</f>
        <v>-2.3576237622729444E-2</v>
      </c>
      <c r="L62" s="302">
        <f t="shared" ref="L62:L63" si="63">D62-D52</f>
        <v>-4.7917491748756934E-3</v>
      </c>
      <c r="M62" s="302">
        <f t="shared" ref="M62:M63" si="64">F62-F52</f>
        <v>0</v>
      </c>
      <c r="N62" s="302">
        <f t="shared" ref="N62:N63" si="65">SUM(K62:M62)</f>
        <v>-2.8367986797605139E-2</v>
      </c>
    </row>
    <row r="63" spans="1:14" x14ac:dyDescent="0.2">
      <c r="A63" s="282" t="s">
        <v>363</v>
      </c>
      <c r="B63" s="302">
        <f>SUM(B61:B62)</f>
        <v>0.25550495049585376</v>
      </c>
      <c r="C63" s="299" t="str">
        <f>CONCATENATE("(",ROUND((B63/$H63)*100,1),")")</f>
        <v>(64.5)</v>
      </c>
      <c r="D63" s="302">
        <f>SUM(D61:D62)</f>
        <v>1.1435643564509556E-2</v>
      </c>
      <c r="E63" s="299" t="str">
        <f>CONCATENATE("(",ROUND((D63/$H63)*100,1),")")</f>
        <v>(2.9)</v>
      </c>
      <c r="F63" s="302">
        <f>SUM(F61:F62)</f>
        <v>0.12905940593963725</v>
      </c>
      <c r="G63" s="299" t="str">
        <f>CONCATENATE("(",ROUND((F63/$H63)*100,1),")")</f>
        <v>(32.6)</v>
      </c>
      <c r="H63" s="302">
        <f>SUM(H61:H62)</f>
        <v>0.39600000000000057</v>
      </c>
      <c r="I63" s="299" t="str">
        <f>CONCATENATE("(",ROUND((H63/$H63)*100,1),")")</f>
        <v>(100)</v>
      </c>
      <c r="K63" s="302">
        <f t="shared" si="62"/>
        <v>-0.15257722772190213</v>
      </c>
      <c r="L63" s="302">
        <f t="shared" si="63"/>
        <v>-5.5412541253820509E-3</v>
      </c>
      <c r="M63" s="302">
        <f t="shared" si="64"/>
        <v>-8.8881518152714778E-2</v>
      </c>
      <c r="N63" s="302">
        <f t="shared" si="65"/>
        <v>-0.24699999999999897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3.3769146883796077</v>
      </c>
      <c r="C72" s="299" t="str">
        <f>CONCATENATE("(",ROUND((B72/$H74)*100,1),")")</f>
        <v>(53.2)</v>
      </c>
      <c r="D72" s="302">
        <f>'Ind T6'!M27</f>
        <v>0.26234638270966126</v>
      </c>
      <c r="E72" s="299" t="str">
        <f>CONCATENATE("(",ROUND((D72/$H74)*100,1),")")</f>
        <v>(4.1)</v>
      </c>
      <c r="F72" s="302">
        <f>'Ind T6'!N27</f>
        <v>0.12978196053812557</v>
      </c>
      <c r="G72" s="299" t="str">
        <f>CONCATENATE("(",ROUND((F72/$H74)*100,1),")")</f>
        <v>(2)</v>
      </c>
      <c r="H72" s="302">
        <f>SUM(B72,D72,F72)</f>
        <v>3.7690430316273944</v>
      </c>
      <c r="I72" s="299" t="str">
        <f>CONCATENATE("(",ROUND((H72/$H74)*100,1),")")</f>
        <v>(59.4)</v>
      </c>
      <c r="K72" s="302">
        <f>B77-B72</f>
        <v>1.3708865801328685E-2</v>
      </c>
      <c r="L72" s="302">
        <f>D77-D72</f>
        <v>3.913659450714424E-3</v>
      </c>
      <c r="M72" s="302">
        <f>F77-F72</f>
        <v>3.0716660336936319E-3</v>
      </c>
      <c r="N72" s="302">
        <f>SUM(K72:M72)</f>
        <v>2.069419128573674E-2</v>
      </c>
    </row>
    <row r="73" spans="1:14" x14ac:dyDescent="0.2">
      <c r="A73" s="282" t="s">
        <v>365</v>
      </c>
      <c r="B73" s="302">
        <f>'Ind T6'!L26</f>
        <v>1.5371113059684562</v>
      </c>
      <c r="C73" s="299" t="str">
        <f>CONCATENATE("(",ROUND((B73/$H74)*100,1),")")</f>
        <v>(24.2)</v>
      </c>
      <c r="D73" s="302">
        <f>'Ind T6'!M26</f>
        <v>0.84030341373858763</v>
      </c>
      <c r="E73" s="299" t="str">
        <f>CONCATENATE("(",ROUND((D73/$H74)*100,1),")")</f>
        <v>(13.2)</v>
      </c>
      <c r="F73" s="302">
        <f>'Ind T6'!N26</f>
        <v>0.19954224866557113</v>
      </c>
      <c r="G73" s="299" t="str">
        <f>CONCATENATE("(",ROUND((F73/$H74)*100,1),")")</f>
        <v>(3.1)</v>
      </c>
      <c r="H73" s="302">
        <f t="shared" ref="H73" si="66">SUM(B73,D73,F73)</f>
        <v>2.576956968372615</v>
      </c>
      <c r="I73" s="299" t="str">
        <f>CONCATENATE("(",ROUND((H73/$H74)*100,1),")")</f>
        <v>(40.6)</v>
      </c>
      <c r="K73" s="302">
        <f t="shared" ref="K73:K74" si="67">B78-B73</f>
        <v>8.1639192585492237E-2</v>
      </c>
      <c r="L73" s="302">
        <f t="shared" ref="L73:L74" si="68">D78-D73</f>
        <v>1.0991669195342557E-2</v>
      </c>
      <c r="M73" s="302">
        <f t="shared" ref="M73:M74" si="69">F78-F73</f>
        <v>8.6749469334239937E-3</v>
      </c>
      <c r="N73" s="302">
        <f t="shared" ref="N73:N74" si="70">SUM(K73:M73)</f>
        <v>0.10130580871425879</v>
      </c>
    </row>
    <row r="74" spans="1:14" x14ac:dyDescent="0.2">
      <c r="A74" s="282" t="s">
        <v>363</v>
      </c>
      <c r="B74" s="302">
        <f>SUM(B72:B73)</f>
        <v>4.914025994348064</v>
      </c>
      <c r="C74" s="299" t="str">
        <f>CONCATENATE("(",ROUND((B74/$H74)*100,1),")")</f>
        <v>(77.4)</v>
      </c>
      <c r="D74" s="302">
        <f>SUM(D72:D73)</f>
        <v>1.1026497964482489</v>
      </c>
      <c r="E74" s="299" t="str">
        <f>CONCATENATE("(",ROUND((D74/$H74)*100,1),")")</f>
        <v>(17.4)</v>
      </c>
      <c r="F74" s="302">
        <f>SUM(F72:F73)</f>
        <v>0.32932420920369671</v>
      </c>
      <c r="G74" s="299" t="str">
        <f>CONCATENATE("(",ROUND((F74/$H74)*100,1),")")</f>
        <v>(5.2)</v>
      </c>
      <c r="H74" s="302">
        <f>SUM(H72:H73)</f>
        <v>6.346000000000009</v>
      </c>
      <c r="I74" s="299" t="str">
        <f>CONCATENATE("(",ROUND((H74/$H74)*100,1),")")</f>
        <v>(100)</v>
      </c>
      <c r="K74" s="302">
        <f t="shared" si="67"/>
        <v>9.5348058386821144E-2</v>
      </c>
      <c r="L74" s="302">
        <f t="shared" si="68"/>
        <v>1.4905328646056981E-2</v>
      </c>
      <c r="M74" s="302">
        <f t="shared" si="69"/>
        <v>1.1746612967117598E-2</v>
      </c>
      <c r="N74" s="302">
        <f t="shared" si="70"/>
        <v>0.12199999999999572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3.3906235541809364</v>
      </c>
      <c r="C77" s="299" t="str">
        <f>CONCATENATE("(",ROUND((B77/$H79)*100,1),")")</f>
        <v>(52.4)</v>
      </c>
      <c r="D77" s="302">
        <f>'Ind T6'!R27</f>
        <v>0.26626004216037569</v>
      </c>
      <c r="E77" s="299" t="str">
        <f>CONCATENATE("(",ROUND((D77/$H79)*100,1),")")</f>
        <v>(4.1)</v>
      </c>
      <c r="F77" s="302">
        <f>'Ind T6'!S27</f>
        <v>0.13285362657181921</v>
      </c>
      <c r="G77" s="299" t="str">
        <f>CONCATENATE("(",ROUND((F77/$H79)*100,1),")")</f>
        <v>(2.1)</v>
      </c>
      <c r="H77" s="302">
        <f>SUM(B77,D77,F77)</f>
        <v>3.7897372229131312</v>
      </c>
      <c r="I77" s="299" t="str">
        <f>CONCATENATE("(",ROUND((H77/$H79)*100,1),")")</f>
        <v>(58.6)</v>
      </c>
      <c r="K77" s="302">
        <f>B82-B77</f>
        <v>-0.12800626137263738</v>
      </c>
      <c r="L77" s="302">
        <f>D82-D77</f>
        <v>-4.2440436027226802E-3</v>
      </c>
      <c r="M77" s="302">
        <f>F82-F77</f>
        <v>2.5130820360750594E-3</v>
      </c>
      <c r="N77" s="302">
        <f>SUM(K77:M77)</f>
        <v>-0.129737222939285</v>
      </c>
    </row>
    <row r="78" spans="1:14" x14ac:dyDescent="0.2">
      <c r="A78" s="282" t="s">
        <v>365</v>
      </c>
      <c r="B78" s="302">
        <f>'Ind T6'!Q26</f>
        <v>1.6187504985539485</v>
      </c>
      <c r="C78" s="299" t="str">
        <f>CONCATENATE("(",ROUND((B78/$H79)*100,1),")")</f>
        <v>(25)</v>
      </c>
      <c r="D78" s="302">
        <f>'Ind T6'!R26</f>
        <v>0.85129508293393019</v>
      </c>
      <c r="E78" s="299" t="str">
        <f>CONCATENATE("(",ROUND((D78/$H79)*100,1),")")</f>
        <v>(13.2)</v>
      </c>
      <c r="F78" s="302">
        <f>'Ind T6'!S26</f>
        <v>0.20821719559899513</v>
      </c>
      <c r="G78" s="299" t="str">
        <f>CONCATENATE("(",ROUND((F78/$H79)*100,1),")")</f>
        <v>(3.2)</v>
      </c>
      <c r="H78" s="302">
        <f t="shared" ref="H78" si="71">SUM(B78,D78,F78)</f>
        <v>2.6782627770868737</v>
      </c>
      <c r="I78" s="299" t="str">
        <f>CONCATENATE("(",ROUND((H78/$H79)*100,1),")")</f>
        <v>(41.4)</v>
      </c>
      <c r="K78" s="302">
        <f t="shared" ref="K78:K79" si="72">B83-B78</f>
        <v>8.1968537948950537E-2</v>
      </c>
      <c r="L78" s="302">
        <f t="shared" ref="L78:L79" si="73">D83-D78</f>
        <v>-2.0179677558826437E-2</v>
      </c>
      <c r="M78" s="302">
        <f t="shared" ref="M78:M79" si="74">F83-F78</f>
        <v>4.948362549150237E-3</v>
      </c>
      <c r="N78" s="302">
        <f t="shared" ref="N78:N79" si="75">SUM(K78:M78)</f>
        <v>6.6737222939274338E-2</v>
      </c>
    </row>
    <row r="79" spans="1:14" x14ac:dyDescent="0.2">
      <c r="A79" s="282" t="s">
        <v>363</v>
      </c>
      <c r="B79" s="302">
        <f>SUM(B77:B78)</f>
        <v>5.0093740527348851</v>
      </c>
      <c r="C79" s="299" t="str">
        <f>CONCATENATE("(",ROUND((B79/$H79)*100,1),")")</f>
        <v>(77.4)</v>
      </c>
      <c r="D79" s="302">
        <f>SUM(D77:D78)</f>
        <v>1.1175551250943059</v>
      </c>
      <c r="E79" s="299" t="str">
        <f>CONCATENATE("(",ROUND((D79/$H79)*100,1),")")</f>
        <v>(17.3)</v>
      </c>
      <c r="F79" s="302">
        <f>SUM(F77:F78)</f>
        <v>0.3410708221708143</v>
      </c>
      <c r="G79" s="299" t="str">
        <f>CONCATENATE("(",ROUND((F79/$H79)*100,1),")")</f>
        <v>(5.3)</v>
      </c>
      <c r="H79" s="302">
        <f>SUM(H77:H78)</f>
        <v>6.4680000000000053</v>
      </c>
      <c r="I79" s="299" t="str">
        <f>CONCATENATE("(",ROUND((H79/$H79)*100,1),")")</f>
        <v>(100)</v>
      </c>
      <c r="K79" s="302">
        <f t="shared" si="72"/>
        <v>-4.6037723423687282E-2</v>
      </c>
      <c r="L79" s="302">
        <f t="shared" si="73"/>
        <v>-2.4423721161549228E-2</v>
      </c>
      <c r="M79" s="302">
        <f t="shared" si="74"/>
        <v>7.4614445852253519E-3</v>
      </c>
      <c r="N79" s="302">
        <f t="shared" si="75"/>
        <v>-6.3000000000011158E-2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3.262617292808299</v>
      </c>
      <c r="C82" s="299" t="str">
        <f>CONCATENATE("(",ROUND((B82/$H84)*100,1),")")</f>
        <v>(50.9)</v>
      </c>
      <c r="D82" s="302">
        <f>'Ind T6'!W27</f>
        <v>0.26201599855765301</v>
      </c>
      <c r="E82" s="299" t="str">
        <f>CONCATENATE("(",ROUND((D82/$H84)*100,1),")")</f>
        <v>(4.1)</v>
      </c>
      <c r="F82" s="302">
        <f>'Ind T6'!X27</f>
        <v>0.13536670860789426</v>
      </c>
      <c r="G82" s="299" t="str">
        <f>CONCATENATE("(",ROUND((F82/$H84)*100,1),")")</f>
        <v>(2.1)</v>
      </c>
      <c r="H82" s="302">
        <f>SUM(B82,D82,F82)</f>
        <v>3.6599999999738464</v>
      </c>
      <c r="I82" s="299" t="str">
        <f>CONCATENATE("(",ROUND((H82/$H84)*100,1),")")</f>
        <v>(57.1)</v>
      </c>
      <c r="K82" s="302">
        <f>B82-B72</f>
        <v>-0.11429739557130869</v>
      </c>
      <c r="L82" s="302">
        <f>D82-D72</f>
        <v>-3.3038415200825622E-4</v>
      </c>
      <c r="M82" s="302">
        <f>F82-F72</f>
        <v>5.5847480697686913E-3</v>
      </c>
      <c r="N82" s="302">
        <f>SUM(K82:M82)</f>
        <v>-0.10904303165354826</v>
      </c>
    </row>
    <row r="83" spans="1:14" x14ac:dyDescent="0.2">
      <c r="A83" s="282" t="s">
        <v>365</v>
      </c>
      <c r="B83" s="302">
        <f>'Ind T6'!V26</f>
        <v>1.700719036502899</v>
      </c>
      <c r="C83" s="299" t="str">
        <f>CONCATENATE("(",ROUND((B83/$H84)*100,1),")")</f>
        <v>(26.6)</v>
      </c>
      <c r="D83" s="302">
        <f>'Ind T6'!W26</f>
        <v>0.83111540537510376</v>
      </c>
      <c r="E83" s="299" t="str">
        <f>CONCATENATE("(",ROUND((D83/$H84)*100,1),")")</f>
        <v>(13)</v>
      </c>
      <c r="F83" s="302">
        <f>'Ind T6'!X26</f>
        <v>0.21316555814814536</v>
      </c>
      <c r="G83" s="299" t="str">
        <f>CONCATENATE("(",ROUND((F83/$H84)*100,1),")")</f>
        <v>(3.3)</v>
      </c>
      <c r="H83" s="302">
        <f t="shared" ref="H83" si="76">SUM(B83,D83,F83)</f>
        <v>2.7450000000261481</v>
      </c>
      <c r="I83" s="299" t="str">
        <f>CONCATENATE("(",ROUND((H83/$H84)*100,1),")")</f>
        <v>(42.9)</v>
      </c>
      <c r="K83" s="302">
        <f t="shared" ref="K83:K84" si="77">B83-B73</f>
        <v>0.16360773053444277</v>
      </c>
      <c r="L83" s="302">
        <f t="shared" ref="L83:L84" si="78">D83-D73</f>
        <v>-9.1880083634838794E-3</v>
      </c>
      <c r="M83" s="302">
        <f t="shared" ref="M83:M84" si="79">F83-F73</f>
        <v>1.3623309482574231E-2</v>
      </c>
      <c r="N83" s="302">
        <f t="shared" ref="N83:N84" si="80">SUM(K83:M83)</f>
        <v>0.16804303165353313</v>
      </c>
    </row>
    <row r="84" spans="1:14" x14ac:dyDescent="0.2">
      <c r="A84" s="282" t="s">
        <v>363</v>
      </c>
      <c r="B84" s="302">
        <f>SUM(B82:B83)</f>
        <v>4.9633363293111978</v>
      </c>
      <c r="C84" s="299" t="str">
        <f>CONCATENATE("(",ROUND((B84/$H84)*100,1),")")</f>
        <v>(77.5)</v>
      </c>
      <c r="D84" s="302">
        <f>SUM(D82:D83)</f>
        <v>1.0931314039327567</v>
      </c>
      <c r="E84" s="299" t="str">
        <f>CONCATENATE("(",ROUND((D84/$H84)*100,1),")")</f>
        <v>(17.1)</v>
      </c>
      <c r="F84" s="302">
        <f>SUM(F82:F83)</f>
        <v>0.34853226675603965</v>
      </c>
      <c r="G84" s="299" t="str">
        <f>CONCATENATE("(",ROUND((F84/$H84)*100,1),")")</f>
        <v>(5.4)</v>
      </c>
      <c r="H84" s="302">
        <f>SUM(H82:H83)</f>
        <v>6.404999999999994</v>
      </c>
      <c r="I84" s="299" t="str">
        <f>CONCATENATE("(",ROUND((H84/$H84)*100,1),")")</f>
        <v>(100)</v>
      </c>
      <c r="K84" s="302">
        <f t="shared" si="77"/>
        <v>4.9310334963133862E-2</v>
      </c>
      <c r="L84" s="302">
        <f t="shared" si="78"/>
        <v>-9.5183925154922466E-3</v>
      </c>
      <c r="M84" s="302">
        <f t="shared" si="79"/>
        <v>1.920805755234295E-2</v>
      </c>
      <c r="N84" s="302">
        <f t="shared" si="80"/>
        <v>5.8999999999984565E-2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9.9793542267240412</v>
      </c>
      <c r="C93" s="299" t="str">
        <f>CONCATENATE("(",ROUND((B93/$H95)*100,1),")")</f>
        <v>(68.7)</v>
      </c>
      <c r="D93" s="302">
        <f>'Ind T6'!M36</f>
        <v>0.32538121360046374</v>
      </c>
      <c r="E93" s="299" t="str">
        <f>CONCATENATE("(",ROUND((D93/$H95)*100,1),")")</f>
        <v>(2.2)</v>
      </c>
      <c r="F93" s="302">
        <f>'Ind T6'!N36</f>
        <v>0.51702070710417014</v>
      </c>
      <c r="G93" s="299" t="str">
        <f>CONCATENATE("(",ROUND((F93/$H95)*100,1),")")</f>
        <v>(3.6)</v>
      </c>
      <c r="H93" s="302">
        <f>SUM(B93,D93,F93)</f>
        <v>10.821756147428674</v>
      </c>
      <c r="I93" s="299" t="str">
        <f>CONCATENATE("(",ROUND((H93/$H95)*100,1),")")</f>
        <v>(74.5)</v>
      </c>
      <c r="K93" s="302">
        <f>B98-B93</f>
        <v>-0.34274804246220114</v>
      </c>
      <c r="L93" s="302">
        <f>D98-D93</f>
        <v>-5.2525184878614573E-3</v>
      </c>
      <c r="M93" s="302">
        <f>F98-F93</f>
        <v>6.2582972257688718E-3</v>
      </c>
      <c r="N93" s="302">
        <f>SUM(K93:M93)</f>
        <v>-0.34174226372429373</v>
      </c>
    </row>
    <row r="94" spans="1:14" x14ac:dyDescent="0.2">
      <c r="A94" s="282" t="s">
        <v>365</v>
      </c>
      <c r="B94" s="302">
        <f>'Ind T6'!L35</f>
        <v>2.5116096829030665</v>
      </c>
      <c r="C94" s="299" t="str">
        <f>CONCATENATE("(",ROUND((B94/$H95)*100,1),")")</f>
        <v>(17.3)</v>
      </c>
      <c r="D94" s="302">
        <f>'Ind T6'!M35</f>
        <v>0.83599257310653574</v>
      </c>
      <c r="E94" s="299" t="str">
        <f>CONCATENATE("(",ROUND((D94/$H95)*100,1),")")</f>
        <v>(5.8)</v>
      </c>
      <c r="F94" s="302">
        <f>'Ind T6'!N35</f>
        <v>0.35764159656172867</v>
      </c>
      <c r="G94" s="299" t="str">
        <f>CONCATENATE("(",ROUND((F94/$H95)*100,1),")")</f>
        <v>(2.5)</v>
      </c>
      <c r="H94" s="302">
        <f t="shared" ref="H94" si="81">SUM(B94,D94,F94)</f>
        <v>3.7052438525713307</v>
      </c>
      <c r="I94" s="299" t="str">
        <f>CONCATENATE("(",ROUND((H94/$H95)*100,1),")")</f>
        <v>(25.5)</v>
      </c>
      <c r="K94" s="302">
        <f t="shared" ref="K94:K95" si="82">B99-B94</f>
        <v>-0.21081933038396894</v>
      </c>
      <c r="L94" s="302">
        <f t="shared" ref="L94:L95" si="83">D99-D94</f>
        <v>-3.1146809328229885E-2</v>
      </c>
      <c r="M94" s="302">
        <f t="shared" ref="M94:M95" si="84">F99-F94</f>
        <v>-9.2915965634943198E-3</v>
      </c>
      <c r="N94" s="302">
        <f t="shared" ref="N94:N95" si="85">SUM(K94:M94)</f>
        <v>-0.25125773627569314</v>
      </c>
    </row>
    <row r="95" spans="1:14" x14ac:dyDescent="0.2">
      <c r="A95" s="282" t="s">
        <v>363</v>
      </c>
      <c r="B95" s="302">
        <f>SUM(B93:B94)</f>
        <v>12.490963909627109</v>
      </c>
      <c r="C95" s="299" t="str">
        <f>CONCATENATE("(",ROUND((B95/$H95)*100,1),")")</f>
        <v>(86)</v>
      </c>
      <c r="D95" s="302">
        <f>SUM(D93:D94)</f>
        <v>1.1613737867069995</v>
      </c>
      <c r="E95" s="299" t="str">
        <f>CONCATENATE("(",ROUND((D95/$H95)*100,1),")")</f>
        <v>(8)</v>
      </c>
      <c r="F95" s="302">
        <f>SUM(F93:F94)</f>
        <v>0.87466230366589881</v>
      </c>
      <c r="G95" s="299" t="str">
        <f>CONCATENATE("(",ROUND((F95/$H95)*100,1),")")</f>
        <v>(6)</v>
      </c>
      <c r="H95" s="302">
        <f>SUM(H93:H94)</f>
        <v>14.527000000000005</v>
      </c>
      <c r="I95" s="299" t="str">
        <f>CONCATENATE("(",ROUND((H95/$H95)*100,1),")")</f>
        <v>(100)</v>
      </c>
      <c r="K95" s="302">
        <f t="shared" si="82"/>
        <v>-0.55356737284617097</v>
      </c>
      <c r="L95" s="302">
        <f t="shared" si="83"/>
        <v>-3.6399327816091454E-2</v>
      </c>
      <c r="M95" s="302">
        <f t="shared" si="84"/>
        <v>-3.033299337725448E-3</v>
      </c>
      <c r="N95" s="302">
        <f t="shared" si="85"/>
        <v>-0.59299999999998787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9.63660618426184</v>
      </c>
      <c r="C98" s="299" t="str">
        <f>CONCATENATE("(",ROUND((B98/$H100)*100,1),")")</f>
        <v>(69.2)</v>
      </c>
      <c r="D98" s="302">
        <f>'Ind T6'!R36</f>
        <v>0.32012869511260228</v>
      </c>
      <c r="E98" s="299" t="str">
        <f>CONCATENATE("(",ROUND((D98/$H100)*100,1),")")</f>
        <v>(2.3)</v>
      </c>
      <c r="F98" s="302">
        <f>'Ind T6'!S36</f>
        <v>0.52327900432993901</v>
      </c>
      <c r="G98" s="299" t="str">
        <f>CONCATENATE("(",ROUND((F98/$H100)*100,1),")")</f>
        <v>(3.8)</v>
      </c>
      <c r="H98" s="302">
        <f>SUM(B98,D98,F98)</f>
        <v>10.480013883704382</v>
      </c>
      <c r="I98" s="299" t="str">
        <f>CONCATENATE("(",ROUND((H98/$H100)*100,1),")")</f>
        <v>(75.2)</v>
      </c>
      <c r="K98" s="302">
        <f>B103-B98</f>
        <v>-1.6854450224883859</v>
      </c>
      <c r="L98" s="302">
        <f>D103-D98</f>
        <v>-4.3136384665349747E-2</v>
      </c>
      <c r="M98" s="302">
        <f>F103-F98</f>
        <v>-5.8205495426899456E-2</v>
      </c>
      <c r="N98" s="302">
        <f>SUM(K98:M98)</f>
        <v>-1.7867869025806353</v>
      </c>
    </row>
    <row r="99" spans="1:14" x14ac:dyDescent="0.2">
      <c r="A99" s="282" t="s">
        <v>365</v>
      </c>
      <c r="B99" s="302">
        <f>'Ind T6'!Q35</f>
        <v>2.3007903525190976</v>
      </c>
      <c r="C99" s="299" t="str">
        <f>CONCATENATE("(",ROUND((B99/$H100)*100,1),")")</f>
        <v>(16.5)</v>
      </c>
      <c r="D99" s="302">
        <f>'Ind T6'!R35</f>
        <v>0.80484576377830586</v>
      </c>
      <c r="E99" s="299" t="str">
        <f>CONCATENATE("(",ROUND((D99/$H100)*100,1),")")</f>
        <v>(5.8)</v>
      </c>
      <c r="F99" s="302">
        <f>'Ind T6'!S35</f>
        <v>0.34834999999823435</v>
      </c>
      <c r="G99" s="299" t="str">
        <f>CONCATENATE("(",ROUND((F99/$H100)*100,1),")")</f>
        <v>(2.5)</v>
      </c>
      <c r="H99" s="302">
        <f t="shared" ref="H99" si="86">SUM(B99,D99,F99)</f>
        <v>3.4539861162956376</v>
      </c>
      <c r="I99" s="299" t="str">
        <f>CONCATENATE("(",ROUND((H99/$H100)*100,1),")")</f>
        <v>(24.8)</v>
      </c>
      <c r="K99" s="302">
        <f t="shared" ref="K99:K100" si="87">B104-B99</f>
        <v>-0.51709665951693373</v>
      </c>
      <c r="L99" s="302">
        <f t="shared" ref="L99:L100" si="88">D104-D99</f>
        <v>-0.14644758057581453</v>
      </c>
      <c r="M99" s="302">
        <f t="shared" ref="M99:M100" si="89">F104-F99</f>
        <v>-3.9668857326643325E-2</v>
      </c>
      <c r="N99" s="302">
        <f t="shared" ref="N99:N100" si="90">SUM(K99:M99)</f>
        <v>-0.70321309741939153</v>
      </c>
    </row>
    <row r="100" spans="1:14" x14ac:dyDescent="0.2">
      <c r="A100" s="282" t="s">
        <v>363</v>
      </c>
      <c r="B100" s="302">
        <f>SUM(B98:B99)</f>
        <v>11.937396536780938</v>
      </c>
      <c r="C100" s="299" t="str">
        <f>CONCATENATE("(",ROUND((B100/$H100)*100,1),")")</f>
        <v>(85.7)</v>
      </c>
      <c r="D100" s="302">
        <f>SUM(D98:D99)</f>
        <v>1.1249744588909081</v>
      </c>
      <c r="E100" s="299" t="str">
        <f>CONCATENATE("(",ROUND((D100/$H100)*100,1),")")</f>
        <v>(8.1)</v>
      </c>
      <c r="F100" s="302">
        <f>SUM(F98:F99)</f>
        <v>0.87162900432817336</v>
      </c>
      <c r="G100" s="299" t="str">
        <f>CONCATENATE("(",ROUND((F100/$H100)*100,1),")")</f>
        <v>(6.3)</v>
      </c>
      <c r="H100" s="302">
        <f>SUM(H98:H99)</f>
        <v>13.934000000000019</v>
      </c>
      <c r="I100" s="299" t="str">
        <f>CONCATENATE("(",ROUND((H100/$H100)*100,1),")")</f>
        <v>(100)</v>
      </c>
      <c r="K100" s="302">
        <f t="shared" si="87"/>
        <v>-2.2025416820053199</v>
      </c>
      <c r="L100" s="302">
        <f t="shared" si="88"/>
        <v>-0.18958396524116417</v>
      </c>
      <c r="M100" s="302">
        <f t="shared" si="89"/>
        <v>-9.7874352753542837E-2</v>
      </c>
      <c r="N100" s="302">
        <f t="shared" si="90"/>
        <v>-2.4900000000000269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7.9511611617734541</v>
      </c>
      <c r="C103" s="299" t="str">
        <f>CONCATENATE("(",ROUND((B103/$H105)*100,1),")")</f>
        <v>(69.5)</v>
      </c>
      <c r="D103" s="302">
        <f>'Ind T6'!W36</f>
        <v>0.27699231044725253</v>
      </c>
      <c r="E103" s="299" t="str">
        <f>CONCATENATE("(",ROUND((D103/$H105)*100,1),")")</f>
        <v>(2.4)</v>
      </c>
      <c r="F103" s="302">
        <f>'Ind T6'!X36</f>
        <v>0.46507350890303956</v>
      </c>
      <c r="G103" s="299" t="str">
        <f>CONCATENATE("(",ROUND((F103/$H105)*100,1),")")</f>
        <v>(4.1)</v>
      </c>
      <c r="H103" s="302">
        <f>SUM(B103,D103,F103)</f>
        <v>8.693226981123745</v>
      </c>
      <c r="I103" s="299" t="str">
        <f>CONCATENATE("(",ROUND((H103/$H105)*100,1),")")</f>
        <v>(76)</v>
      </c>
      <c r="K103" s="302">
        <f>B103-B93</f>
        <v>-2.028193064950587</v>
      </c>
      <c r="L103" s="302">
        <f>D103-D93</f>
        <v>-4.8388903153211205E-2</v>
      </c>
      <c r="M103" s="302">
        <f>F103-F93</f>
        <v>-5.1947198201130584E-2</v>
      </c>
      <c r="N103" s="302">
        <f>SUM(K103:M103)</f>
        <v>-2.1285291663049284</v>
      </c>
    </row>
    <row r="104" spans="1:14" x14ac:dyDescent="0.2">
      <c r="A104" s="282" t="s">
        <v>365</v>
      </c>
      <c r="B104" s="302">
        <f>'Ind T6'!V35</f>
        <v>1.7836936930021638</v>
      </c>
      <c r="C104" s="299" t="str">
        <f>CONCATENATE("(",ROUND((B104/$H105)*100,1),")")</f>
        <v>(15.6)</v>
      </c>
      <c r="D104" s="302">
        <f>'Ind T6'!W35</f>
        <v>0.65839818320249133</v>
      </c>
      <c r="E104" s="299" t="str">
        <f>CONCATENATE("(",ROUND((D104/$H105)*100,1),")")</f>
        <v>(5.8)</v>
      </c>
      <c r="F104" s="302">
        <f>'Ind T6'!X35</f>
        <v>0.30868114267159102</v>
      </c>
      <c r="G104" s="299" t="str">
        <f>CONCATENATE("(",ROUND((F104/$H105)*100,1),")")</f>
        <v>(2.7)</v>
      </c>
      <c r="H104" s="302">
        <f t="shared" ref="H104" si="91">SUM(B104,D104,F104)</f>
        <v>2.750773018876246</v>
      </c>
      <c r="I104" s="299" t="str">
        <f>CONCATENATE("(",ROUND((H104/$H105)*100,1),")")</f>
        <v>(24)</v>
      </c>
      <c r="K104" s="302">
        <f t="shared" ref="K104:K105" si="92">B104-B94</f>
        <v>-0.72791598990090267</v>
      </c>
      <c r="L104" s="302">
        <f t="shared" ref="L104:L105" si="93">D104-D94</f>
        <v>-0.17759438990404441</v>
      </c>
      <c r="M104" s="302">
        <f t="shared" ref="M104:M105" si="94">F104-F94</f>
        <v>-4.8960453890137645E-2</v>
      </c>
      <c r="N104" s="302">
        <f t="shared" ref="N104:N105" si="95">SUM(K104:M104)</f>
        <v>-0.95447083369508467</v>
      </c>
    </row>
    <row r="105" spans="1:14" x14ac:dyDescent="0.2">
      <c r="A105" s="282" t="s">
        <v>363</v>
      </c>
      <c r="B105" s="302">
        <f>SUM(B103:B104)</f>
        <v>9.7348548547756177</v>
      </c>
      <c r="C105" s="299" t="str">
        <f>CONCATENATE("(",ROUND((B105/$H105)*100,1),")")</f>
        <v>(85.1)</v>
      </c>
      <c r="D105" s="302">
        <f>SUM(D103:D104)</f>
        <v>0.93539049364974391</v>
      </c>
      <c r="E105" s="299" t="str">
        <f>CONCATENATE("(",ROUND((D105/$H105)*100,1),")")</f>
        <v>(8.2)</v>
      </c>
      <c r="F105" s="302">
        <f>SUM(F103:F104)</f>
        <v>0.77375465157463053</v>
      </c>
      <c r="G105" s="299" t="str">
        <f>CONCATENATE("(",ROUND((F105/$H105)*100,1),")")</f>
        <v>(6.8)</v>
      </c>
      <c r="H105" s="302">
        <f>SUM(H103:H104)</f>
        <v>11.443999999999992</v>
      </c>
      <c r="I105" s="299" t="str">
        <f>CONCATENATE("(",ROUND((H105/$H105)*100,1),")")</f>
        <v>(100)</v>
      </c>
      <c r="K105" s="302">
        <f t="shared" si="92"/>
        <v>-2.7561090548514908</v>
      </c>
      <c r="L105" s="302">
        <f t="shared" si="93"/>
        <v>-0.22598329305725562</v>
      </c>
      <c r="M105" s="302">
        <f t="shared" si="94"/>
        <v>-0.10090765209126829</v>
      </c>
      <c r="N105" s="302">
        <f t="shared" si="95"/>
        <v>-3.0830000000000148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25.429653999338932</v>
      </c>
      <c r="C114" s="299" t="str">
        <f>CONCATENATE("(",ROUND((B114/$H116)*100,1),")")</f>
        <v>(65.9)</v>
      </c>
      <c r="D114" s="302">
        <f>'Ind T6'!M45</f>
        <v>1.0814286656374725</v>
      </c>
      <c r="E114" s="299" t="str">
        <f>CONCATENATE("(",ROUND((D114/$H116)*100,1),")")</f>
        <v>(2.8)</v>
      </c>
      <c r="F114" s="302">
        <f>'Ind T6'!N45</f>
        <v>2.5716732763912602</v>
      </c>
      <c r="G114" s="299" t="str">
        <f>CONCATENATE("(",ROUND((F114/$H116)*100,1),")")</f>
        <v>(6.7)</v>
      </c>
      <c r="H114" s="302">
        <f>SUM(B114,D114,F114)</f>
        <v>29.082755941367662</v>
      </c>
      <c r="I114" s="299" t="str">
        <f>CONCATENATE("(",ROUND((H114/$H116)*100,1),")")</f>
        <v>(75.3)</v>
      </c>
      <c r="K114" s="302">
        <f>B119-B114</f>
        <v>-1.4071128464989719</v>
      </c>
      <c r="L114" s="302">
        <f>D119-D114</f>
        <v>-5.4284411494619711E-2</v>
      </c>
      <c r="M114" s="302">
        <f>F119-F114</f>
        <v>-0.13495445319843169</v>
      </c>
      <c r="N114" s="302">
        <f>SUM(K114:M114)</f>
        <v>-1.5963517111920233</v>
      </c>
    </row>
    <row r="115" spans="1:14" x14ac:dyDescent="0.2">
      <c r="A115" s="282" t="s">
        <v>365</v>
      </c>
      <c r="B115" s="302">
        <f>'Ind T6'!L44</f>
        <v>5.9386829787658337</v>
      </c>
      <c r="C115" s="299" t="str">
        <f>CONCATENATE("(",ROUND((B115/$H116)*100,1),")")</f>
        <v>(15.4)</v>
      </c>
      <c r="D115" s="302">
        <f>'Ind T6'!M44</f>
        <v>2.3927176479444228</v>
      </c>
      <c r="E115" s="299" t="str">
        <f>CONCATENATE("(",ROUND((D115/$H116)*100,1),")")</f>
        <v>(6.2)</v>
      </c>
      <c r="F115" s="302">
        <f>'Ind T6'!N44</f>
        <v>1.1828434319221031</v>
      </c>
      <c r="G115" s="299" t="str">
        <f>CONCATENATE("(",ROUND((F115/$H116)*100,1),")")</f>
        <v>(3.1)</v>
      </c>
      <c r="H115" s="302">
        <f t="shared" ref="H115" si="96">SUM(B115,D115,F115)</f>
        <v>9.5142440586323591</v>
      </c>
      <c r="I115" s="299" t="str">
        <f>CONCATENATE("(",ROUND((H115/$H116)*100,1),")")</f>
        <v>(24.7)</v>
      </c>
      <c r="K115" s="302">
        <f t="shared" ref="K115:K116" si="97">B120-B115</f>
        <v>-0.28359215325644627</v>
      </c>
      <c r="L115" s="302">
        <f t="shared" ref="L115:L116" si="98">D120-D115</f>
        <v>-0.11013043616044849</v>
      </c>
      <c r="M115" s="302">
        <f t="shared" ref="M115:M116" si="99">F120-F115</f>
        <v>-9.5925699391097519E-2</v>
      </c>
      <c r="N115" s="302">
        <f t="shared" ref="N115:N116" si="100">SUM(K115:M115)</f>
        <v>-0.48964828880799227</v>
      </c>
    </row>
    <row r="116" spans="1:14" x14ac:dyDescent="0.2">
      <c r="A116" s="282" t="s">
        <v>363</v>
      </c>
      <c r="B116" s="302">
        <f>SUM(B114:B115)</f>
        <v>31.368336978104765</v>
      </c>
      <c r="C116" s="299" t="str">
        <f>CONCATENATE("(",ROUND((B116/$H116)*100,1),")")</f>
        <v>(81.3)</v>
      </c>
      <c r="D116" s="302">
        <f>SUM(D114:D115)</f>
        <v>3.4741463135818953</v>
      </c>
      <c r="E116" s="299" t="str">
        <f>CONCATENATE("(",ROUND((D116/$H116)*100,1),")")</f>
        <v>(9)</v>
      </c>
      <c r="F116" s="302">
        <f>SUM(F114:F115)</f>
        <v>3.7545167083133633</v>
      </c>
      <c r="G116" s="299" t="str">
        <f>CONCATENATE("(",ROUND((F116/$H116)*100,1),")")</f>
        <v>(9.7)</v>
      </c>
      <c r="H116" s="302">
        <f>SUM(H114:H115)</f>
        <v>38.597000000000023</v>
      </c>
      <c r="I116" s="299" t="str">
        <f>CONCATENATE("(",ROUND((H116/$H116)*100,1),")")</f>
        <v>(100)</v>
      </c>
      <c r="K116" s="302">
        <f t="shared" si="97"/>
        <v>-1.6907049997554182</v>
      </c>
      <c r="L116" s="302">
        <f t="shared" si="98"/>
        <v>-0.1644148476550682</v>
      </c>
      <c r="M116" s="302">
        <f t="shared" si="99"/>
        <v>-0.23088015258952943</v>
      </c>
      <c r="N116" s="302">
        <f t="shared" si="100"/>
        <v>-2.0860000000000158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24.02254115283996</v>
      </c>
      <c r="C119" s="299" t="str">
        <f>CONCATENATE("(",ROUND((B119/$H121)*100,1),")")</f>
        <v>(65.8)</v>
      </c>
      <c r="D119" s="302">
        <f>'Ind T6'!R45</f>
        <v>1.0271442541428528</v>
      </c>
      <c r="E119" s="299" t="str">
        <f>CONCATENATE("(",ROUND((D119/$H121)*100,1),")")</f>
        <v>(2.8)</v>
      </c>
      <c r="F119" s="302">
        <f>'Ind T6'!S45</f>
        <v>2.4367188231928285</v>
      </c>
      <c r="G119" s="299" t="str">
        <f>CONCATENATE("(",ROUND((F119/$H121)*100,1),")")</f>
        <v>(6.7)</v>
      </c>
      <c r="H119" s="302">
        <f>SUM(B119,D119,F119)</f>
        <v>27.486404230175644</v>
      </c>
      <c r="I119" s="299" t="str">
        <f>CONCATENATE("(",ROUND((H119/$H121)*100,1),")")</f>
        <v>(75.3)</v>
      </c>
      <c r="K119" s="302">
        <f>B124-B119</f>
        <v>-1.344115787328132</v>
      </c>
      <c r="L119" s="302">
        <f>D124-D119</f>
        <v>-3.8827435339662153E-2</v>
      </c>
      <c r="M119" s="302">
        <f>F124-F119</f>
        <v>-2.1142397538596036E-2</v>
      </c>
      <c r="N119" s="302">
        <f>SUM(K119:M119)</f>
        <v>-1.4040856202063901</v>
      </c>
    </row>
    <row r="120" spans="1:14" x14ac:dyDescent="0.2">
      <c r="A120" s="282" t="s">
        <v>365</v>
      </c>
      <c r="B120" s="302">
        <f>'Ind T6'!Q44</f>
        <v>5.6550908255093875</v>
      </c>
      <c r="C120" s="299" t="str">
        <f>CONCATENATE("(",ROUND((B120/$H121)*100,1),")")</f>
        <v>(15.5)</v>
      </c>
      <c r="D120" s="302">
        <f>'Ind T6'!R44</f>
        <v>2.2825872117839743</v>
      </c>
      <c r="E120" s="299" t="str">
        <f>CONCATENATE("(",ROUND((D120/$H121)*100,1),")")</f>
        <v>(6.3)</v>
      </c>
      <c r="F120" s="302">
        <f>'Ind T6'!S44</f>
        <v>1.0869177325310055</v>
      </c>
      <c r="G120" s="299" t="str">
        <f>CONCATENATE("(",ROUND((F120/$H121)*100,1),")")</f>
        <v>(3)</v>
      </c>
      <c r="H120" s="302">
        <f t="shared" ref="H120" si="101">SUM(B120,D120,F120)</f>
        <v>9.0245957698243675</v>
      </c>
      <c r="I120" s="299" t="str">
        <f>CONCATENATE("(",ROUND((H120/$H121)*100,1),")")</f>
        <v>(24.7)</v>
      </c>
      <c r="K120" s="302">
        <f t="shared" ref="K120:K121" si="102">B125-B120</f>
        <v>-0.12539616012388688</v>
      </c>
      <c r="L120" s="302">
        <f t="shared" ref="L120:L121" si="103">D125-D120</f>
        <v>-5.0206800954651687E-2</v>
      </c>
      <c r="M120" s="302">
        <f t="shared" ref="M120:M121" si="104">F125-F120</f>
        <v>-4.5311418715038743E-2</v>
      </c>
      <c r="N120" s="302">
        <f t="shared" ref="N120:N121" si="105">SUM(K120:M120)</f>
        <v>-0.22091437979357731</v>
      </c>
    </row>
    <row r="121" spans="1:14" x14ac:dyDescent="0.2">
      <c r="A121" s="282" t="s">
        <v>363</v>
      </c>
      <c r="B121" s="302">
        <f>SUM(B119:B120)</f>
        <v>29.677631978349346</v>
      </c>
      <c r="C121" s="299" t="str">
        <f>CONCATENATE("(",ROUND((B121/$H121)*100,1),")")</f>
        <v>(81.3)</v>
      </c>
      <c r="D121" s="302">
        <f>SUM(D119:D120)</f>
        <v>3.3097314659268271</v>
      </c>
      <c r="E121" s="299" t="str">
        <f>CONCATENATE("(",ROUND((D121/$H121)*100,1),")")</f>
        <v>(9.1)</v>
      </c>
      <c r="F121" s="302">
        <f>SUM(F119:F120)</f>
        <v>3.5236365557238338</v>
      </c>
      <c r="G121" s="299" t="str">
        <f>CONCATENATE("(",ROUND((F121/$H121)*100,1),")")</f>
        <v>(9.7)</v>
      </c>
      <c r="H121" s="302">
        <f>SUM(H119:H120)</f>
        <v>36.51100000000001</v>
      </c>
      <c r="I121" s="299" t="str">
        <f>CONCATENATE("(",ROUND((H121/$H121)*100,1),")")</f>
        <v>(100)</v>
      </c>
      <c r="K121" s="302">
        <f t="shared" si="102"/>
        <v>-1.4695119474520197</v>
      </c>
      <c r="L121" s="302">
        <f t="shared" si="103"/>
        <v>-8.9034236294313729E-2</v>
      </c>
      <c r="M121" s="302">
        <f t="shared" si="104"/>
        <v>-6.6453816253634557E-2</v>
      </c>
      <c r="N121" s="302">
        <f t="shared" si="105"/>
        <v>-1.624999999999968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22.678425365511828</v>
      </c>
      <c r="C124" s="299" t="str">
        <f>CONCATENATE("(",ROUND((B124/$H126)*100,1),")")</f>
        <v>(65)</v>
      </c>
      <c r="D124" s="302">
        <f>'Ind T6'!W45</f>
        <v>0.98831681880319067</v>
      </c>
      <c r="E124" s="299" t="str">
        <f>CONCATENATE("(",ROUND((D124/$H126)*100,1),")")</f>
        <v>(2.8)</v>
      </c>
      <c r="F124" s="302">
        <f>'Ind T6'!X45</f>
        <v>2.4155764256542325</v>
      </c>
      <c r="G124" s="299" t="str">
        <f>CONCATENATE("(",ROUND((F124/$H126)*100,1),")")</f>
        <v>(6.9)</v>
      </c>
      <c r="H124" s="302">
        <f>SUM(B124,D124,F124)</f>
        <v>26.082318609969253</v>
      </c>
      <c r="I124" s="299" t="str">
        <f>CONCATENATE("(",ROUND((H124/$H126)*100,1),")")</f>
        <v>(74.8)</v>
      </c>
      <c r="K124" s="302">
        <f>B124-B114</f>
        <v>-2.7512286338271039</v>
      </c>
      <c r="L124" s="302">
        <f>D124-D114</f>
        <v>-9.3111846834281864E-2</v>
      </c>
      <c r="M124" s="302">
        <f>F124-F114</f>
        <v>-0.15609685073702773</v>
      </c>
      <c r="N124" s="302">
        <f>SUM(K124:M124)</f>
        <v>-3.0004373313984134</v>
      </c>
    </row>
    <row r="125" spans="1:14" x14ac:dyDescent="0.2">
      <c r="A125" s="282" t="s">
        <v>365</v>
      </c>
      <c r="B125" s="302">
        <f>'Ind T6'!V44</f>
        <v>5.5296946653855006</v>
      </c>
      <c r="C125" s="299" t="str">
        <f>CONCATENATE("(",ROUND((B125/$H126)*100,1),")")</f>
        <v>(15.9)</v>
      </c>
      <c r="D125" s="302">
        <f>'Ind T6'!W44</f>
        <v>2.2323804108293226</v>
      </c>
      <c r="E125" s="299" t="str">
        <f>CONCATENATE("(",ROUND((D125/$H126)*100,1),")")</f>
        <v>(6.4)</v>
      </c>
      <c r="F125" s="302">
        <f>'Ind T6'!X44</f>
        <v>1.0416063138159668</v>
      </c>
      <c r="G125" s="299" t="str">
        <f>CONCATENATE("(",ROUND((F125/$H126)*100,1),")")</f>
        <v>(3)</v>
      </c>
      <c r="H125" s="302">
        <f t="shared" ref="H125" si="106">SUM(B125,D125,F125)</f>
        <v>8.8036813900307891</v>
      </c>
      <c r="I125" s="299" t="str">
        <f>CONCATENATE("(",ROUND((H125/$H126)*100,1),")")</f>
        <v>(25.2)</v>
      </c>
      <c r="K125" s="302">
        <f t="shared" ref="K125:K126" si="107">B125-B115</f>
        <v>-0.40898831338033315</v>
      </c>
      <c r="L125" s="302">
        <f t="shared" ref="L125:L126" si="108">D125-D115</f>
        <v>-0.16033723711510017</v>
      </c>
      <c r="M125" s="302">
        <f t="shared" ref="M125:M126" si="109">F125-F115</f>
        <v>-0.14123711810613626</v>
      </c>
      <c r="N125" s="302">
        <f t="shared" ref="N125:N126" si="110">SUM(K125:M125)</f>
        <v>-0.71056266860156958</v>
      </c>
    </row>
    <row r="126" spans="1:14" x14ac:dyDescent="0.2">
      <c r="A126" s="282" t="s">
        <v>363</v>
      </c>
      <c r="B126" s="302">
        <f>SUM(B124:B125)</f>
        <v>28.208120030897327</v>
      </c>
      <c r="C126" s="299" t="str">
        <f>CONCATENATE("(",ROUND((B126/$H126)*100,1),")")</f>
        <v>(80.9)</v>
      </c>
      <c r="D126" s="302">
        <f>SUM(D124:D125)</f>
        <v>3.2206972296325134</v>
      </c>
      <c r="E126" s="299" t="str">
        <f>CONCATENATE("(",ROUND((D126/$H126)*100,1),")")</f>
        <v>(9.2)</v>
      </c>
      <c r="F126" s="302">
        <f>SUM(F124:F125)</f>
        <v>3.4571827394701993</v>
      </c>
      <c r="G126" s="299" t="str">
        <f>CONCATENATE("(",ROUND((F126/$H126)*100,1),")")</f>
        <v>(9.9)</v>
      </c>
      <c r="H126" s="302">
        <f>SUM(H124:H125)</f>
        <v>34.886000000000038</v>
      </c>
      <c r="I126" s="299" t="str">
        <f>CONCATENATE("(",ROUND((H126/$H126)*100,1),")")</f>
        <v>(100)</v>
      </c>
      <c r="K126" s="302">
        <f t="shared" si="107"/>
        <v>-3.160216947207438</v>
      </c>
      <c r="L126" s="302">
        <f t="shared" si="108"/>
        <v>-0.25344908394938193</v>
      </c>
      <c r="M126" s="302">
        <f t="shared" si="109"/>
        <v>-0.29733396884316399</v>
      </c>
      <c r="N126" s="302">
        <f t="shared" si="110"/>
        <v>-3.7109999999999839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1.5848473937567782</v>
      </c>
      <c r="C135" s="299" t="str">
        <f>CONCATENATE("(",ROUND((B135/$H137)*100,1),")")</f>
        <v>(65.2)</v>
      </c>
      <c r="D135" s="302">
        <f>'Ind T6'!M54</f>
        <v>2.4335273184057246E-2</v>
      </c>
      <c r="E135" s="299" t="str">
        <f>CONCATENATE("(",ROUND((D135/$H137)*100,1),")")</f>
        <v>(1)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1.6091826669408353</v>
      </c>
      <c r="I135" s="299" t="str">
        <f>CONCATENATE("(",ROUND((H135/$H137)*100,1),")")</f>
        <v>(66.2)</v>
      </c>
      <c r="K135" s="302">
        <f>B140-B135</f>
        <v>-6.0155436786562877E-2</v>
      </c>
      <c r="L135" s="302">
        <f>D140-D135</f>
        <v>-4.1101511948230668E-4</v>
      </c>
      <c r="M135" s="302">
        <f>F140-F135</f>
        <v>0</v>
      </c>
      <c r="N135" s="302">
        <f>SUM(K135:M135)</f>
        <v>-6.0566451906045184E-2</v>
      </c>
    </row>
    <row r="136" spans="1:14" x14ac:dyDescent="0.2">
      <c r="A136" s="282" t="s">
        <v>365</v>
      </c>
      <c r="B136" s="302">
        <f>'Ind T6'!L53</f>
        <v>0.48701092736124174</v>
      </c>
      <c r="C136" s="299" t="str">
        <f>CONCATENATE("(",ROUND((B136/$H137)*100,1),")")</f>
        <v>(20)</v>
      </c>
      <c r="D136" s="302">
        <f>'Ind T6'!M53</f>
        <v>0.13257123718211899</v>
      </c>
      <c r="E136" s="299" t="str">
        <f>CONCATENATE("(",ROUND((D136/$H137)*100,1),")")</f>
        <v>(5.5)</v>
      </c>
      <c r="F136" s="302">
        <f>'Ind T6'!N53</f>
        <v>0.20323516851580067</v>
      </c>
      <c r="G136" s="299" t="str">
        <f>CONCATENATE("(",ROUND((F136/$H137)*100,1),")")</f>
        <v>(8.4)</v>
      </c>
      <c r="H136" s="302">
        <f t="shared" ref="H136" si="111">SUM(B136,D136,F136)</f>
        <v>0.82281733305916149</v>
      </c>
      <c r="I136" s="299" t="str">
        <f>CONCATENATE("(",ROUND((H136/$H137)*100,1),")")</f>
        <v>(33.8)</v>
      </c>
      <c r="K136" s="302">
        <f t="shared" ref="K136:K137" si="112">B141-B136</f>
        <v>-1.1049421971607576E-2</v>
      </c>
      <c r="L136" s="302">
        <f t="shared" ref="L136:L137" si="113">D141-D136</f>
        <v>-4.1676242739301372E-3</v>
      </c>
      <c r="M136" s="302">
        <f t="shared" ref="M136:M137" si="114">F141-F136</f>
        <v>-9.2165018484113292E-3</v>
      </c>
      <c r="N136" s="302">
        <f t="shared" ref="N136:N137" si="115">SUM(K136:M136)</f>
        <v>-2.4433548093949042E-2</v>
      </c>
    </row>
    <row r="137" spans="1:14" x14ac:dyDescent="0.2">
      <c r="A137" s="282" t="s">
        <v>363</v>
      </c>
      <c r="B137" s="302">
        <f>SUM(B135:B136)</f>
        <v>2.0718583211180199</v>
      </c>
      <c r="C137" s="299" t="str">
        <f>CONCATENATE("(",ROUND((B137/$H137)*100,1),")")</f>
        <v>(85.2)</v>
      </c>
      <c r="D137" s="302">
        <f>SUM(D135:D136)</f>
        <v>0.15690651036617626</v>
      </c>
      <c r="E137" s="299" t="str">
        <f>CONCATENATE("(",ROUND((D137/$H137)*100,1),")")</f>
        <v>(6.5)</v>
      </c>
      <c r="F137" s="302">
        <f>SUM(F135:F136)</f>
        <v>0.20323516851580067</v>
      </c>
      <c r="G137" s="299" t="str">
        <f>CONCATENATE("(",ROUND((F137/$H137)*100,1),")")</f>
        <v>(8.4)</v>
      </c>
      <c r="H137" s="302">
        <f>SUM(H135:H136)</f>
        <v>2.4319999999999968</v>
      </c>
      <c r="I137" s="299" t="str">
        <f>CONCATENATE("(",ROUND((H137/$H137)*100,1),")")</f>
        <v>(100)</v>
      </c>
      <c r="K137" s="302">
        <f t="shared" si="112"/>
        <v>-7.1204858758170619E-2</v>
      </c>
      <c r="L137" s="302">
        <f t="shared" si="113"/>
        <v>-4.5786393934124647E-3</v>
      </c>
      <c r="M137" s="302">
        <f t="shared" si="114"/>
        <v>-9.2165018484113292E-3</v>
      </c>
      <c r="N137" s="302">
        <f t="shared" si="115"/>
        <v>-8.4999999999994413E-2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1.5246919569702153</v>
      </c>
      <c r="C140" s="299" t="str">
        <f>CONCATENATE("(",ROUND((B140/$H142)*100,1),")")</f>
        <v>(65)</v>
      </c>
      <c r="D140" s="302">
        <f>'Ind T6'!R54</f>
        <v>2.3924258064574939E-2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1.5486162150347902</v>
      </c>
      <c r="I140" s="299" t="str">
        <f>CONCATENATE("(",ROUND((H140/$H142)*100,1),")")</f>
        <v>(66)</v>
      </c>
      <c r="K140" s="302">
        <f>B145-B140</f>
        <v>-1.5762988706442549E-2</v>
      </c>
      <c r="L140" s="302">
        <f>D145-D140</f>
        <v>7.7785322716441077E-4</v>
      </c>
      <c r="M140" s="302">
        <f>F145-F140</f>
        <v>0</v>
      </c>
      <c r="N140" s="302">
        <f>SUM(K140:M140)</f>
        <v>-1.4985135479278138E-2</v>
      </c>
    </row>
    <row r="141" spans="1:14" x14ac:dyDescent="0.2">
      <c r="A141" s="282" t="s">
        <v>365</v>
      </c>
      <c r="B141" s="302">
        <f>'Ind T6'!Q53</f>
        <v>0.47596150538963417</v>
      </c>
      <c r="C141" s="299" t="str">
        <f>CONCATENATE("(",ROUND((B141/$H142)*100,1),")")</f>
        <v>(20.3)</v>
      </c>
      <c r="D141" s="302">
        <f>'Ind T6'!R53</f>
        <v>0.12840361290818886</v>
      </c>
      <c r="E141" s="299" t="str">
        <f>CONCATENATE("(",ROUND((D141/$H142)*100,1),")")</f>
        <v>(5.5)</v>
      </c>
      <c r="F141" s="302">
        <f>'Ind T6'!S53</f>
        <v>0.19401866666738934</v>
      </c>
      <c r="G141" s="299" t="str">
        <f>CONCATENATE("(",ROUND((F141/$H142)*100,1),")")</f>
        <v>(8.3)</v>
      </c>
      <c r="H141" s="302">
        <f t="shared" ref="H141" si="116">SUM(B141,D141,F141)</f>
        <v>0.79838378496521234</v>
      </c>
      <c r="I141" s="299" t="str">
        <f>CONCATENATE("(",ROUND((H141/$H142)*100,1),")")</f>
        <v>(34)</v>
      </c>
      <c r="K141" s="302">
        <f t="shared" ref="K141:K142" si="117">B146-B141</f>
        <v>1.0280053729393612E-2</v>
      </c>
      <c r="L141" s="302">
        <f t="shared" ref="L141:L142" si="118">D146-D141</f>
        <v>3.0738803500521272E-4</v>
      </c>
      <c r="M141" s="302">
        <f t="shared" ref="M141:M142" si="119">F146-F141</f>
        <v>-2.6023062851224799E-3</v>
      </c>
      <c r="N141" s="302">
        <f t="shared" ref="N141:N142" si="120">SUM(K141:M141)</f>
        <v>7.9851354792763451E-3</v>
      </c>
    </row>
    <row r="142" spans="1:14" x14ac:dyDescent="0.2">
      <c r="A142" s="282" t="s">
        <v>363</v>
      </c>
      <c r="B142" s="302">
        <f>SUM(B140:B141)</f>
        <v>2.0006534623598493</v>
      </c>
      <c r="C142" s="299" t="str">
        <f>CONCATENATE("(",ROUND((B142/$H142)*100,1),")")</f>
        <v>(85.2)</v>
      </c>
      <c r="D142" s="302">
        <f>SUM(D140:D141)</f>
        <v>0.15232787097276379</v>
      </c>
      <c r="E142" s="299" t="str">
        <f>CONCATENATE("(",ROUND((D142/$H142)*100,1),")")</f>
        <v>(6.5)</v>
      </c>
      <c r="F142" s="302">
        <f>SUM(F140:F141)</f>
        <v>0.19401866666738934</v>
      </c>
      <c r="G142" s="299" t="str">
        <f>CONCATENATE("(",ROUND((F142/$H142)*100,1),")")</f>
        <v>(8.3)</v>
      </c>
      <c r="H142" s="302">
        <f>SUM(H140:H141)</f>
        <v>2.3470000000000026</v>
      </c>
      <c r="I142" s="299" t="str">
        <f>CONCATENATE("(",ROUND((H142/$H142)*100,1),")")</f>
        <v>(100)</v>
      </c>
      <c r="K142" s="302">
        <f t="shared" si="117"/>
        <v>-5.4829349770488811E-3</v>
      </c>
      <c r="L142" s="302">
        <f t="shared" si="118"/>
        <v>1.0852412621696339E-3</v>
      </c>
      <c r="M142" s="302">
        <f t="shared" si="119"/>
        <v>-2.6023062851224799E-3</v>
      </c>
      <c r="N142" s="302">
        <f t="shared" si="120"/>
        <v>-7.0000000000017271E-3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1.5089289682637728</v>
      </c>
      <c r="C145" s="299" t="str">
        <f>CONCATENATE("(",ROUND((B145/$H147)*100,1),")")</f>
        <v>(64.5)</v>
      </c>
      <c r="D145" s="302">
        <f>'Ind T6'!W54</f>
        <v>2.470211129173935E-2</v>
      </c>
      <c r="E145" s="299" t="str">
        <f>CONCATENATE("(",ROUND((D145/$H147)*100,1),")")</f>
        <v>(1.1)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1.5336310795555121</v>
      </c>
      <c r="I145" s="299" t="str">
        <f>CONCATENATE("(",ROUND((H145/$H147)*100,1),")")</f>
        <v>(65.5)</v>
      </c>
      <c r="K145" s="302">
        <f>B145-B135</f>
        <v>-7.5918425493005426E-2</v>
      </c>
      <c r="L145" s="302">
        <f>D145-D135</f>
        <v>3.6683810768210409E-4</v>
      </c>
      <c r="M145" s="302">
        <f>F145-F135</f>
        <v>0</v>
      </c>
      <c r="N145" s="302">
        <f>SUM(K145:M145)</f>
        <v>-7.5551587385323318E-2</v>
      </c>
    </row>
    <row r="146" spans="1:14" x14ac:dyDescent="0.2">
      <c r="A146" s="282" t="s">
        <v>365</v>
      </c>
      <c r="B146" s="302">
        <f>'Ind T6'!V53</f>
        <v>0.48624155911902778</v>
      </c>
      <c r="C146" s="299" t="str">
        <f>CONCATENATE("(",ROUND((B146/$H147)*100,1),")")</f>
        <v>(20.8)</v>
      </c>
      <c r="D146" s="302">
        <f>'Ind T6'!W53</f>
        <v>0.12871100094319407</v>
      </c>
      <c r="E146" s="299" t="str">
        <f>CONCATENATE("(",ROUND((D146/$H147)*100,1),")")</f>
        <v>(5.5)</v>
      </c>
      <c r="F146" s="302">
        <f>'Ind T6'!X53</f>
        <v>0.19141636038226686</v>
      </c>
      <c r="G146" s="299" t="str">
        <f>CONCATENATE("(",ROUND((F146/$H147)*100,1),")")</f>
        <v>(8.2)</v>
      </c>
      <c r="H146" s="302">
        <f t="shared" ref="H146" si="121">SUM(B146,D146,F146)</f>
        <v>0.80636892044448871</v>
      </c>
      <c r="I146" s="299" t="str">
        <f>CONCATENATE("(",ROUND((H146/$H147)*100,1),")")</f>
        <v>(34.5)</v>
      </c>
      <c r="K146" s="302">
        <f t="shared" ref="K146:K147" si="122">B146-B136</f>
        <v>-7.693682422139636E-4</v>
      </c>
      <c r="L146" s="302">
        <f t="shared" ref="L146:L147" si="123">D146-D136</f>
        <v>-3.8602362389249245E-3</v>
      </c>
      <c r="M146" s="302">
        <f t="shared" ref="M146:M147" si="124">F146-F136</f>
        <v>-1.1818808133533809E-2</v>
      </c>
      <c r="N146" s="302">
        <f t="shared" ref="N146:N147" si="125">SUM(K146:M146)</f>
        <v>-1.6448412614672697E-2</v>
      </c>
    </row>
    <row r="147" spans="1:14" x14ac:dyDescent="0.2">
      <c r="A147" s="282" t="s">
        <v>363</v>
      </c>
      <c r="B147" s="302">
        <f>SUM(B145:B146)</f>
        <v>1.9951705273828004</v>
      </c>
      <c r="C147" s="299" t="str">
        <f>CONCATENATE("(",ROUND((B147/$H147)*100,1),")")</f>
        <v>(85.3)</v>
      </c>
      <c r="D147" s="302">
        <f>SUM(D145:D146)</f>
        <v>0.15341311223493342</v>
      </c>
      <c r="E147" s="299" t="str">
        <f>CONCATENATE("(",ROUND((D147/$H147)*100,1),")")</f>
        <v>(6.6)</v>
      </c>
      <c r="F147" s="302">
        <f>SUM(F145:F146)</f>
        <v>0.19141636038226686</v>
      </c>
      <c r="G147" s="299" t="str">
        <f>CONCATENATE("(",ROUND((F147/$H147)*100,1),")")</f>
        <v>(8.2)</v>
      </c>
      <c r="H147" s="302">
        <f>SUM(H145:H146)</f>
        <v>2.3400000000000007</v>
      </c>
      <c r="I147" s="299" t="str">
        <f>CONCATENATE("(",ROUND((H147/$H147)*100,1),")")</f>
        <v>(100)</v>
      </c>
      <c r="K147" s="302">
        <f t="shared" si="122"/>
        <v>-7.66877937352195E-2</v>
      </c>
      <c r="L147" s="302">
        <f t="shared" si="123"/>
        <v>-3.4933981312428308E-3</v>
      </c>
      <c r="M147" s="302">
        <f t="shared" si="124"/>
        <v>-1.1818808133533809E-2</v>
      </c>
      <c r="N147" s="302">
        <f t="shared" si="125"/>
        <v>-9.199999999999614E-2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2.9746053129220242</v>
      </c>
      <c r="C156" s="299" t="str">
        <f>CONCATENATE("(",ROUND((B156/$H158)*100,1),")")</f>
        <v>(67.3)</v>
      </c>
      <c r="D156" s="302">
        <f>'Ind T6'!M63</f>
        <v>0.40951139146496279</v>
      </c>
      <c r="E156" s="299" t="str">
        <f>CONCATENATE("(",ROUND((D156/$H158)*100,1),")")</f>
        <v>(9.3)</v>
      </c>
      <c r="F156" s="302">
        <f>'Ind T6'!N63</f>
        <v>0.19044812621965404</v>
      </c>
      <c r="G156" s="299" t="str">
        <f>CONCATENATE("(",ROUND((F156/$H158)*100,1),")")</f>
        <v>(4.3)</v>
      </c>
      <c r="H156" s="302">
        <f>SUM(B156,D156,F156)</f>
        <v>3.5745648306066413</v>
      </c>
      <c r="I156" s="299" t="str">
        <f>CONCATENATE("(",ROUND((H156/$H158)*100,1),")")</f>
        <v>(80.9)</v>
      </c>
      <c r="K156" s="302">
        <f>B161-B156</f>
        <v>0.20194005244783941</v>
      </c>
      <c r="L156" s="302">
        <f>D161-D156</f>
        <v>3.2745539560498638E-2</v>
      </c>
      <c r="M156" s="302">
        <f>F161-F156</f>
        <v>6.6893402390739432E-3</v>
      </c>
      <c r="N156" s="302">
        <f>SUM(K156:M156)</f>
        <v>0.24137493224741199</v>
      </c>
    </row>
    <row r="157" spans="1:14" x14ac:dyDescent="0.2">
      <c r="A157" s="282" t="s">
        <v>365</v>
      </c>
      <c r="B157" s="302">
        <f>'Ind T6'!L62</f>
        <v>0.67060742071824253</v>
      </c>
      <c r="C157" s="299" t="str">
        <f>CONCATENATE("(",ROUND((B157/$H158)*100,1),")")</f>
        <v>(15.2)</v>
      </c>
      <c r="D157" s="302">
        <f>'Ind T6'!M62</f>
        <v>0.16087458541301358</v>
      </c>
      <c r="E157" s="299" t="str">
        <f>CONCATENATE("(",ROUND((D157/$H158)*100,1),")")</f>
        <v>(3.6)</v>
      </c>
      <c r="F157" s="302">
        <f>'Ind T6'!N62</f>
        <v>1.0953163262085402E-2</v>
      </c>
      <c r="G157" s="299" t="str">
        <f>CONCATENATE("(",ROUND((F157/$H158)*100,1),")")</f>
        <v>(0.2)</v>
      </c>
      <c r="H157" s="302">
        <f t="shared" ref="H157" si="126">SUM(B157,D157,F157)</f>
        <v>0.84243516939334151</v>
      </c>
      <c r="I157" s="299" t="str">
        <f>CONCATENATE("(",ROUND((H157/$H158)*100,1),")")</f>
        <v>(19.1)</v>
      </c>
      <c r="K157" s="302">
        <f t="shared" ref="K157:K158" si="127">B162-B157</f>
        <v>7.873429812258359E-2</v>
      </c>
      <c r="L157" s="302">
        <f t="shared" ref="L157:L158" si="128">D162-D157</f>
        <v>1.4191161925901613E-2</v>
      </c>
      <c r="M157" s="302">
        <f t="shared" ref="M157:M158" si="129">F162-F157</f>
        <v>6.9960770412374855E-4</v>
      </c>
      <c r="N157" s="302">
        <f t="shared" ref="N157:N158" si="130">SUM(K157:M157)</f>
        <v>9.3625067752608954E-2</v>
      </c>
    </row>
    <row r="158" spans="1:14" x14ac:dyDescent="0.2">
      <c r="A158" s="282" t="s">
        <v>363</v>
      </c>
      <c r="B158" s="302">
        <f>SUM(B156:B157)</f>
        <v>3.6452127336402667</v>
      </c>
      <c r="C158" s="299" t="str">
        <f>CONCATENATE("(",ROUND((B158/$H158)*100,1),")")</f>
        <v>(82.5)</v>
      </c>
      <c r="D158" s="302">
        <f>SUM(D156:D157)</f>
        <v>0.57038597687797643</v>
      </c>
      <c r="E158" s="299" t="str">
        <f>CONCATENATE("(",ROUND((D158/$H158)*100,1),")")</f>
        <v>(12.9)</v>
      </c>
      <c r="F158" s="302">
        <f>SUM(F156:F157)</f>
        <v>0.20140128948173944</v>
      </c>
      <c r="G158" s="299" t="str">
        <f>CONCATENATE("(",ROUND((F158/$H158)*100,1),")")</f>
        <v>(4.6)</v>
      </c>
      <c r="H158" s="302">
        <f>SUM(H156:H157)</f>
        <v>4.4169999999999829</v>
      </c>
      <c r="I158" s="299" t="str">
        <f>CONCATENATE("(",ROUND((H158/$H158)*100,1),")")</f>
        <v>(100)</v>
      </c>
      <c r="K158" s="302">
        <f t="shared" si="127"/>
        <v>0.28067435057042323</v>
      </c>
      <c r="L158" s="302">
        <f t="shared" si="128"/>
        <v>4.6936701486400167E-2</v>
      </c>
      <c r="M158" s="302">
        <f t="shared" si="129"/>
        <v>7.3889479431976934E-3</v>
      </c>
      <c r="N158" s="302">
        <f t="shared" si="130"/>
        <v>0.33500000000002106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3.1765453653698636</v>
      </c>
      <c r="C161" s="299" t="str">
        <f>CONCATENATE("(",ROUND((B161/$H163)*100,1),")")</f>
        <v>(66.8)</v>
      </c>
      <c r="D161" s="302">
        <f>'Ind T6'!R63</f>
        <v>0.44225693102546143</v>
      </c>
      <c r="E161" s="299" t="str">
        <f>CONCATENATE("(",ROUND((D161/$H163)*100,1),")")</f>
        <v>(9.3)</v>
      </c>
      <c r="F161" s="302">
        <f>'Ind T6'!S63</f>
        <v>0.19713746645872798</v>
      </c>
      <c r="G161" s="299" t="str">
        <f>CONCATENATE("(",ROUND((F161/$H163)*100,1),")")</f>
        <v>(4.1)</v>
      </c>
      <c r="H161" s="302">
        <f>SUM(B161,D161,F161)</f>
        <v>3.815939762854053</v>
      </c>
      <c r="I161" s="299" t="str">
        <f>CONCATENATE("(",ROUND((H161/$H163)*100,1),")")</f>
        <v>(80.3)</v>
      </c>
      <c r="K161" s="302">
        <f>B166-B161</f>
        <v>0.32845089199808131</v>
      </c>
      <c r="L161" s="302">
        <f>D166-D161</f>
        <v>5.3357502555038294E-2</v>
      </c>
      <c r="M161" s="302">
        <f>F166-F161</f>
        <v>5.7761437374850844E-3</v>
      </c>
      <c r="N161" s="302">
        <f>SUM(K161:M161)</f>
        <v>0.38758453829060469</v>
      </c>
    </row>
    <row r="162" spans="1:14" x14ac:dyDescent="0.2">
      <c r="A162" s="282" t="s">
        <v>365</v>
      </c>
      <c r="B162" s="302">
        <f>'Ind T6'!Q62</f>
        <v>0.74934171884082612</v>
      </c>
      <c r="C162" s="299" t="str">
        <f>CONCATENATE("(",ROUND((B162/$H163)*100,1),")")</f>
        <v>(15.8)</v>
      </c>
      <c r="D162" s="302">
        <f>'Ind T6'!R62</f>
        <v>0.1750657473389152</v>
      </c>
      <c r="E162" s="299" t="str">
        <f>CONCATENATE("(",ROUND((D162/$H163)*100,1),")")</f>
        <v>(3.7)</v>
      </c>
      <c r="F162" s="302">
        <f>'Ind T6'!S62</f>
        <v>1.1652770966209151E-2</v>
      </c>
      <c r="G162" s="299" t="str">
        <f>CONCATENATE("(",ROUND((F162/$H163)*100,1),")")</f>
        <v>(0.2)</v>
      </c>
      <c r="H162" s="302">
        <f t="shared" ref="H162" si="131">SUM(B162,D162,F162)</f>
        <v>0.93606023714595055</v>
      </c>
      <c r="I162" s="299" t="str">
        <f>CONCATENATE("(",ROUND((H162/$H163)*100,1),")")</f>
        <v>(19.7)</v>
      </c>
      <c r="K162" s="302">
        <f t="shared" ref="K162:K163" si="132">B167-B162</f>
        <v>0.15333553900459229</v>
      </c>
      <c r="L162" s="302">
        <f t="shared" ref="L162:L163" si="133">D167-D162</f>
        <v>2.5102076527165451E-2</v>
      </c>
      <c r="M162" s="302">
        <f t="shared" ref="M162:M163" si="134">F167-F162</f>
        <v>9.7784617762523666E-4</v>
      </c>
      <c r="N162" s="302">
        <f t="shared" ref="N162:N163" si="135">SUM(K162:M162)</f>
        <v>0.17941546170938297</v>
      </c>
    </row>
    <row r="163" spans="1:14" x14ac:dyDescent="0.2">
      <c r="A163" s="282" t="s">
        <v>363</v>
      </c>
      <c r="B163" s="302">
        <f>SUM(B161:B162)</f>
        <v>3.9258870842106899</v>
      </c>
      <c r="C163" s="299" t="str">
        <f>CONCATENATE("(",ROUND((B163/$H163)*100,1),")")</f>
        <v>(82.6)</v>
      </c>
      <c r="D163" s="302">
        <f>SUM(D161:D162)</f>
        <v>0.6173226783643766</v>
      </c>
      <c r="E163" s="299" t="str">
        <f>CONCATENATE("(",ROUND((D163/$H163)*100,1),")")</f>
        <v>(13)</v>
      </c>
      <c r="F163" s="302">
        <f>SUM(F161:F162)</f>
        <v>0.20879023742493713</v>
      </c>
      <c r="G163" s="299" t="str">
        <f>CONCATENATE("(",ROUND((F163/$H163)*100,1),")")</f>
        <v>(4.4)</v>
      </c>
      <c r="H163" s="302">
        <f>SUM(H161:H162)</f>
        <v>4.7520000000000033</v>
      </c>
      <c r="I163" s="299" t="str">
        <f>CONCATENATE("(",ROUND((H163/$H163)*100,1),")")</f>
        <v>(100)</v>
      </c>
      <c r="K163" s="302">
        <f t="shared" si="132"/>
        <v>0.4817864310026736</v>
      </c>
      <c r="L163" s="302">
        <f t="shared" si="133"/>
        <v>7.8459579082203801E-2</v>
      </c>
      <c r="M163" s="302">
        <f t="shared" si="134"/>
        <v>6.7539899151103366E-3</v>
      </c>
      <c r="N163" s="302">
        <f t="shared" si="135"/>
        <v>0.56699999999998774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3.504996257367945</v>
      </c>
      <c r="C166" s="299" t="str">
        <f>CONCATENATE("(",ROUND((B166/$H168)*100,1),")")</f>
        <v>(65.9)</v>
      </c>
      <c r="D166" s="302">
        <f>'Ind T6'!W63</f>
        <v>0.49561443358049972</v>
      </c>
      <c r="E166" s="299" t="str">
        <f>CONCATENATE("(",ROUND((D166/$H168)*100,1),")")</f>
        <v>(9.3)</v>
      </c>
      <c r="F166" s="302">
        <f>'Ind T6'!X63</f>
        <v>0.20291361019621307</v>
      </c>
      <c r="G166" s="299" t="str">
        <f>CONCATENATE("(",ROUND((F166/$H168)*100,1),")")</f>
        <v>(3.8)</v>
      </c>
      <c r="H166" s="302">
        <f>SUM(B166,D166,F166)</f>
        <v>4.2035243011446584</v>
      </c>
      <c r="I166" s="299" t="str">
        <f>CONCATENATE("(",ROUND((H166/$H168)*100,1),")")</f>
        <v>(79)</v>
      </c>
      <c r="K166" s="302">
        <f>B166-B156</f>
        <v>0.53039094444592072</v>
      </c>
      <c r="L166" s="302">
        <f>D166-D156</f>
        <v>8.6103042115536932E-2</v>
      </c>
      <c r="M166" s="302">
        <f>F166-F156</f>
        <v>1.2465483976559028E-2</v>
      </c>
      <c r="N166" s="302">
        <f>SUM(K166:M166)</f>
        <v>0.6289594705380166</v>
      </c>
    </row>
    <row r="167" spans="1:14" x14ac:dyDescent="0.2">
      <c r="A167" s="282" t="s">
        <v>365</v>
      </c>
      <c r="B167" s="302">
        <f>'Ind T6'!V62</f>
        <v>0.90267725784541841</v>
      </c>
      <c r="C167" s="299" t="str">
        <f>CONCATENATE("(",ROUND((B167/$H168)*100,1),")")</f>
        <v>(17)</v>
      </c>
      <c r="D167" s="302">
        <f>'Ind T6'!W62</f>
        <v>0.20016782386608065</v>
      </c>
      <c r="E167" s="299" t="str">
        <f>CONCATENATE("(",ROUND((D167/$H168)*100,1),")")</f>
        <v>(3.8)</v>
      </c>
      <c r="F167" s="302">
        <f>'Ind T6'!X62</f>
        <v>1.2630617143834387E-2</v>
      </c>
      <c r="G167" s="299" t="str">
        <f>CONCATENATE("(",ROUND((F167/$H168)*100,1),")")</f>
        <v>(0.2)</v>
      </c>
      <c r="H167" s="302">
        <f t="shared" ref="H167" si="136">SUM(B167,D167,F167)</f>
        <v>1.1154756988553334</v>
      </c>
      <c r="I167" s="299" t="str">
        <f>CONCATENATE("(",ROUND((H167/$H168)*100,1),")")</f>
        <v>(21)</v>
      </c>
      <c r="K167" s="302">
        <f t="shared" ref="K167:K168" si="137">B167-B157</f>
        <v>0.23206983712717588</v>
      </c>
      <c r="L167" s="302">
        <f t="shared" ref="L167:L168" si="138">D167-D157</f>
        <v>3.9293238453067064E-2</v>
      </c>
      <c r="M167" s="302">
        <f t="shared" ref="M167:M168" si="139">F167-F157</f>
        <v>1.6774538817489852E-3</v>
      </c>
      <c r="N167" s="302">
        <f t="shared" ref="N167:N168" si="140">SUM(K167:M167)</f>
        <v>0.27304052946199198</v>
      </c>
    </row>
    <row r="168" spans="1:14" x14ac:dyDescent="0.2">
      <c r="A168" s="282" t="s">
        <v>363</v>
      </c>
      <c r="B168" s="302">
        <f>SUM(B166:B167)</f>
        <v>4.4076735152133635</v>
      </c>
      <c r="C168" s="299" t="str">
        <f>CONCATENATE("(",ROUND((B168/$H168)*100,1),")")</f>
        <v>(82.9)</v>
      </c>
      <c r="D168" s="302">
        <f>SUM(D166:D167)</f>
        <v>0.6957822574465804</v>
      </c>
      <c r="E168" s="299" t="str">
        <f>CONCATENATE("(",ROUND((D168/$H168)*100,1),")")</f>
        <v>(13.1)</v>
      </c>
      <c r="F168" s="302">
        <f>SUM(F166:F167)</f>
        <v>0.21554422734004747</v>
      </c>
      <c r="G168" s="299" t="str">
        <f>CONCATENATE("(",ROUND((F168/$H168)*100,1),")")</f>
        <v>(4.1)</v>
      </c>
      <c r="H168" s="302">
        <f>SUM(H166:H167)</f>
        <v>5.318999999999992</v>
      </c>
      <c r="I168" s="299" t="str">
        <f>CONCATENATE("(",ROUND((H168/$H168)*100,1),")")</f>
        <v>(100)</v>
      </c>
      <c r="K168" s="302">
        <f t="shared" si="137"/>
        <v>0.76246078157309682</v>
      </c>
      <c r="L168" s="302">
        <f t="shared" si="138"/>
        <v>0.12539628056860397</v>
      </c>
      <c r="M168" s="302">
        <f t="shared" si="139"/>
        <v>1.414293785830803E-2</v>
      </c>
      <c r="N168" s="302">
        <f t="shared" si="140"/>
        <v>0.90200000000000879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25.692892428346497</v>
      </c>
      <c r="C177" s="299" t="str">
        <f>CONCATENATE("(",ROUND((B177/$H179)*100,1),")")</f>
        <v>(43.7)</v>
      </c>
      <c r="D177" s="302">
        <f>'Ind T6'!M72</f>
        <v>1.9000850192987815</v>
      </c>
      <c r="E177" s="299" t="str">
        <f>CONCATENATE("(",ROUND((D177/$H179)*100,1),")")</f>
        <v>(3.2)</v>
      </c>
      <c r="F177" s="302">
        <f>'Ind T6'!N72</f>
        <v>21.022945369473081</v>
      </c>
      <c r="G177" s="299" t="str">
        <f>CONCATENATE("(",ROUND((F177/$H179)*100,1),")")</f>
        <v>(35.8)</v>
      </c>
      <c r="H177" s="302">
        <f>SUM(B177,D177,F177)</f>
        <v>48.61592281711836</v>
      </c>
      <c r="I177" s="299" t="str">
        <f>CONCATENATE("(",ROUND((H177/$H179)*100,1),")")</f>
        <v>(82.7)</v>
      </c>
      <c r="K177" s="302">
        <f>B182-B177</f>
        <v>1.8259538989297504</v>
      </c>
      <c r="L177" s="302">
        <f>D182-D177</f>
        <v>0.19865139001308441</v>
      </c>
      <c r="M177" s="302">
        <f>F182-F177</f>
        <v>2.0103662766726949</v>
      </c>
      <c r="N177" s="302">
        <f>SUM(K177:M177)</f>
        <v>4.0349715656155301</v>
      </c>
    </row>
    <row r="178" spans="1:14" x14ac:dyDescent="0.2">
      <c r="A178" s="282" t="s">
        <v>365</v>
      </c>
      <c r="B178" s="302">
        <f>'Ind T6'!L71</f>
        <v>4.7884853822295526</v>
      </c>
      <c r="C178" s="299" t="str">
        <f>CONCATENATE("(",ROUND((B178/$H179)*100,1),")")</f>
        <v>(8.1)</v>
      </c>
      <c r="D178" s="302">
        <f>'Ind T6'!M71</f>
        <v>3.7700808127102672</v>
      </c>
      <c r="E178" s="299" t="str">
        <f>CONCATENATE("(",ROUND((D178/$H179)*100,1),")")</f>
        <v>(6.4)</v>
      </c>
      <c r="F178" s="302">
        <f>'Ind T6'!N71</f>
        <v>1.5805109879419086</v>
      </c>
      <c r="G178" s="299" t="str">
        <f>CONCATENATE("(",ROUND((F178/$H179)*100,1),")")</f>
        <v>(2.7)</v>
      </c>
      <c r="H178" s="302">
        <f t="shared" ref="H178" si="141">SUM(B178,D178,F178)</f>
        <v>10.139077182881728</v>
      </c>
      <c r="I178" s="299" t="str">
        <f>CONCATENATE("(",ROUND((H178/$H179)*100,1),")")</f>
        <v>(17.3)</v>
      </c>
      <c r="K178" s="302">
        <f t="shared" ref="K178:K179" si="142">B183-B178</f>
        <v>0.42833514272810813</v>
      </c>
      <c r="L178" s="302">
        <f t="shared" ref="L178:L179" si="143">D183-D178</f>
        <v>0.36448388310808166</v>
      </c>
      <c r="M178" s="302">
        <f t="shared" ref="M178:M179" si="144">F183-F178</f>
        <v>0.1492094085480169</v>
      </c>
      <c r="N178" s="302">
        <f t="shared" ref="N178:N179" si="145">SUM(K178:M178)</f>
        <v>0.94202843438420669</v>
      </c>
    </row>
    <row r="179" spans="1:14" x14ac:dyDescent="0.2">
      <c r="A179" s="282" t="s">
        <v>363</v>
      </c>
      <c r="B179" s="302">
        <f>SUM(B177:B178)</f>
        <v>30.481377810576049</v>
      </c>
      <c r="C179" s="299" t="str">
        <f>CONCATENATE("(",ROUND((B179/$H179)*100,1),")")</f>
        <v>(51.9)</v>
      </c>
      <c r="D179" s="302">
        <f>SUM(D177:D178)</f>
        <v>5.6701658320090491</v>
      </c>
      <c r="E179" s="299" t="str">
        <f>CONCATENATE("(",ROUND((D179/$H179)*100,1),")")</f>
        <v>(9.7)</v>
      </c>
      <c r="F179" s="302">
        <f>SUM(F177:F178)</f>
        <v>22.603456357414991</v>
      </c>
      <c r="G179" s="299" t="str">
        <f>CONCATENATE("(",ROUND((F179/$H179)*100,1),")")</f>
        <v>(38.5)</v>
      </c>
      <c r="H179" s="302">
        <f>SUM(H177:H178)</f>
        <v>58.755000000000088</v>
      </c>
      <c r="I179" s="299" t="str">
        <f>CONCATENATE("(",ROUND((H179/$H179)*100,1),")")</f>
        <v>(100)</v>
      </c>
      <c r="K179" s="302">
        <f t="shared" si="142"/>
        <v>2.2542890416578558</v>
      </c>
      <c r="L179" s="302">
        <f t="shared" si="143"/>
        <v>0.56313527312116562</v>
      </c>
      <c r="M179" s="302">
        <f t="shared" si="144"/>
        <v>2.1595756852207089</v>
      </c>
      <c r="N179" s="302">
        <f t="shared" si="145"/>
        <v>4.9769999999997303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27.518846327276247</v>
      </c>
      <c r="C182" s="299" t="str">
        <f>CONCATENATE("(",ROUND((B182/$H184)*100,1),")")</f>
        <v>(43.2)</v>
      </c>
      <c r="D182" s="302">
        <f>'Ind T6'!R72</f>
        <v>2.0987364093118659</v>
      </c>
      <c r="E182" s="299" t="str">
        <f>CONCATENATE("(",ROUND((D182/$H184)*100,1),")")</f>
        <v>(3.3)</v>
      </c>
      <c r="F182" s="302">
        <f>'Ind T6'!S72</f>
        <v>23.033311646145776</v>
      </c>
      <c r="G182" s="299" t="str">
        <f>CONCATENATE("(",ROUND((F182/$H184)*100,1),")")</f>
        <v>(36.1)</v>
      </c>
      <c r="H182" s="302">
        <f>SUM(B182,D182,F182)</f>
        <v>52.650894382733888</v>
      </c>
      <c r="I182" s="299" t="str">
        <f>CONCATENATE("(",ROUND((H182/$H184)*100,1),")")</f>
        <v>(82.6)</v>
      </c>
      <c r="K182" s="302">
        <f>B187-B182</f>
        <v>1.9660915550942697</v>
      </c>
      <c r="L182" s="302">
        <f>D187-D182</f>
        <v>0.30779742782959918</v>
      </c>
      <c r="M182" s="302">
        <f>F187-F182</f>
        <v>3.0137455230068859</v>
      </c>
      <c r="N182" s="302">
        <f>SUM(K182:M182)</f>
        <v>5.2876345059307548</v>
      </c>
    </row>
    <row r="183" spans="1:14" x14ac:dyDescent="0.2">
      <c r="A183" s="282" t="s">
        <v>365</v>
      </c>
      <c r="B183" s="302">
        <f>'Ind T6'!Q71</f>
        <v>5.2168205249576607</v>
      </c>
      <c r="C183" s="299" t="str">
        <f>CONCATENATE("(",ROUND((B183/$H184)*100,1),")")</f>
        <v>(8.2)</v>
      </c>
      <c r="D183" s="302">
        <f>'Ind T6'!R71</f>
        <v>4.1345646958183488</v>
      </c>
      <c r="E183" s="299" t="str">
        <f>CONCATENATE("(",ROUND((D183/$H184)*100,1),")")</f>
        <v>(6.5)</v>
      </c>
      <c r="F183" s="302">
        <f>'Ind T6'!S71</f>
        <v>1.7297203964899255</v>
      </c>
      <c r="G183" s="299" t="str">
        <f>CONCATENATE("(",ROUND((F183/$H184)*100,1),")")</f>
        <v>(2.7)</v>
      </c>
      <c r="H183" s="302">
        <f t="shared" ref="H183" si="146">SUM(B183,D183,F183)</f>
        <v>11.081105617265935</v>
      </c>
      <c r="I183" s="299" t="str">
        <f>CONCATENATE("(",ROUND((H183/$H184)*100,1),")")</f>
        <v>(17.4)</v>
      </c>
      <c r="K183" s="302">
        <f t="shared" ref="K183:K184" si="147">B188-B183</f>
        <v>0.63418299125197564</v>
      </c>
      <c r="L183" s="302">
        <f t="shared" ref="L183:L184" si="148">D188-D183</f>
        <v>0.55452634518694222</v>
      </c>
      <c r="M183" s="302">
        <f t="shared" ref="M183:M184" si="149">F188-F183</f>
        <v>0.26465615763048467</v>
      </c>
      <c r="N183" s="302">
        <f t="shared" ref="N183:N184" si="150">SUM(K183:M183)</f>
        <v>1.4533654940694025</v>
      </c>
    </row>
    <row r="184" spans="1:14" x14ac:dyDescent="0.2">
      <c r="A184" s="282" t="s">
        <v>363</v>
      </c>
      <c r="B184" s="302">
        <f>SUM(B182:B183)</f>
        <v>32.735666852233905</v>
      </c>
      <c r="C184" s="299" t="str">
        <f>CONCATENATE("(",ROUND((B184/$H184)*100,1),")")</f>
        <v>(51.4)</v>
      </c>
      <c r="D184" s="302">
        <f>SUM(D182:D183)</f>
        <v>6.2333011051302147</v>
      </c>
      <c r="E184" s="299" t="str">
        <f>CONCATENATE("(",ROUND((D184/$H184)*100,1),")")</f>
        <v>(9.8)</v>
      </c>
      <c r="F184" s="302">
        <f>SUM(F182:F183)</f>
        <v>24.7630320426357</v>
      </c>
      <c r="G184" s="299" t="str">
        <f>CONCATENATE("(",ROUND((F184/$H184)*100,1),")")</f>
        <v>(38.9)</v>
      </c>
      <c r="H184" s="302">
        <f>SUM(H182:H183)</f>
        <v>63.731999999999822</v>
      </c>
      <c r="I184" s="299" t="str">
        <f>CONCATENATE("(",ROUND((H184/$H184)*100,1),")")</f>
        <v>(100)</v>
      </c>
      <c r="K184" s="302">
        <f t="shared" si="147"/>
        <v>2.6002745463462489</v>
      </c>
      <c r="L184" s="302">
        <f t="shared" si="148"/>
        <v>0.8623237730165414</v>
      </c>
      <c r="M184" s="302">
        <f t="shared" si="149"/>
        <v>3.2784016806373728</v>
      </c>
      <c r="N184" s="302">
        <f t="shared" si="150"/>
        <v>6.7410000000001631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29.484937882370517</v>
      </c>
      <c r="C187" s="299" t="str">
        <f>CONCATENATE("(",ROUND((B187/$H189)*100,1),")")</f>
        <v>(41.8)</v>
      </c>
      <c r="D187" s="302">
        <f>'Ind T6'!W72</f>
        <v>2.4065338371414651</v>
      </c>
      <c r="E187" s="299" t="str">
        <f>CONCATENATE("(",ROUND((D187/$H189)*100,1),")")</f>
        <v>(3.4)</v>
      </c>
      <c r="F187" s="302">
        <f>'Ind T6'!X72</f>
        <v>26.047057169152662</v>
      </c>
      <c r="G187" s="299" t="str">
        <f>CONCATENATE("(",ROUND((F187/$H189)*100,1),")")</f>
        <v>(37)</v>
      </c>
      <c r="H187" s="302">
        <f>SUM(B187,D187,F187)</f>
        <v>57.938528888664649</v>
      </c>
      <c r="I187" s="299" t="str">
        <f>CONCATENATE("(",ROUND((H187/$H189)*100,1),")")</f>
        <v>(82.2)</v>
      </c>
      <c r="K187" s="302">
        <f>B187-B177</f>
        <v>3.79204545402402</v>
      </c>
      <c r="L187" s="302">
        <f>D187-D177</f>
        <v>0.50644881784268359</v>
      </c>
      <c r="M187" s="302">
        <f>F187-F177</f>
        <v>5.0241117996795808</v>
      </c>
      <c r="N187" s="302">
        <f>SUM(K187:M187)</f>
        <v>9.322606071546284</v>
      </c>
    </row>
    <row r="188" spans="1:14" x14ac:dyDescent="0.2">
      <c r="A188" s="282" t="s">
        <v>365</v>
      </c>
      <c r="B188" s="302">
        <f>'Ind T6'!V71</f>
        <v>5.8510035162096363</v>
      </c>
      <c r="C188" s="299" t="str">
        <f>CONCATENATE("(",ROUND((B188/$H189)*100,1),")")</f>
        <v>(8.3)</v>
      </c>
      <c r="D188" s="302">
        <f>'Ind T6'!W71</f>
        <v>4.6890910410052911</v>
      </c>
      <c r="E188" s="299" t="str">
        <f>CONCATENATE("(",ROUND((D188/$H189)*100,1),")")</f>
        <v>(6.7)</v>
      </c>
      <c r="F188" s="302">
        <f>'Ind T6'!X71</f>
        <v>1.9943765541204101</v>
      </c>
      <c r="G188" s="299" t="str">
        <f>CONCATENATE("(",ROUND((F188/$H189)*100,1),")")</f>
        <v>(2.8)</v>
      </c>
      <c r="H188" s="302">
        <f t="shared" ref="H188" si="151">SUM(B188,D188,F188)</f>
        <v>12.534471111335339</v>
      </c>
      <c r="I188" s="299" t="str">
        <f>CONCATENATE("(",ROUND((H188/$H189)*100,1),")")</f>
        <v>(17.8)</v>
      </c>
      <c r="K188" s="302">
        <f t="shared" ref="K188:K189" si="152">B188-B178</f>
        <v>1.0625181339800838</v>
      </c>
      <c r="L188" s="302">
        <f t="shared" ref="L188:L189" si="153">D188-D178</f>
        <v>0.91901022829502388</v>
      </c>
      <c r="M188" s="302">
        <f t="shared" ref="M188:M189" si="154">F188-F178</f>
        <v>0.41386556617850156</v>
      </c>
      <c r="N188" s="302">
        <f t="shared" ref="N188:N189" si="155">SUM(K188:M188)</f>
        <v>2.3953939284536094</v>
      </c>
    </row>
    <row r="189" spans="1:14" x14ac:dyDescent="0.2">
      <c r="A189" s="282" t="s">
        <v>363</v>
      </c>
      <c r="B189" s="302">
        <f>SUM(B187:B188)</f>
        <v>35.335941398580154</v>
      </c>
      <c r="C189" s="299" t="str">
        <f>CONCATENATE("(",ROUND((B189/$H189)*100,1),")")</f>
        <v>(50.1)</v>
      </c>
      <c r="D189" s="302">
        <f>SUM(D187:D188)</f>
        <v>7.0956248781467561</v>
      </c>
      <c r="E189" s="299" t="str">
        <f>CONCATENATE("(",ROUND((D189/$H189)*100,1),")")</f>
        <v>(10.1)</v>
      </c>
      <c r="F189" s="302">
        <f>SUM(F187:F188)</f>
        <v>28.041433723273073</v>
      </c>
      <c r="G189" s="299" t="str">
        <f>CONCATENATE("(",ROUND((F189/$H189)*100,1),")")</f>
        <v>(39.8)</v>
      </c>
      <c r="H189" s="302">
        <f>SUM(H187:H188)</f>
        <v>70.472999999999985</v>
      </c>
      <c r="I189" s="299" t="str">
        <f>CONCATENATE("(",ROUND((H189/$H189)*100,1),")")</f>
        <v>(100)</v>
      </c>
      <c r="K189" s="302">
        <f t="shared" si="152"/>
        <v>4.8545635880041047</v>
      </c>
      <c r="L189" s="302">
        <f t="shared" si="153"/>
        <v>1.425459046137707</v>
      </c>
      <c r="M189" s="302">
        <f t="shared" si="154"/>
        <v>5.4379773658580817</v>
      </c>
      <c r="N189" s="302">
        <f t="shared" si="155"/>
        <v>11.717999999999893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45.311876188525524</v>
      </c>
      <c r="C198" s="299" t="str">
        <f>CONCATENATE("(",ROUND((B198/$H200)*100,1),")")</f>
        <v>(35.2)</v>
      </c>
      <c r="D198" s="302">
        <f>'Ind T6'!M81</f>
        <v>16.361522273733382</v>
      </c>
      <c r="E198" s="299" t="str">
        <f>CONCATENATE("(",ROUND((D198/$H200)*100,1),")")</f>
        <v>(12.7)</v>
      </c>
      <c r="F198" s="302">
        <f>'Ind T6'!N81</f>
        <v>3.7068234030656666</v>
      </c>
      <c r="G198" s="299" t="str">
        <f>CONCATENATE("(",ROUND((F198/$H200)*100,1),")")</f>
        <v>(2.9)</v>
      </c>
      <c r="H198" s="302">
        <f>SUM(B198,D198,F198)</f>
        <v>65.380221865324572</v>
      </c>
      <c r="I198" s="299" t="str">
        <f>CONCATENATE("(",ROUND((H198/$H200)*100,1),")")</f>
        <v>(50.8)</v>
      </c>
      <c r="K198" s="302">
        <f>B203-B198</f>
        <v>0.8102157621604178</v>
      </c>
      <c r="L198" s="302">
        <f>D203-D198</f>
        <v>1.1335964926406206E-2</v>
      </c>
      <c r="M198" s="302">
        <f>F203-F198</f>
        <v>5.361919198291254E-2</v>
      </c>
      <c r="N198" s="302">
        <f>SUM(K198:M198)</f>
        <v>0.87517091906973654</v>
      </c>
    </row>
    <row r="199" spans="1:14" x14ac:dyDescent="0.2">
      <c r="A199" s="282" t="s">
        <v>365</v>
      </c>
      <c r="B199" s="302">
        <f>'Ind T6'!L80</f>
        <v>28.355330519828449</v>
      </c>
      <c r="C199" s="299" t="str">
        <f>CONCATENATE("(",ROUND((B199/$H200)*100,1),")")</f>
        <v>(22)</v>
      </c>
      <c r="D199" s="302">
        <f>'Ind T6'!M80</f>
        <v>32.023930454229792</v>
      </c>
      <c r="E199" s="299" t="str">
        <f>CONCATENATE("(",ROUND((D199/$H200)*100,1),")")</f>
        <v>(24.9)</v>
      </c>
      <c r="F199" s="302">
        <f>'Ind T6'!N80</f>
        <v>2.9565171606174006</v>
      </c>
      <c r="G199" s="299" t="str">
        <f>CONCATENATE("(",ROUND((F199/$H200)*100,1),")")</f>
        <v>(2.3)</v>
      </c>
      <c r="H199" s="302">
        <f t="shared" ref="H199" si="156">SUM(B199,D199,F199)</f>
        <v>63.335778134675643</v>
      </c>
      <c r="I199" s="299" t="str">
        <f>CONCATENATE("(",ROUND((H199/$H200)*100,1),")")</f>
        <v>(49.2)</v>
      </c>
      <c r="K199" s="302">
        <f t="shared" ref="K199:K200" si="157">B204-B199</f>
        <v>1.2484114014949306</v>
      </c>
      <c r="L199" s="302">
        <f t="shared" ref="L199:L200" si="158">D204-D199</f>
        <v>-1.1832524539584561</v>
      </c>
      <c r="M199" s="302">
        <f t="shared" ref="M199:M200" si="159">F204-F199</f>
        <v>9.2670133393482956E-2</v>
      </c>
      <c r="N199" s="302">
        <f t="shared" ref="N199:N200" si="160">SUM(K199:M199)</f>
        <v>0.1578290809299574</v>
      </c>
    </row>
    <row r="200" spans="1:14" x14ac:dyDescent="0.2">
      <c r="A200" s="282" t="s">
        <v>363</v>
      </c>
      <c r="B200" s="302">
        <f>SUM(B198:B199)</f>
        <v>73.667206708353973</v>
      </c>
      <c r="C200" s="299" t="str">
        <f>CONCATENATE("(",ROUND((B200/$H200)*100,1),")")</f>
        <v>(57.2)</v>
      </c>
      <c r="D200" s="302">
        <f>SUM(D198:D199)</f>
        <v>48.38545272796317</v>
      </c>
      <c r="E200" s="299" t="str">
        <f>CONCATENATE("(",ROUND((D200/$H200)*100,1),")")</f>
        <v>(37.6)</v>
      </c>
      <c r="F200" s="302">
        <f>SUM(F198:F199)</f>
        <v>6.6633405636830672</v>
      </c>
      <c r="G200" s="299" t="str">
        <f>CONCATENATE("(",ROUND((F200/$H200)*100,1),")")</f>
        <v>(5.2)</v>
      </c>
      <c r="H200" s="302">
        <f>SUM(H198:H199)</f>
        <v>128.71600000000021</v>
      </c>
      <c r="I200" s="299" t="str">
        <f>CONCATENATE("(",ROUND((H200/$H200)*100,1),")")</f>
        <v>(100)</v>
      </c>
      <c r="K200" s="302">
        <f t="shared" si="157"/>
        <v>2.0586271636553448</v>
      </c>
      <c r="L200" s="302">
        <f t="shared" si="158"/>
        <v>-1.1719164890320428</v>
      </c>
      <c r="M200" s="302">
        <f t="shared" si="159"/>
        <v>0.1462893253763955</v>
      </c>
      <c r="N200" s="302">
        <f t="shared" si="160"/>
        <v>1.0329999999996975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46.122091950685942</v>
      </c>
      <c r="C203" s="299" t="str">
        <f>CONCATENATE("(",ROUND((B203/$H205)*100,1),")")</f>
        <v>(35.5)</v>
      </c>
      <c r="D203" s="302">
        <f>'Ind T6'!R81</f>
        <v>16.372858238659788</v>
      </c>
      <c r="E203" s="299" t="str">
        <f>CONCATENATE("(",ROUND((D203/$H205)*100,1),")")</f>
        <v>(12.6)</v>
      </c>
      <c r="F203" s="302">
        <f>'Ind T6'!S81</f>
        <v>3.7604425950485791</v>
      </c>
      <c r="G203" s="299" t="str">
        <f>CONCATENATE("(",ROUND((F203/$H205)*100,1),")")</f>
        <v>(2.9)</v>
      </c>
      <c r="H203" s="302">
        <f>SUM(B203,D203,F203)</f>
        <v>66.255392784394303</v>
      </c>
      <c r="I203" s="299" t="str">
        <f>CONCATENATE("(",ROUND((H203/$H205)*100,1),")")</f>
        <v>(51.1)</v>
      </c>
      <c r="K203" s="302">
        <f>B208-B203</f>
        <v>0.96766907321978834</v>
      </c>
      <c r="L203" s="302">
        <f>D208-D203</f>
        <v>0.15406531106233246</v>
      </c>
      <c r="M203" s="302">
        <f>F208-F203</f>
        <v>8.376907021030755E-2</v>
      </c>
      <c r="N203" s="302">
        <f>SUM(K203:M203)</f>
        <v>1.2055034544924284</v>
      </c>
    </row>
    <row r="204" spans="1:14" x14ac:dyDescent="0.2">
      <c r="A204" s="282" t="s">
        <v>365</v>
      </c>
      <c r="B204" s="302">
        <f>'Ind T6'!Q80</f>
        <v>29.60374192132338</v>
      </c>
      <c r="C204" s="299" t="str">
        <f>CONCATENATE("(",ROUND((B204/$H205)*100,1),")")</f>
        <v>(22.8)</v>
      </c>
      <c r="D204" s="302">
        <f>'Ind T6'!R80</f>
        <v>30.840678000271335</v>
      </c>
      <c r="E204" s="299" t="str">
        <f>CONCATENATE("(",ROUND((D204/$H205)*100,1),")")</f>
        <v>(23.8)</v>
      </c>
      <c r="F204" s="302">
        <f>'Ind T6'!S80</f>
        <v>3.0491872940108835</v>
      </c>
      <c r="G204" s="299" t="str">
        <f>CONCATENATE("(",ROUND((F204/$H205)*100,1),")")</f>
        <v>(2.4)</v>
      </c>
      <c r="H204" s="302">
        <f t="shared" ref="H204" si="161">SUM(B204,D204,F204)</f>
        <v>63.4936072156056</v>
      </c>
      <c r="I204" s="299" t="str">
        <f>CONCATENATE("(",ROUND((H204/$H205)*100,1),")")</f>
        <v>(48.9)</v>
      </c>
      <c r="K204" s="302">
        <f t="shared" ref="K204:K205" si="162">B209-B204</f>
        <v>2.3530248686144013</v>
      </c>
      <c r="L204" s="302">
        <f t="shared" ref="L204:L205" si="163">D209-D204</f>
        <v>-2.1035811949195384</v>
      </c>
      <c r="M204" s="302">
        <f t="shared" ref="M204:M205" si="164">F209-F204</f>
        <v>0.2040528718127419</v>
      </c>
      <c r="N204" s="302">
        <f t="shared" ref="N204:N205" si="165">SUM(K204:M204)</f>
        <v>0.45349654550760476</v>
      </c>
    </row>
    <row r="205" spans="1:14" x14ac:dyDescent="0.2">
      <c r="A205" s="282" t="s">
        <v>363</v>
      </c>
      <c r="B205" s="302">
        <f>SUM(B203:B204)</f>
        <v>75.725833872009318</v>
      </c>
      <c r="C205" s="299" t="str">
        <f>CONCATENATE("(",ROUND((B205/$H205)*100,1),")")</f>
        <v>(58.4)</v>
      </c>
      <c r="D205" s="302">
        <f>SUM(D203:D204)</f>
        <v>47.213536238931127</v>
      </c>
      <c r="E205" s="299" t="str">
        <f>CONCATENATE("(",ROUND((D205/$H205)*100,1),")")</f>
        <v>(36.4)</v>
      </c>
      <c r="F205" s="302">
        <f>SUM(F203:F204)</f>
        <v>6.8096298890594626</v>
      </c>
      <c r="G205" s="299" t="str">
        <f>CONCATENATE("(",ROUND((F205/$H205)*100,1),")")</f>
        <v>(5.2)</v>
      </c>
      <c r="H205" s="302">
        <f>SUM(H203:H204)</f>
        <v>129.74899999999991</v>
      </c>
      <c r="I205" s="299" t="str">
        <f>CONCATENATE("(",ROUND((H205/$H205)*100,1),")")</f>
        <v>(100)</v>
      </c>
      <c r="K205" s="302">
        <f t="shared" si="162"/>
        <v>3.3206939418341932</v>
      </c>
      <c r="L205" s="302">
        <f t="shared" si="163"/>
        <v>-1.9495158838572095</v>
      </c>
      <c r="M205" s="302">
        <f t="shared" si="164"/>
        <v>0.28782194202304989</v>
      </c>
      <c r="N205" s="302">
        <f t="shared" si="165"/>
        <v>1.6590000000000336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47.08976102390573</v>
      </c>
      <c r="C208" s="299" t="str">
        <f>CONCATENATE("(",ROUND((B208/$H210)*100,1),")")</f>
        <v>(35.8)</v>
      </c>
      <c r="D208" s="302">
        <f>'Ind T6'!W81</f>
        <v>16.52692354972212</v>
      </c>
      <c r="E208" s="299" t="str">
        <f>CONCATENATE("(",ROUND((D208/$H210)*100,1),")")</f>
        <v>(12.6)</v>
      </c>
      <c r="F208" s="302">
        <f>'Ind T6'!X81</f>
        <v>3.8442116652588867</v>
      </c>
      <c r="G208" s="299" t="str">
        <f>CONCATENATE("(",ROUND((F208/$H210)*100,1),")")</f>
        <v>(2.9)</v>
      </c>
      <c r="H208" s="302">
        <f>SUM(B208,D208,F208)</f>
        <v>67.460896238886733</v>
      </c>
      <c r="I208" s="299" t="str">
        <f>CONCATENATE("(",ROUND((H208/$H210)*100,1),")")</f>
        <v>(51.3)</v>
      </c>
      <c r="K208" s="302">
        <f>B208-B198</f>
        <v>1.7778848353802061</v>
      </c>
      <c r="L208" s="302">
        <f>D208-D198</f>
        <v>0.16540127598873866</v>
      </c>
      <c r="M208" s="302">
        <f>F208-F198</f>
        <v>0.13738826219322009</v>
      </c>
      <c r="N208" s="302">
        <f>SUM(K208:M208)</f>
        <v>2.0806743735621649</v>
      </c>
    </row>
    <row r="209" spans="1:14" x14ac:dyDescent="0.2">
      <c r="A209" s="282" t="s">
        <v>365</v>
      </c>
      <c r="B209" s="302">
        <f>'Ind T6'!V80</f>
        <v>31.956766789937781</v>
      </c>
      <c r="C209" s="299" t="str">
        <f>CONCATENATE("(",ROUND((B209/$H210)*100,1),")")</f>
        <v>(24.3)</v>
      </c>
      <c r="D209" s="302">
        <f>'Ind T6'!W80</f>
        <v>28.737096805351797</v>
      </c>
      <c r="E209" s="299" t="str">
        <f>CONCATENATE("(",ROUND((D209/$H210)*100,1),")")</f>
        <v>(21.9)</v>
      </c>
      <c r="F209" s="302">
        <f>'Ind T6'!X80</f>
        <v>3.2532401658236254</v>
      </c>
      <c r="G209" s="299" t="str">
        <f>CONCATENATE("(",ROUND((F209/$H210)*100,1),")")</f>
        <v>(2.5)</v>
      </c>
      <c r="H209" s="302">
        <f t="shared" ref="H209" si="166">SUM(B209,D209,F209)</f>
        <v>63.947103761113205</v>
      </c>
      <c r="I209" s="299" t="str">
        <f>CONCATENATE("(",ROUND((H209/$H210)*100,1),")")</f>
        <v>(48.7)</v>
      </c>
      <c r="K209" s="302">
        <f t="shared" ref="K209:K210" si="167">B209-B199</f>
        <v>3.6014362701093319</v>
      </c>
      <c r="L209" s="302">
        <f t="shared" ref="L209:L210" si="168">D209-D199</f>
        <v>-3.2868336488779946</v>
      </c>
      <c r="M209" s="302">
        <f t="shared" ref="M209:M210" si="169">F209-F199</f>
        <v>0.29672300520622485</v>
      </c>
      <c r="N209" s="302">
        <f t="shared" ref="N209:N210" si="170">SUM(K209:M209)</f>
        <v>0.61132562643756216</v>
      </c>
    </row>
    <row r="210" spans="1:14" x14ac:dyDescent="0.2">
      <c r="A210" s="282" t="s">
        <v>363</v>
      </c>
      <c r="B210" s="302">
        <f>SUM(B208:B209)</f>
        <v>79.046527813843511</v>
      </c>
      <c r="C210" s="299" t="str">
        <f>CONCATENATE("(",ROUND((B210/$H210)*100,1),")")</f>
        <v>(60.2)</v>
      </c>
      <c r="D210" s="302">
        <f>SUM(D208:D209)</f>
        <v>45.264020355073917</v>
      </c>
      <c r="E210" s="299" t="str">
        <f>CONCATENATE("(",ROUND((D210/$H210)*100,1),")")</f>
        <v>(34.4)</v>
      </c>
      <c r="F210" s="302">
        <f>SUM(F208:F209)</f>
        <v>7.0974518310825125</v>
      </c>
      <c r="G210" s="299" t="str">
        <f>CONCATENATE("(",ROUND((F210/$H210)*100,1),")")</f>
        <v>(5.4)</v>
      </c>
      <c r="H210" s="302">
        <f>SUM(H208:H209)</f>
        <v>131.40799999999993</v>
      </c>
      <c r="I210" s="299" t="str">
        <f>CONCATENATE("(",ROUND((H210/$H210)*100,1),")")</f>
        <v>(100)</v>
      </c>
      <c r="K210" s="302">
        <f t="shared" si="167"/>
        <v>5.379321105489538</v>
      </c>
      <c r="L210" s="302">
        <f t="shared" si="168"/>
        <v>-3.1214323728892523</v>
      </c>
      <c r="M210" s="302">
        <f t="shared" si="169"/>
        <v>0.43411126739944539</v>
      </c>
      <c r="N210" s="302">
        <f t="shared" si="170"/>
        <v>2.6919999999997311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14.30775723221851</v>
      </c>
      <c r="C219" s="299" t="str">
        <f>CONCATENATE("(",ROUND((B219/$H221)*100,1),")")</f>
        <v>(56.1)</v>
      </c>
      <c r="D219" s="302">
        <f>'Ind T6'!M90</f>
        <v>2.3066285376658948</v>
      </c>
      <c r="E219" s="299" t="str">
        <f>CONCATENATE("(",ROUND((D219/$H221)*100,1),")")</f>
        <v>(9)</v>
      </c>
      <c r="F219" s="302">
        <f>'Ind T6'!N90</f>
        <v>2.4359512988018759</v>
      </c>
      <c r="G219" s="299" t="str">
        <f>CONCATENATE("(",ROUND((F219/$H221)*100,1),")")</f>
        <v>(9.6)</v>
      </c>
      <c r="H219" s="302">
        <f>SUM(B219,D219,F219)</f>
        <v>19.050337068686279</v>
      </c>
      <c r="I219" s="299" t="str">
        <f>CONCATENATE("(",ROUND((H219/$H221)*100,1),")")</f>
        <v>(74.7)</v>
      </c>
      <c r="K219" s="302">
        <f>B224-B219</f>
        <v>0.42332509111156469</v>
      </c>
      <c r="L219" s="302">
        <f>D224-D219</f>
        <v>9.462631657256404E-2</v>
      </c>
      <c r="M219" s="302">
        <f>F224-F219</f>
        <v>8.4993377524555935E-2</v>
      </c>
      <c r="N219" s="302">
        <f>SUM(K219:M219)</f>
        <v>0.60294478520868466</v>
      </c>
    </row>
    <row r="220" spans="1:14" x14ac:dyDescent="0.2">
      <c r="A220" s="282" t="s">
        <v>365</v>
      </c>
      <c r="B220" s="302">
        <f>'Ind T6'!L89</f>
        <v>3.892156183615024</v>
      </c>
      <c r="C220" s="299" t="str">
        <f>CONCATENATE("(",ROUND((B220/$H221)*100,1),")")</f>
        <v>(15.3)</v>
      </c>
      <c r="D220" s="302">
        <f>'Ind T6'!M89</f>
        <v>2.3381649344178257</v>
      </c>
      <c r="E220" s="299" t="str">
        <f>CONCATENATE("(",ROUND((D220/$H221)*100,1),")")</f>
        <v>(9.2)</v>
      </c>
      <c r="F220" s="302">
        <f>'Ind T6'!N89</f>
        <v>0.21534181328088625</v>
      </c>
      <c r="G220" s="299" t="str">
        <f>CONCATENATE("(",ROUND((F220/$H221)*100,1),")")</f>
        <v>(0.8)</v>
      </c>
      <c r="H220" s="302">
        <f t="shared" ref="H220" si="171">SUM(B220,D220,F220)</f>
        <v>6.4456629313137359</v>
      </c>
      <c r="I220" s="299" t="str">
        <f>CONCATENATE("(",ROUND((H220/$H221)*100,1),")")</f>
        <v>(25.3)</v>
      </c>
      <c r="K220" s="302">
        <f t="shared" ref="K220:K221" si="172">B225-B220</f>
        <v>0.12733821129803724</v>
      </c>
      <c r="L220" s="302">
        <f t="shared" ref="L220:L221" si="173">D225-D220</f>
        <v>0.14394862251442309</v>
      </c>
      <c r="M220" s="302">
        <f t="shared" ref="M220:M221" si="174">F225-F220</f>
        <v>-2.3161902113782995E-4</v>
      </c>
      <c r="N220" s="302">
        <f t="shared" ref="N220:N221" si="175">SUM(K220:M220)</f>
        <v>0.2710552147913225</v>
      </c>
    </row>
    <row r="221" spans="1:14" x14ac:dyDescent="0.2">
      <c r="A221" s="282" t="s">
        <v>363</v>
      </c>
      <c r="B221" s="302">
        <f>SUM(B219:B220)</f>
        <v>18.199913415833535</v>
      </c>
      <c r="C221" s="299" t="str">
        <f>CONCATENATE("(",ROUND((B221/$H221)*100,1),")")</f>
        <v>(71.4)</v>
      </c>
      <c r="D221" s="302">
        <f>SUM(D219:D220)</f>
        <v>4.6447934720837205</v>
      </c>
      <c r="E221" s="299" t="str">
        <f>CONCATENATE("(",ROUND((D221/$H221)*100,1),")")</f>
        <v>(18.2)</v>
      </c>
      <c r="F221" s="302">
        <f>SUM(F219:F220)</f>
        <v>2.6512931120827621</v>
      </c>
      <c r="G221" s="299" t="str">
        <f>CONCATENATE("(",ROUND((F221/$H221)*100,1),")")</f>
        <v>(10.4)</v>
      </c>
      <c r="H221" s="302">
        <f>SUM(H219:H220)</f>
        <v>25.496000000000016</v>
      </c>
      <c r="I221" s="299" t="str">
        <f>CONCATENATE("(",ROUND((H221/$H221)*100,1),")")</f>
        <v>(100)</v>
      </c>
      <c r="K221" s="302">
        <f t="shared" si="172"/>
        <v>0.55066330240959971</v>
      </c>
      <c r="L221" s="302">
        <f t="shared" si="173"/>
        <v>0.23857493908698668</v>
      </c>
      <c r="M221" s="302">
        <f t="shared" si="174"/>
        <v>8.4761758503418161E-2</v>
      </c>
      <c r="N221" s="302">
        <f t="shared" si="175"/>
        <v>0.87400000000000455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14.731082323330075</v>
      </c>
      <c r="C224" s="299" t="str">
        <f>CONCATENATE("(",ROUND((B224/$H226)*100,1),")")</f>
        <v>(55.9)</v>
      </c>
      <c r="D224" s="302">
        <f>'Ind T6'!R90</f>
        <v>2.4012548542384589</v>
      </c>
      <c r="E224" s="299" t="str">
        <f>CONCATENATE("(",ROUND((D224/$H226)*100,1),")")</f>
        <v>(9.1)</v>
      </c>
      <c r="F224" s="302">
        <f>'Ind T6'!S90</f>
        <v>2.5209446763264318</v>
      </c>
      <c r="G224" s="299" t="str">
        <f>CONCATENATE("(",ROUND((F224/$H226)*100,1),")")</f>
        <v>(9.6)</v>
      </c>
      <c r="H224" s="302">
        <f>SUM(B224,D224,F224)</f>
        <v>19.653281853894967</v>
      </c>
      <c r="I224" s="299" t="str">
        <f>CONCATENATE("(",ROUND((H224/$H226)*100,1),")")</f>
        <v>(74.5)</v>
      </c>
      <c r="K224" s="302">
        <f>B229-B224</f>
        <v>-0.23186876204355045</v>
      </c>
      <c r="L224" s="302">
        <f>D229-D224</f>
        <v>9.2219312756484761E-2</v>
      </c>
      <c r="M224" s="302">
        <f>F229-F224</f>
        <v>8.0729921008154459E-2</v>
      </c>
      <c r="N224" s="302">
        <f>SUM(K224:M224)</f>
        <v>-5.8919528278911226E-2</v>
      </c>
    </row>
    <row r="225" spans="1:14" x14ac:dyDescent="0.2">
      <c r="A225" s="282" t="s">
        <v>365</v>
      </c>
      <c r="B225" s="302">
        <f>'Ind T6'!Q89</f>
        <v>4.0194943949130613</v>
      </c>
      <c r="C225" s="299" t="str">
        <f>CONCATENATE("(",ROUND((B225/$H226)*100,1),")")</f>
        <v>(15.2)</v>
      </c>
      <c r="D225" s="302">
        <f>'Ind T6'!R89</f>
        <v>2.4821135569322488</v>
      </c>
      <c r="E225" s="299" t="str">
        <f>CONCATENATE("(",ROUND((D225/$H226)*100,1),")")</f>
        <v>(9.4)</v>
      </c>
      <c r="F225" s="302">
        <f>'Ind T6'!S89</f>
        <v>0.21511019425974842</v>
      </c>
      <c r="G225" s="299" t="str">
        <f>CONCATENATE("(",ROUND((F225/$H226)*100,1),")")</f>
        <v>(0.8)</v>
      </c>
      <c r="H225" s="302">
        <f t="shared" ref="H225" si="176">SUM(B225,D225,F225)</f>
        <v>6.7167181461050589</v>
      </c>
      <c r="I225" s="299" t="str">
        <f>CONCATENATE("(",ROUND((H225/$H226)*100,1),")")</f>
        <v>(25.5)</v>
      </c>
      <c r="K225" s="302">
        <f t="shared" ref="K225:K226" si="177">B230-B225</f>
        <v>0.13934099784259946</v>
      </c>
      <c r="L225" s="302">
        <f t="shared" ref="L225:L226" si="178">D230-D225</f>
        <v>0.19715213813235444</v>
      </c>
      <c r="M225" s="302">
        <f t="shared" ref="M225:M226" si="179">F230-F225</f>
        <v>-3.5736076960673213E-3</v>
      </c>
      <c r="N225" s="302">
        <f t="shared" ref="N225:N226" si="180">SUM(K225:M225)</f>
        <v>0.3329195282788866</v>
      </c>
    </row>
    <row r="226" spans="1:14" x14ac:dyDescent="0.2">
      <c r="A226" s="282" t="s">
        <v>363</v>
      </c>
      <c r="B226" s="302">
        <f>SUM(B224:B225)</f>
        <v>18.750576718243135</v>
      </c>
      <c r="C226" s="299" t="str">
        <f>CONCATENATE("(",ROUND((B226/$H226)*100,1),")")</f>
        <v>(71.1)</v>
      </c>
      <c r="D226" s="302">
        <f>SUM(D224:D225)</f>
        <v>4.8833684111707072</v>
      </c>
      <c r="E226" s="299" t="str">
        <f>CONCATENATE("(",ROUND((D226/$H226)*100,1),")")</f>
        <v>(18.5)</v>
      </c>
      <c r="F226" s="302">
        <f>SUM(F224:F225)</f>
        <v>2.7360548705861802</v>
      </c>
      <c r="G226" s="299" t="str">
        <f>CONCATENATE("(",ROUND((F226/$H226)*100,1),")")</f>
        <v>(10.4)</v>
      </c>
      <c r="H226" s="302">
        <f>SUM(H224:H225)</f>
        <v>26.370000000000026</v>
      </c>
      <c r="I226" s="299" t="str">
        <f>CONCATENATE("(",ROUND((H226/$H226)*100,1),")")</f>
        <v>(100)</v>
      </c>
      <c r="K226" s="302">
        <f t="shared" si="177"/>
        <v>-9.2527764200948326E-2</v>
      </c>
      <c r="L226" s="302">
        <f t="shared" si="178"/>
        <v>0.28937145088884009</v>
      </c>
      <c r="M226" s="302">
        <f t="shared" si="179"/>
        <v>7.7156313312086944E-2</v>
      </c>
      <c r="N226" s="302">
        <f t="shared" si="180"/>
        <v>0.27399999999997871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14.499213561286524</v>
      </c>
      <c r="C229" s="299" t="str">
        <f>CONCATENATE("(",ROUND((B229/$H231)*100,1),")")</f>
        <v>(54.4)</v>
      </c>
      <c r="D229" s="302">
        <f>'Ind T6'!W90</f>
        <v>2.4934741669949436</v>
      </c>
      <c r="E229" s="299" t="str">
        <f>CONCATENATE("(",ROUND((D229/$H231)*100,1),")")</f>
        <v>(9.4)</v>
      </c>
      <c r="F229" s="302">
        <f>'Ind T6'!X90</f>
        <v>2.6016745973345863</v>
      </c>
      <c r="G229" s="299" t="str">
        <f>CONCATENATE("(",ROUND((F229/$H231)*100,1),")")</f>
        <v>(9.8)</v>
      </c>
      <c r="H229" s="302">
        <f>SUM(B229,D229,F229)</f>
        <v>19.594362325616054</v>
      </c>
      <c r="I229" s="299" t="str">
        <f>CONCATENATE("(",ROUND((H229/$H231)*100,1),")")</f>
        <v>(73.5)</v>
      </c>
      <c r="K229" s="302">
        <f>B229-B219</f>
        <v>0.19145632906801424</v>
      </c>
      <c r="L229" s="302">
        <f>D229-D219</f>
        <v>0.1868456293290488</v>
      </c>
      <c r="M229" s="302">
        <f>F229-F219</f>
        <v>0.16572329853271039</v>
      </c>
      <c r="N229" s="302">
        <f>SUM(K229:M229)</f>
        <v>0.54402525692977344</v>
      </c>
    </row>
    <row r="230" spans="1:14" x14ac:dyDescent="0.2">
      <c r="A230" s="282" t="s">
        <v>365</v>
      </c>
      <c r="B230" s="302">
        <f>'Ind T6'!V89</f>
        <v>4.1588353927556607</v>
      </c>
      <c r="C230" s="299" t="str">
        <f>CONCATENATE("(",ROUND((B230/$H231)*100,1),")")</f>
        <v>(15.6)</v>
      </c>
      <c r="D230" s="302">
        <f>'Ind T6'!W89</f>
        <v>2.6792656950646032</v>
      </c>
      <c r="E230" s="299" t="str">
        <f>CONCATENATE("(",ROUND((D230/$H231)*100,1),")")</f>
        <v>(10.1)</v>
      </c>
      <c r="F230" s="302">
        <f>'Ind T6'!X89</f>
        <v>0.2115365865636811</v>
      </c>
      <c r="G230" s="299" t="str">
        <f>CONCATENATE("(",ROUND((F230/$H231)*100,1),")")</f>
        <v>(0.8)</v>
      </c>
      <c r="H230" s="302">
        <f t="shared" ref="H230" si="181">SUM(B230,D230,F230)</f>
        <v>7.0496376743839448</v>
      </c>
      <c r="I230" s="299" t="str">
        <f>CONCATENATE("(",ROUND((H230/$H231)*100,1),")")</f>
        <v>(26.5)</v>
      </c>
      <c r="K230" s="302">
        <f t="shared" ref="K230:K231" si="182">B230-B220</f>
        <v>0.2666792091406367</v>
      </c>
      <c r="L230" s="302">
        <f t="shared" ref="L230:L231" si="183">D230-D220</f>
        <v>0.34110076064677752</v>
      </c>
      <c r="M230" s="302">
        <f t="shared" ref="M230:M231" si="184">F230-F220</f>
        <v>-3.8052267172051513E-3</v>
      </c>
      <c r="N230" s="302">
        <f t="shared" ref="N230:N231" si="185">SUM(K230:M230)</f>
        <v>0.60397474307020904</v>
      </c>
    </row>
    <row r="231" spans="1:14" x14ac:dyDescent="0.2">
      <c r="A231" s="282" t="s">
        <v>363</v>
      </c>
      <c r="B231" s="302">
        <f>SUM(B229:B230)</f>
        <v>18.658048954042187</v>
      </c>
      <c r="C231" s="299" t="str">
        <f>CONCATENATE("(",ROUND((B231/$H231)*100,1),")")</f>
        <v>(70)</v>
      </c>
      <c r="D231" s="302">
        <f>SUM(D229:D230)</f>
        <v>5.1727398620595473</v>
      </c>
      <c r="E231" s="299" t="str">
        <f>CONCATENATE("(",ROUND((D231/$H231)*100,1),")")</f>
        <v>(19.4)</v>
      </c>
      <c r="F231" s="302">
        <f>SUM(F229:F230)</f>
        <v>2.8132111838982672</v>
      </c>
      <c r="G231" s="299" t="str">
        <f>CONCATENATE("(",ROUND((F231/$H231)*100,1),")")</f>
        <v>(10.6)</v>
      </c>
      <c r="H231" s="302">
        <f>SUM(H229:H230)</f>
        <v>26.643999999999998</v>
      </c>
      <c r="I231" s="299" t="str">
        <f>CONCATENATE("(",ROUND((H231/$H231)*100,1),")")</f>
        <v>(100)</v>
      </c>
      <c r="K231" s="302">
        <f t="shared" si="182"/>
        <v>0.45813553820865138</v>
      </c>
      <c r="L231" s="302">
        <f t="shared" si="183"/>
        <v>0.52794638997582677</v>
      </c>
      <c r="M231" s="302">
        <f t="shared" si="184"/>
        <v>0.1619180718155051</v>
      </c>
      <c r="N231" s="302">
        <f t="shared" si="185"/>
        <v>1.1479999999999833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14.097491669110791</v>
      </c>
      <c r="C240" s="299" t="str">
        <f>CONCATENATE("(",ROUND((B240/$H242)*100,1),")")</f>
        <v>(22.3)</v>
      </c>
      <c r="D240" s="302">
        <f>'Ind T6'!M99</f>
        <v>14.705282321811771</v>
      </c>
      <c r="E240" s="299" t="str">
        <f>CONCATENATE("(",ROUND((D240/$H242)*100,1),")")</f>
        <v>(23.2)</v>
      </c>
      <c r="F240" s="302">
        <f>'Ind T6'!N99</f>
        <v>0.77624052749339689</v>
      </c>
      <c r="G240" s="299" t="str">
        <f>CONCATENATE("(",ROUND((F240/$H242)*100,1),")")</f>
        <v>(1.2)</v>
      </c>
      <c r="H240" s="302">
        <f>SUM(B240,D240,F240)</f>
        <v>29.579014518415956</v>
      </c>
      <c r="I240" s="299" t="str">
        <f>CONCATENATE("(",ROUND((H240/$H242)*100,1),")")</f>
        <v>(46.8)</v>
      </c>
      <c r="K240" s="302">
        <f>B245-B240</f>
        <v>0.8686811990654828</v>
      </c>
      <c r="L240" s="302">
        <f>D245-D240</f>
        <v>0.71480937701532277</v>
      </c>
      <c r="M240" s="302">
        <f>F245-F240</f>
        <v>5.3490910023299532E-2</v>
      </c>
      <c r="N240" s="302">
        <f>SUM(K240:M240)</f>
        <v>1.636981486104105</v>
      </c>
    </row>
    <row r="241" spans="1:14" x14ac:dyDescent="0.2">
      <c r="A241" s="282" t="s">
        <v>365</v>
      </c>
      <c r="B241" s="302">
        <f>'Ind T6'!L98</f>
        <v>12.00166183212</v>
      </c>
      <c r="C241" s="299" t="str">
        <f>CONCATENATE("(",ROUND((B241/$H242)*100,1),")")</f>
        <v>(19)</v>
      </c>
      <c r="D241" s="302">
        <f>'Ind T6'!M98</f>
        <v>20.511122715012256</v>
      </c>
      <c r="E241" s="299" t="str">
        <f>CONCATENATE("(",ROUND((D241/$H242)*100,1),")")</f>
        <v>(32.4)</v>
      </c>
      <c r="F241" s="302">
        <f>'Ind T6'!N98</f>
        <v>1.1672009344518417</v>
      </c>
      <c r="G241" s="299" t="str">
        <f>CONCATENATE("(",ROUND((F241/$H242)*100,1),")")</f>
        <v>(1.8)</v>
      </c>
      <c r="H241" s="302">
        <f t="shared" ref="H241" si="186">SUM(B241,D241,F241)</f>
        <v>33.679985481584097</v>
      </c>
      <c r="I241" s="299" t="str">
        <f>CONCATENATE("(",ROUND((H241/$H242)*100,1),")")</f>
        <v>(53.2)</v>
      </c>
      <c r="K241" s="302">
        <f t="shared" ref="K241:K242" si="187">B246-B241</f>
        <v>0.71277534254712904</v>
      </c>
      <c r="L241" s="302">
        <f t="shared" ref="L241:L242" si="188">D246-D241</f>
        <v>1.0673895714295405</v>
      </c>
      <c r="M241" s="302">
        <f t="shared" ref="M241:M242" si="189">F246-F241</f>
        <v>8.4853599919103351E-2</v>
      </c>
      <c r="N241" s="302">
        <f t="shared" ref="N241:N242" si="190">SUM(K241:M241)</f>
        <v>1.8650185138957729</v>
      </c>
    </row>
    <row r="242" spans="1:14" x14ac:dyDescent="0.2">
      <c r="A242" s="282" t="s">
        <v>363</v>
      </c>
      <c r="B242" s="302">
        <f>SUM(B240:B241)</f>
        <v>26.099153501230791</v>
      </c>
      <c r="C242" s="299" t="str">
        <f>CONCATENATE("(",ROUND((B242/$H242)*100,1),")")</f>
        <v>(41.3)</v>
      </c>
      <c r="D242" s="302">
        <f>SUM(D240:D241)</f>
        <v>35.216405036824028</v>
      </c>
      <c r="E242" s="299" t="str">
        <f>CONCATENATE("(",ROUND((D242/$H242)*100,1),")")</f>
        <v>(55.7)</v>
      </c>
      <c r="F242" s="302">
        <f>SUM(F240:F241)</f>
        <v>1.9434414619452385</v>
      </c>
      <c r="G242" s="299" t="str">
        <f>CONCATENATE("(",ROUND((F242/$H242)*100,1),")")</f>
        <v>(3.1)</v>
      </c>
      <c r="H242" s="302">
        <f>SUM(H240:H241)</f>
        <v>63.259000000000057</v>
      </c>
      <c r="I242" s="299" t="str">
        <f>CONCATENATE("(",ROUND((H242/$H242)*100,1),")")</f>
        <v>(100)</v>
      </c>
      <c r="K242" s="302">
        <f t="shared" si="187"/>
        <v>1.5814565416126136</v>
      </c>
      <c r="L242" s="302">
        <f t="shared" si="188"/>
        <v>1.7821989484448579</v>
      </c>
      <c r="M242" s="302">
        <f t="shared" si="189"/>
        <v>0.13834450994240299</v>
      </c>
      <c r="N242" s="302">
        <f t="shared" si="190"/>
        <v>3.5019999999998745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14.966172868176274</v>
      </c>
      <c r="C245" s="299" t="str">
        <f>CONCATENATE("(",ROUND((B245/$H247)*100,1),")")</f>
        <v>(22.4)</v>
      </c>
      <c r="D245" s="302">
        <f>'Ind T6'!R99</f>
        <v>15.420091698827093</v>
      </c>
      <c r="E245" s="299" t="str">
        <f>CONCATENATE("(",ROUND((D245/$H247)*100,1),")")</f>
        <v>(23.1)</v>
      </c>
      <c r="F245" s="302">
        <f>'Ind T6'!S99</f>
        <v>0.82973143751669642</v>
      </c>
      <c r="G245" s="299" t="str">
        <f>CONCATENATE("(",ROUND((F245/$H247)*100,1),")")</f>
        <v>(1.2)</v>
      </c>
      <c r="H245" s="302">
        <f>SUM(B245,D245,F245)</f>
        <v>31.215996004520061</v>
      </c>
      <c r="I245" s="299" t="str">
        <f>CONCATENATE("(",ROUND((H245/$H247)*100,1),")")</f>
        <v>(46.8)</v>
      </c>
      <c r="K245" s="302">
        <f>B250-B245</f>
        <v>1.8850303356181026</v>
      </c>
      <c r="L245" s="302">
        <f>D250-D245</f>
        <v>1.706354199906535</v>
      </c>
      <c r="M245" s="302">
        <f>F250-F245</f>
        <v>9.8519290616953081E-2</v>
      </c>
      <c r="N245" s="302">
        <f>SUM(K245:M245)</f>
        <v>3.6899038261415908</v>
      </c>
    </row>
    <row r="246" spans="1:14" x14ac:dyDescent="0.2">
      <c r="A246" s="282" t="s">
        <v>365</v>
      </c>
      <c r="B246" s="302">
        <f>'Ind T6'!Q98</f>
        <v>12.714437174667129</v>
      </c>
      <c r="C246" s="299" t="str">
        <f>CONCATENATE("(",ROUND((B246/$H247)*100,1),")")</f>
        <v>(19)</v>
      </c>
      <c r="D246" s="302">
        <f>'Ind T6'!R98</f>
        <v>21.578512286441796</v>
      </c>
      <c r="E246" s="299" t="str">
        <f>CONCATENATE("(",ROUND((D246/$H247)*100,1),")")</f>
        <v>(32.3)</v>
      </c>
      <c r="F246" s="302">
        <f>'Ind T6'!S98</f>
        <v>1.252054534370945</v>
      </c>
      <c r="G246" s="299" t="str">
        <f>CONCATENATE("(",ROUND((F246/$H247)*100,1),")")</f>
        <v>(1.9)</v>
      </c>
      <c r="H246" s="302">
        <f t="shared" ref="H246" si="191">SUM(B246,D246,F246)</f>
        <v>35.545003995479874</v>
      </c>
      <c r="I246" s="299" t="str">
        <f>CONCATENATE("(",ROUND((H246/$H247)*100,1),")")</f>
        <v>(53.2)</v>
      </c>
      <c r="K246" s="302">
        <f t="shared" ref="K246:K247" si="192">B251-B246</f>
        <v>1.4593183284757671</v>
      </c>
      <c r="L246" s="302">
        <f t="shared" ref="L246:L247" si="193">D251-D246</f>
        <v>2.3490486223396445</v>
      </c>
      <c r="M246" s="302">
        <f t="shared" ref="M246:M247" si="194">F251-F246</f>
        <v>0.1467292230431283</v>
      </c>
      <c r="N246" s="302">
        <f t="shared" ref="N246:N247" si="195">SUM(K246:M246)</f>
        <v>3.9550961738585402</v>
      </c>
    </row>
    <row r="247" spans="1:14" x14ac:dyDescent="0.2">
      <c r="A247" s="282" t="s">
        <v>363</v>
      </c>
      <c r="B247" s="302">
        <f>SUM(B245:B246)</f>
        <v>27.680610042843405</v>
      </c>
      <c r="C247" s="299" t="str">
        <f>CONCATENATE("(",ROUND((B247/$H247)*100,1),")")</f>
        <v>(41.5)</v>
      </c>
      <c r="D247" s="302">
        <f>SUM(D245:D246)</f>
        <v>36.998603985268886</v>
      </c>
      <c r="E247" s="299" t="str">
        <f>CONCATENATE("(",ROUND((D247/$H247)*100,1),")")</f>
        <v>(55.4)</v>
      </c>
      <c r="F247" s="302">
        <f>SUM(F245:F246)</f>
        <v>2.0817859718876415</v>
      </c>
      <c r="G247" s="299" t="str">
        <f>CONCATENATE("(",ROUND((F247/$H247)*100,1),")")</f>
        <v>(3.1)</v>
      </c>
      <c r="H247" s="302">
        <f>SUM(H245:H246)</f>
        <v>66.760999999999939</v>
      </c>
      <c r="I247" s="299" t="str">
        <f>CONCATENATE("(",ROUND((H247/$H247)*100,1),")")</f>
        <v>(100)</v>
      </c>
      <c r="K247" s="302">
        <f t="shared" si="192"/>
        <v>3.344348664093868</v>
      </c>
      <c r="L247" s="302">
        <f t="shared" si="193"/>
        <v>4.0554028222461795</v>
      </c>
      <c r="M247" s="302">
        <f t="shared" si="194"/>
        <v>0.24524851366008127</v>
      </c>
      <c r="N247" s="302">
        <f t="shared" si="195"/>
        <v>7.6450000000001292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16.851203203794377</v>
      </c>
      <c r="C250" s="299" t="str">
        <f>CONCATENATE("(",ROUND((B250/$H252)*100,1),")")</f>
        <v>(22.6)</v>
      </c>
      <c r="D250" s="302">
        <f>'Ind T6'!W99</f>
        <v>17.126445898733628</v>
      </c>
      <c r="E250" s="299" t="str">
        <f>CONCATENATE("(",ROUND((D250/$H252)*100,1),")")</f>
        <v>(23)</v>
      </c>
      <c r="F250" s="302">
        <f>'Ind T6'!X99</f>
        <v>0.92825072813364951</v>
      </c>
      <c r="G250" s="299" t="str">
        <f>CONCATENATE("(",ROUND((F250/$H252)*100,1),")")</f>
        <v>(1.2)</v>
      </c>
      <c r="H250" s="302">
        <f>SUM(B250,D250,F250)</f>
        <v>34.905899830661653</v>
      </c>
      <c r="I250" s="299" t="str">
        <f>CONCATENATE("(",ROUND((H250/$H252)*100,1),")")</f>
        <v>(46.9)</v>
      </c>
      <c r="K250" s="302">
        <f>B250-B240</f>
        <v>2.7537115346835854</v>
      </c>
      <c r="L250" s="302">
        <f>D250-D240</f>
        <v>2.4211635769218578</v>
      </c>
      <c r="M250" s="302">
        <f>F250-F240</f>
        <v>0.15201020064025261</v>
      </c>
      <c r="N250" s="302">
        <f>SUM(K250:M250)</f>
        <v>5.3268853122456958</v>
      </c>
    </row>
    <row r="251" spans="1:14" x14ac:dyDescent="0.2">
      <c r="A251" s="282" t="s">
        <v>365</v>
      </c>
      <c r="B251" s="302">
        <f>'Ind T6'!V98</f>
        <v>14.173755503142896</v>
      </c>
      <c r="C251" s="299" t="str">
        <f>CONCATENATE("(",ROUND((B251/$H252)*100,1),")")</f>
        <v>(19)</v>
      </c>
      <c r="D251" s="302">
        <f>'Ind T6'!W98</f>
        <v>23.927560908781441</v>
      </c>
      <c r="E251" s="299" t="str">
        <f>CONCATENATE("(",ROUND((D251/$H252)*100,1),")")</f>
        <v>(32.2)</v>
      </c>
      <c r="F251" s="302">
        <f>'Ind T6'!X98</f>
        <v>1.3987837574140733</v>
      </c>
      <c r="G251" s="299" t="str">
        <f>CONCATENATE("(",ROUND((F251/$H252)*100,1),")")</f>
        <v>(1.9)</v>
      </c>
      <c r="H251" s="302">
        <f t="shared" ref="H251" si="196">SUM(B251,D251,F251)</f>
        <v>39.50010016933841</v>
      </c>
      <c r="I251" s="299" t="str">
        <f>CONCATENATE("(",ROUND((H251/$H252)*100,1),")")</f>
        <v>(53.1)</v>
      </c>
      <c r="K251" s="302">
        <f t="shared" ref="K251:K252" si="197">B251-B241</f>
        <v>2.1720936710228962</v>
      </c>
      <c r="L251" s="302">
        <f t="shared" ref="L251:L252" si="198">D251-D241</f>
        <v>3.416438193769185</v>
      </c>
      <c r="M251" s="302">
        <f t="shared" ref="M251:M252" si="199">F251-F241</f>
        <v>0.23158282296223165</v>
      </c>
      <c r="N251" s="302">
        <f t="shared" ref="N251:N252" si="200">SUM(K251:M251)</f>
        <v>5.8201146877543124</v>
      </c>
    </row>
    <row r="252" spans="1:14" x14ac:dyDescent="0.2">
      <c r="A252" s="282" t="s">
        <v>363</v>
      </c>
      <c r="B252" s="302">
        <f>SUM(B250:B251)</f>
        <v>31.024958706937273</v>
      </c>
      <c r="C252" s="299" t="str">
        <f>CONCATENATE("(",ROUND((B252/$H252)*100,1),")")</f>
        <v>(41.7)</v>
      </c>
      <c r="D252" s="302">
        <f>SUM(D250:D251)</f>
        <v>41.054006807515066</v>
      </c>
      <c r="E252" s="299" t="str">
        <f>CONCATENATE("(",ROUND((D252/$H252)*100,1),")")</f>
        <v>(55.2)</v>
      </c>
      <c r="F252" s="302">
        <f>SUM(F250:F251)</f>
        <v>2.3270344855477227</v>
      </c>
      <c r="G252" s="299" t="str">
        <f>CONCATENATE("(",ROUND((F252/$H252)*100,1),")")</f>
        <v>(3.1)</v>
      </c>
      <c r="H252" s="302">
        <f>SUM(H250:H251)</f>
        <v>74.406000000000063</v>
      </c>
      <c r="I252" s="299" t="str">
        <f>CONCATENATE("(",ROUND((H252/$H252)*100,1),")")</f>
        <v>(100)</v>
      </c>
      <c r="K252" s="302">
        <f t="shared" si="197"/>
        <v>4.9258052057064816</v>
      </c>
      <c r="L252" s="302">
        <f t="shared" si="198"/>
        <v>5.8376017706910375</v>
      </c>
      <c r="M252" s="302">
        <f t="shared" si="199"/>
        <v>0.38359302360248426</v>
      </c>
      <c r="N252" s="302">
        <f t="shared" si="200"/>
        <v>11.147000000000004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1.3446709571291084</v>
      </c>
      <c r="C261" s="299" t="str">
        <f>CONCATENATE("(",ROUND((B261/$H263)*100,1),")")</f>
        <v>(28.6)</v>
      </c>
      <c r="D261" s="302">
        <f>'Ind T6'!M108</f>
        <v>0.42418929643303233</v>
      </c>
      <c r="E261" s="299" t="str">
        <f>CONCATENATE("(",ROUND((D261/$H263)*100,1),")")</f>
        <v>(9)</v>
      </c>
      <c r="F261" s="302">
        <f>'Ind T6'!N108</f>
        <v>0.48091493275338071</v>
      </c>
      <c r="G261" s="299" t="str">
        <f>CONCATENATE("(",ROUND((F261/$H263)*100,1),")")</f>
        <v>(10.2)</v>
      </c>
      <c r="H261" s="302">
        <f>SUM(B261,D261,F261)</f>
        <v>2.2497751863155213</v>
      </c>
      <c r="I261" s="299" t="str">
        <f>CONCATENATE("(",ROUND((H261/$H263)*100,1),")")</f>
        <v>(47.8)</v>
      </c>
      <c r="K261" s="302">
        <f>B266-B261</f>
        <v>-5.7351581218699543E-2</v>
      </c>
      <c r="L261" s="302">
        <f>D266-D261</f>
        <v>3.6651274484079677E-3</v>
      </c>
      <c r="M261" s="302">
        <f>F266-F261</f>
        <v>-1.4930359341416788E-2</v>
      </c>
      <c r="N261" s="302">
        <f>SUM(K261:M261)</f>
        <v>-6.8616813111708364E-2</v>
      </c>
    </row>
    <row r="262" spans="1:14" x14ac:dyDescent="0.2">
      <c r="A262" s="282" t="s">
        <v>365</v>
      </c>
      <c r="B262" s="302">
        <f>'Ind T6'!L107</f>
        <v>1.1062638149588304</v>
      </c>
      <c r="C262" s="299" t="str">
        <f>CONCATENATE("(",ROUND((B262/$H263)*100,1),")")</f>
        <v>(23.5)</v>
      </c>
      <c r="D262" s="302">
        <f>'Ind T6'!M107</f>
        <v>0.54242465887033153</v>
      </c>
      <c r="E262" s="299" t="str">
        <f>CONCATENATE("(",ROUND((D262/$H263)*100,1),")")</f>
        <v>(11.5)</v>
      </c>
      <c r="F262" s="302">
        <f>'Ind T6'!N107</f>
        <v>0.80953633985531781</v>
      </c>
      <c r="G262" s="299" t="str">
        <f>CONCATENATE("(",ROUND((F262/$H263)*100,1),")")</f>
        <v>(17.2)</v>
      </c>
      <c r="H262" s="302">
        <f t="shared" ref="H262" si="201">SUM(B262,D262,F262)</f>
        <v>2.4582248136844798</v>
      </c>
      <c r="I262" s="299" t="str">
        <f>CONCATENATE("(",ROUND((H262/$H263)*100,1),")")</f>
        <v>(52.2)</v>
      </c>
      <c r="K262" s="302">
        <f t="shared" ref="K262:K263" si="202">B267-B262</f>
        <v>-4.2603375693502699E-2</v>
      </c>
      <c r="L262" s="302">
        <f t="shared" ref="L262:L263" si="203">D267-D262</f>
        <v>-1.3041598080901995E-2</v>
      </c>
      <c r="M262" s="302">
        <f t="shared" ref="M262:M263" si="204">F267-F262</f>
        <v>-3.8738213113889586E-2</v>
      </c>
      <c r="N262" s="302">
        <f t="shared" ref="N262:N263" si="205">SUM(K262:M262)</f>
        <v>-9.4383186888294279E-2</v>
      </c>
    </row>
    <row r="263" spans="1:14" x14ac:dyDescent="0.2">
      <c r="A263" s="282" t="s">
        <v>363</v>
      </c>
      <c r="B263" s="302">
        <f>SUM(B261:B262)</f>
        <v>2.4509347720879386</v>
      </c>
      <c r="C263" s="299" t="str">
        <f>CONCATENATE("(",ROUND((B263/$H263)*100,1),")")</f>
        <v>(52.1)</v>
      </c>
      <c r="D263" s="302">
        <f>SUM(D261:D262)</f>
        <v>0.96661395530336391</v>
      </c>
      <c r="E263" s="299" t="str">
        <f>CONCATENATE("(",ROUND((D263/$H263)*100,1),")")</f>
        <v>(20.5)</v>
      </c>
      <c r="F263" s="302">
        <f>SUM(F261:F262)</f>
        <v>1.2904512726086985</v>
      </c>
      <c r="G263" s="299" t="str">
        <f>CONCATENATE("(",ROUND((F263/$H263)*100,1),")")</f>
        <v>(27.4)</v>
      </c>
      <c r="H263" s="302">
        <f>SUM(H261:H262)</f>
        <v>4.7080000000000011</v>
      </c>
      <c r="I263" s="299" t="str">
        <f>CONCATENATE("(",ROUND((H263/$H263)*100,1),")")</f>
        <v>(100)</v>
      </c>
      <c r="K263" s="302">
        <f t="shared" si="202"/>
        <v>-9.9954956912202242E-2</v>
      </c>
      <c r="L263" s="302">
        <f t="shared" si="203"/>
        <v>-9.3764706324941383E-3</v>
      </c>
      <c r="M263" s="302">
        <f t="shared" si="204"/>
        <v>-5.3668572455306318E-2</v>
      </c>
      <c r="N263" s="302">
        <f t="shared" si="205"/>
        <v>-0.1630000000000027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1.2873193759104089</v>
      </c>
      <c r="C266" s="299" t="str">
        <f>CONCATENATE("(",ROUND((B266/$H268)*100,1),")")</f>
        <v>(28.3)</v>
      </c>
      <c r="D266" s="302">
        <f>'Ind T6'!R108</f>
        <v>0.42785442388144029</v>
      </c>
      <c r="E266" s="299" t="str">
        <f>CONCATENATE("(",ROUND((D266/$H268)*100,1),")")</f>
        <v>(9.4)</v>
      </c>
      <c r="F266" s="302">
        <f>'Ind T6'!S108</f>
        <v>0.46598457341196392</v>
      </c>
      <c r="G266" s="299" t="str">
        <f>CONCATENATE("(",ROUND((F266/$H268)*100,1),")")</f>
        <v>(10.3)</v>
      </c>
      <c r="H266" s="302">
        <f>SUM(B266,D266,F266)</f>
        <v>2.1811583732038131</v>
      </c>
      <c r="I266" s="299" t="str">
        <f>CONCATENATE("(",ROUND((H266/$H268)*100,1),")")</f>
        <v>(48)</v>
      </c>
      <c r="K266" s="302">
        <f>B271-B266</f>
        <v>-4.4249979827565067E-2</v>
      </c>
      <c r="L266" s="302">
        <f>D271-D266</f>
        <v>1.7386927193087376E-2</v>
      </c>
      <c r="M266" s="302">
        <f>F271-F266</f>
        <v>-6.9073983715244869E-3</v>
      </c>
      <c r="N266" s="302">
        <f>SUM(K266:M266)</f>
        <v>-3.3770451006002178E-2</v>
      </c>
    </row>
    <row r="267" spans="1:14" x14ac:dyDescent="0.2">
      <c r="A267" s="282" t="s">
        <v>365</v>
      </c>
      <c r="B267" s="302">
        <f>'Ind T6'!Q107</f>
        <v>1.0636604392653277</v>
      </c>
      <c r="C267" s="299" t="str">
        <f>CONCATENATE("(",ROUND((B267/$H268)*100,1),")")</f>
        <v>(23.4)</v>
      </c>
      <c r="D267" s="302">
        <f>'Ind T6'!R107</f>
        <v>0.52938306078942954</v>
      </c>
      <c r="E267" s="299" t="str">
        <f>CONCATENATE("(",ROUND((D267/$H268)*100,1),")")</f>
        <v>(11.6)</v>
      </c>
      <c r="F267" s="302">
        <f>'Ind T6'!S107</f>
        <v>0.77079812674142822</v>
      </c>
      <c r="G267" s="299" t="str">
        <f>CONCATENATE("(",ROUND((F267/$H268)*100,1),")")</f>
        <v>(17)</v>
      </c>
      <c r="H267" s="302">
        <f t="shared" ref="H267" si="206">SUM(B267,D267,F267)</f>
        <v>2.3638416267961855</v>
      </c>
      <c r="I267" s="299" t="str">
        <f>CONCATENATE("(",ROUND((H267/$H268)*100,1),")")</f>
        <v>(52)</v>
      </c>
      <c r="K267" s="302">
        <f t="shared" ref="K267:K268" si="207">B272-B267</f>
        <v>-1.6787563099978531E-2</v>
      </c>
      <c r="L267" s="302">
        <f t="shared" ref="L267:L268" si="208">D272-D267</f>
        <v>-1.156033816287827E-2</v>
      </c>
      <c r="M267" s="302">
        <f t="shared" ref="M267:M268" si="209">F272-F267</f>
        <v>-5.0881647731137791E-2</v>
      </c>
      <c r="N267" s="302">
        <f t="shared" ref="N267:N268" si="210">SUM(K267:M267)</f>
        <v>-7.9229548993994592E-2</v>
      </c>
    </row>
    <row r="268" spans="1:14" x14ac:dyDescent="0.2">
      <c r="A268" s="282" t="s">
        <v>363</v>
      </c>
      <c r="B268" s="302">
        <f>SUM(B266:B267)</f>
        <v>2.3509798151757364</v>
      </c>
      <c r="C268" s="299" t="str">
        <f>CONCATENATE("(",ROUND((B268/$H268)*100,1),")")</f>
        <v>(51.7)</v>
      </c>
      <c r="D268" s="302">
        <f>SUM(D266:D267)</f>
        <v>0.95723748467086978</v>
      </c>
      <c r="E268" s="299" t="str">
        <f>CONCATENATE("(",ROUND((D268/$H268)*100,1),")")</f>
        <v>(21.1)</v>
      </c>
      <c r="F268" s="302">
        <f>SUM(F266:F267)</f>
        <v>1.2367827001533922</v>
      </c>
      <c r="G268" s="299" t="str">
        <f>CONCATENATE("(",ROUND((F268/$H268)*100,1),")")</f>
        <v>(27.2)</v>
      </c>
      <c r="H268" s="302">
        <f>SUM(H266:H267)</f>
        <v>4.5449999999999982</v>
      </c>
      <c r="I268" s="299" t="str">
        <f>CONCATENATE("(",ROUND((H268/$H268)*100,1),")")</f>
        <v>(100)</v>
      </c>
      <c r="K268" s="302">
        <f t="shared" si="207"/>
        <v>-6.1037542927543598E-2</v>
      </c>
      <c r="L268" s="302">
        <f t="shared" si="208"/>
        <v>5.8265890302091616E-3</v>
      </c>
      <c r="M268" s="302">
        <f t="shared" si="209"/>
        <v>-5.7789046102662445E-2</v>
      </c>
      <c r="N268" s="302">
        <f t="shared" si="210"/>
        <v>-0.11299999999999688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1.2430693960828438</v>
      </c>
      <c r="C271" s="299" t="str">
        <f>CONCATENATE("(",ROUND((B271/$H273)*100,1),")")</f>
        <v>(28)</v>
      </c>
      <c r="D271" s="302">
        <f>'Ind T6'!W108</f>
        <v>0.44524135107452767</v>
      </c>
      <c r="E271" s="299" t="str">
        <f>CONCATENATE("(",ROUND((D271/$H273)*100,1),")")</f>
        <v>(10)</v>
      </c>
      <c r="F271" s="302">
        <f>'Ind T6'!X108</f>
        <v>0.45907717504043943</v>
      </c>
      <c r="G271" s="299" t="str">
        <f>CONCATENATE("(",ROUND((F271/$H273)*100,1),")")</f>
        <v>(10.4)</v>
      </c>
      <c r="H271" s="302">
        <f>SUM(B271,D271,F271)</f>
        <v>2.1473879221978107</v>
      </c>
      <c r="I271" s="299" t="str">
        <f>CONCATENATE("(",ROUND((H271/$H273)*100,1),")")</f>
        <v>(48.5)</v>
      </c>
      <c r="K271" s="302">
        <f>B271-B261</f>
        <v>-0.10160156104626461</v>
      </c>
      <c r="L271" s="302">
        <f>D271-D261</f>
        <v>2.1052054641495344E-2</v>
      </c>
      <c r="M271" s="302">
        <f>F271-F261</f>
        <v>-2.1837757712941275E-2</v>
      </c>
      <c r="N271" s="302">
        <f>SUM(K271:M271)</f>
        <v>-0.10238726411771054</v>
      </c>
    </row>
    <row r="272" spans="1:14" x14ac:dyDescent="0.2">
      <c r="A272" s="282" t="s">
        <v>365</v>
      </c>
      <c r="B272" s="302">
        <f>'Ind T6'!V107</f>
        <v>1.0468728761653492</v>
      </c>
      <c r="C272" s="299" t="str">
        <f>CONCATENATE("(",ROUND((B272/$H273)*100,1),")")</f>
        <v>(23.6)</v>
      </c>
      <c r="D272" s="302">
        <f>'Ind T6'!W107</f>
        <v>0.51782272262655127</v>
      </c>
      <c r="E272" s="299" t="str">
        <f>CONCATENATE("(",ROUND((D272/$H273)*100,1),")")</f>
        <v>(11.7)</v>
      </c>
      <c r="F272" s="302">
        <f>'Ind T6'!X107</f>
        <v>0.71991647901029043</v>
      </c>
      <c r="G272" s="299" t="str">
        <f>CONCATENATE("(",ROUND((F272/$H273)*100,1),")")</f>
        <v>(16.2)</v>
      </c>
      <c r="H272" s="302">
        <f t="shared" ref="H272" si="211">SUM(B272,D272,F272)</f>
        <v>2.284612077802191</v>
      </c>
      <c r="I272" s="299" t="str">
        <f>CONCATENATE("(",ROUND((H272/$H273)*100,1),")")</f>
        <v>(51.5)</v>
      </c>
      <c r="K272" s="302">
        <f t="shared" ref="K272:K273" si="212">B272-B262</f>
        <v>-5.9390938793481229E-2</v>
      </c>
      <c r="L272" s="302">
        <f t="shared" ref="L272:L273" si="213">D272-D262</f>
        <v>-2.4601936243780265E-2</v>
      </c>
      <c r="M272" s="302">
        <f t="shared" ref="M272:M273" si="214">F272-F262</f>
        <v>-8.9619860845027377E-2</v>
      </c>
      <c r="N272" s="302">
        <f t="shared" ref="N272:N273" si="215">SUM(K272:M272)</f>
        <v>-0.17361273588228887</v>
      </c>
    </row>
    <row r="273" spans="1:14" x14ac:dyDescent="0.2">
      <c r="A273" s="282" t="s">
        <v>363</v>
      </c>
      <c r="B273" s="302">
        <f>SUM(B271:B272)</f>
        <v>2.2899422722481928</v>
      </c>
      <c r="C273" s="299" t="str">
        <f>CONCATENATE("(",ROUND((B273/$H273)*100,1),")")</f>
        <v>(51.7)</v>
      </c>
      <c r="D273" s="302">
        <f>SUM(D271:D272)</f>
        <v>0.96306407370107894</v>
      </c>
      <c r="E273" s="299" t="str">
        <f>CONCATENATE("(",ROUND((D273/$H273)*100,1),")")</f>
        <v>(21.7)</v>
      </c>
      <c r="F273" s="302">
        <f>SUM(F271:F272)</f>
        <v>1.1789936540507298</v>
      </c>
      <c r="G273" s="299" t="str">
        <f>CONCATENATE("(",ROUND((F273/$H273)*100,1),")")</f>
        <v>(26.6)</v>
      </c>
      <c r="H273" s="302">
        <f>SUM(H271:H272)</f>
        <v>4.4320000000000022</v>
      </c>
      <c r="I273" s="299" t="str">
        <f>CONCATENATE("(",ROUND((H273/$H273)*100,1),")")</f>
        <v>(100)</v>
      </c>
      <c r="K273" s="302">
        <f t="shared" si="212"/>
        <v>-0.16099249983974584</v>
      </c>
      <c r="L273" s="302">
        <f t="shared" si="213"/>
        <v>-3.5498816022849766E-3</v>
      </c>
      <c r="M273" s="302">
        <f t="shared" si="214"/>
        <v>-0.11145761855796876</v>
      </c>
      <c r="N273" s="302">
        <f t="shared" si="215"/>
        <v>-0.27599999999999958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21.088624803933815</v>
      </c>
      <c r="C282" s="299" t="str">
        <f>CONCATENATE("(",ROUND((B282/$H284)*100,1),")")</f>
        <v>(59)</v>
      </c>
      <c r="D282" s="302">
        <f>'Ind T6'!M117</f>
        <v>1.5943233572481783</v>
      </c>
      <c r="E282" s="299" t="str">
        <f>CONCATENATE("(",ROUND((D282/$H284)*100,1),")")</f>
        <v>(4.5)</v>
      </c>
      <c r="F282" s="302">
        <f>'Ind T6'!N117</f>
        <v>2.7515829832355796</v>
      </c>
      <c r="G282" s="299" t="str">
        <f>CONCATENATE("(",ROUND((F282/$H284)*100,1),")")</f>
        <v>(7.7)</v>
      </c>
      <c r="H282" s="302">
        <f>SUM(B282,D282,F282)</f>
        <v>25.434531144417573</v>
      </c>
      <c r="I282" s="299" t="str">
        <f>CONCATENATE("(",ROUND((H282/$H284)*100,1),")")</f>
        <v>(71.2)</v>
      </c>
      <c r="K282" s="302">
        <f>B287-B282</f>
        <v>1.2853601728455502</v>
      </c>
      <c r="L282" s="302">
        <f>D287-D282</f>
        <v>0.12282751998269981</v>
      </c>
      <c r="M282" s="302">
        <f>F287-F282</f>
        <v>0.25687959293898555</v>
      </c>
      <c r="N282" s="302">
        <f>SUM(K282:M282)</f>
        <v>1.6650672857672355</v>
      </c>
    </row>
    <row r="283" spans="1:14" x14ac:dyDescent="0.2">
      <c r="A283" s="282" t="s">
        <v>365</v>
      </c>
      <c r="B283" s="302">
        <f>'Ind T6'!L116</f>
        <v>7.3136230343253645</v>
      </c>
      <c r="C283" s="299" t="str">
        <f>CONCATENATE("(",ROUND((B283/$H284)*100,1),")")</f>
        <v>(20.5)</v>
      </c>
      <c r="D283" s="302">
        <f>'Ind T6'!M116</f>
        <v>1.9498498217757672</v>
      </c>
      <c r="E283" s="299" t="str">
        <f>CONCATENATE("(",ROUND((D283/$H284)*100,1),")")</f>
        <v>(5.5)</v>
      </c>
      <c r="F283" s="302">
        <f>'Ind T6'!N116</f>
        <v>1.0449959994813445</v>
      </c>
      <c r="G283" s="299" t="str">
        <f>CONCATENATE("(",ROUND((F283/$H284)*100,1),")")</f>
        <v>(2.9)</v>
      </c>
      <c r="H283" s="302">
        <f t="shared" ref="H283" si="216">SUM(B283,D283,F283)</f>
        <v>10.308468855582475</v>
      </c>
      <c r="I283" s="299" t="str">
        <f>CONCATENATE("(",ROUND((H283/$H284)*100,1),")")</f>
        <v>(28.8)</v>
      </c>
      <c r="K283" s="302">
        <f t="shared" ref="K283:K284" si="217">B288-B283</f>
        <v>0.68521194105341987</v>
      </c>
      <c r="L283" s="302">
        <f t="shared" ref="L283:L284" si="218">D288-D283</f>
        <v>0.10533222493366812</v>
      </c>
      <c r="M283" s="302">
        <f t="shared" ref="M283:M284" si="219">F288-F283</f>
        <v>8.9388548245678434E-2</v>
      </c>
      <c r="N283" s="302">
        <f t="shared" ref="N283:N284" si="220">SUM(K283:M283)</f>
        <v>0.87993271423276642</v>
      </c>
    </row>
    <row r="284" spans="1:14" x14ac:dyDescent="0.2">
      <c r="A284" s="282" t="s">
        <v>363</v>
      </c>
      <c r="B284" s="302">
        <f>SUM(B282:B283)</f>
        <v>28.402247838259179</v>
      </c>
      <c r="C284" s="299" t="str">
        <f>CONCATENATE("(",ROUND((B284/$H284)*100,1),")")</f>
        <v>(79.5)</v>
      </c>
      <c r="D284" s="302">
        <f>SUM(D282:D283)</f>
        <v>3.5441731790239457</v>
      </c>
      <c r="E284" s="299" t="str">
        <f>CONCATENATE("(",ROUND((D284/$H284)*100,1),")")</f>
        <v>(9.9)</v>
      </c>
      <c r="F284" s="302">
        <f>SUM(F282:F283)</f>
        <v>3.7965789827169241</v>
      </c>
      <c r="G284" s="299" t="str">
        <f>CONCATENATE("(",ROUND((F284/$H284)*100,1),")")</f>
        <v>(10.6)</v>
      </c>
      <c r="H284" s="302">
        <f>SUM(H282:H283)</f>
        <v>35.743000000000052</v>
      </c>
      <c r="I284" s="299" t="str">
        <f>CONCATENATE("(",ROUND((H284/$H284)*100,1),")")</f>
        <v>(100)</v>
      </c>
      <c r="K284" s="302">
        <f t="shared" si="217"/>
        <v>1.9705721138989709</v>
      </c>
      <c r="L284" s="302">
        <f t="shared" si="218"/>
        <v>0.22815974491636748</v>
      </c>
      <c r="M284" s="302">
        <f t="shared" si="219"/>
        <v>0.3462681411846642</v>
      </c>
      <c r="N284" s="302">
        <f t="shared" si="220"/>
        <v>2.5450000000000026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22.373984976779365</v>
      </c>
      <c r="C287" s="299" t="str">
        <f>CONCATENATE("(",ROUND((B287/$H289)*100,1),")")</f>
        <v>(58.4)</v>
      </c>
      <c r="D287" s="302">
        <f>'Ind T6'!R117</f>
        <v>1.7171508772308781</v>
      </c>
      <c r="E287" s="299" t="str">
        <f>CONCATENATE("(",ROUND((D287/$H289)*100,1),")")</f>
        <v>(4.5)</v>
      </c>
      <c r="F287" s="302">
        <f>'Ind T6'!S117</f>
        <v>3.0084625761745651</v>
      </c>
      <c r="G287" s="299" t="str">
        <f>CONCATENATE("(",ROUND((F287/$H289)*100,1),")")</f>
        <v>(7.9)</v>
      </c>
      <c r="H287" s="302">
        <f>SUM(B287,D287,F287)</f>
        <v>27.099598430184809</v>
      </c>
      <c r="I287" s="299" t="str">
        <f>CONCATENATE("(",ROUND((H287/$H289)*100,1),")")</f>
        <v>(70.8)</v>
      </c>
      <c r="K287" s="302">
        <f>B292-B287</f>
        <v>1.399197849414513</v>
      </c>
      <c r="L287" s="302">
        <f>D292-D287</f>
        <v>0.14179926739955007</v>
      </c>
      <c r="M287" s="302">
        <f>F292-F287</f>
        <v>0.29503606612924171</v>
      </c>
      <c r="N287" s="302">
        <f>SUM(K287:M287)</f>
        <v>1.8360331829433048</v>
      </c>
    </row>
    <row r="288" spans="1:14" x14ac:dyDescent="0.2">
      <c r="A288" s="282" t="s">
        <v>365</v>
      </c>
      <c r="B288" s="302">
        <f>'Ind T6'!Q116</f>
        <v>7.9988349753787844</v>
      </c>
      <c r="C288" s="299" t="str">
        <f>CONCATENATE("(",ROUND((B288/$H289)*100,1),")")</f>
        <v>(20.9)</v>
      </c>
      <c r="D288" s="302">
        <f>'Ind T6'!R116</f>
        <v>2.0551820467094353</v>
      </c>
      <c r="E288" s="299" t="str">
        <f>CONCATENATE("(",ROUND((D288/$H289)*100,1),")")</f>
        <v>(5.4)</v>
      </c>
      <c r="F288" s="302">
        <f>'Ind T6'!S116</f>
        <v>1.1343845477270229</v>
      </c>
      <c r="G288" s="299" t="str">
        <f>CONCATENATE("(",ROUND((F288/$H289)*100,1),")")</f>
        <v>(3)</v>
      </c>
      <c r="H288" s="302">
        <f t="shared" ref="H288" si="221">SUM(B288,D288,F288)</f>
        <v>11.188401569815243</v>
      </c>
      <c r="I288" s="299" t="str">
        <f>CONCATENATE("(",ROUND((H288/$H289)*100,1),")")</f>
        <v>(29.2)</v>
      </c>
      <c r="K288" s="302">
        <f t="shared" ref="K288:K289" si="222">B293-B288</f>
        <v>0.96249081878709397</v>
      </c>
      <c r="L288" s="302">
        <f t="shared" ref="L288:L289" si="223">D293-D288</f>
        <v>7.7156039664271425E-2</v>
      </c>
      <c r="M288" s="302">
        <f t="shared" ref="M288:M289" si="224">F293-F288</f>
        <v>8.8319958605264093E-2</v>
      </c>
      <c r="N288" s="302">
        <f t="shared" ref="N288:N289" si="225">SUM(K288:M288)</f>
        <v>1.1279668170566295</v>
      </c>
    </row>
    <row r="289" spans="1:14" x14ac:dyDescent="0.2">
      <c r="A289" s="282" t="s">
        <v>363</v>
      </c>
      <c r="B289" s="302">
        <f>SUM(B287:B288)</f>
        <v>30.372819952158149</v>
      </c>
      <c r="C289" s="299" t="str">
        <f>CONCATENATE("(",ROUND((B289/$H289)*100,1),")")</f>
        <v>(79.3)</v>
      </c>
      <c r="D289" s="302">
        <f>SUM(D287:D288)</f>
        <v>3.7723329239403132</v>
      </c>
      <c r="E289" s="299" t="str">
        <f>CONCATENATE("(",ROUND((D289/$H289)*100,1),")")</f>
        <v>(9.9)</v>
      </c>
      <c r="F289" s="302">
        <f>SUM(F287:F288)</f>
        <v>4.1428471239015883</v>
      </c>
      <c r="G289" s="299" t="str">
        <f>CONCATENATE("(",ROUND((F289/$H289)*100,1),")")</f>
        <v>(10.8)</v>
      </c>
      <c r="H289" s="302">
        <f>SUM(H287:H288)</f>
        <v>38.288000000000054</v>
      </c>
      <c r="I289" s="299" t="str">
        <f>CONCATENATE("(",ROUND((H289/$H289)*100,1),")")</f>
        <v>(100)</v>
      </c>
      <c r="K289" s="302">
        <f t="shared" si="222"/>
        <v>2.3616886682016052</v>
      </c>
      <c r="L289" s="302">
        <f t="shared" si="223"/>
        <v>0.21895530706382171</v>
      </c>
      <c r="M289" s="302">
        <f t="shared" si="224"/>
        <v>0.38335602473450603</v>
      </c>
      <c r="N289" s="302">
        <f t="shared" si="225"/>
        <v>2.9639999999999329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23.773182826193878</v>
      </c>
      <c r="C292" s="299" t="str">
        <f>CONCATENATE("(",ROUND((B292/$H294)*100,1),")")</f>
        <v>(57.6)</v>
      </c>
      <c r="D292" s="302">
        <f>'Ind T6'!W117</f>
        <v>1.8589501446304282</v>
      </c>
      <c r="E292" s="299" t="str">
        <f>CONCATENATE("(",ROUND((D292/$H294)*100,1),")")</f>
        <v>(4.5)</v>
      </c>
      <c r="F292" s="302">
        <f>'Ind T6'!X117</f>
        <v>3.3034986423038069</v>
      </c>
      <c r="G292" s="299" t="str">
        <f>CONCATENATE("(",ROUND((F292/$H294)*100,1),")")</f>
        <v>(8)</v>
      </c>
      <c r="H292" s="302">
        <f>SUM(B292,D292,F292)</f>
        <v>28.935631613128113</v>
      </c>
      <c r="I292" s="299" t="str">
        <f>CONCATENATE("(",ROUND((H292/$H294)*100,1),")")</f>
        <v>(70.1)</v>
      </c>
      <c r="K292" s="302">
        <f>B292-B282</f>
        <v>2.6845580222600631</v>
      </c>
      <c r="L292" s="302">
        <f>D292-D282</f>
        <v>0.26462678738224987</v>
      </c>
      <c r="M292" s="302">
        <f>F292-F282</f>
        <v>0.55191565906822726</v>
      </c>
      <c r="N292" s="302">
        <f>SUM(K292:M292)</f>
        <v>3.5011004687105403</v>
      </c>
    </row>
    <row r="293" spans="1:14" x14ac:dyDescent="0.2">
      <c r="A293" s="282" t="s">
        <v>365</v>
      </c>
      <c r="B293" s="302">
        <f>'Ind T6'!V116</f>
        <v>8.9613257941658784</v>
      </c>
      <c r="C293" s="299" t="str">
        <f>CONCATENATE("(",ROUND((B293/$H294)*100,1),")")</f>
        <v>(21.7)</v>
      </c>
      <c r="D293" s="302">
        <f>'Ind T6'!W116</f>
        <v>2.1323380863737067</v>
      </c>
      <c r="E293" s="299" t="str">
        <f>CONCATENATE("(",ROUND((D293/$H294)*100,1),")")</f>
        <v>(5.2)</v>
      </c>
      <c r="F293" s="302">
        <f>'Ind T6'!X116</f>
        <v>1.222704506332287</v>
      </c>
      <c r="G293" s="299" t="str">
        <f>CONCATENATE("(",ROUND((F293/$H294)*100,1),")")</f>
        <v>(3)</v>
      </c>
      <c r="H293" s="302">
        <f t="shared" ref="H293" si="226">SUM(B293,D293,F293)</f>
        <v>12.316368386871872</v>
      </c>
      <c r="I293" s="299" t="str">
        <f>CONCATENATE("(",ROUND((H293/$H294)*100,1),")")</f>
        <v>(29.9)</v>
      </c>
      <c r="K293" s="302">
        <f t="shared" ref="K293:K294" si="227">B293-B283</f>
        <v>1.6477027598405138</v>
      </c>
      <c r="L293" s="302">
        <f t="shared" ref="L293:L294" si="228">D293-D283</f>
        <v>0.18248826459793954</v>
      </c>
      <c r="M293" s="302">
        <f t="shared" ref="M293:M294" si="229">F293-F283</f>
        <v>0.17770850685094253</v>
      </c>
      <c r="N293" s="302">
        <f t="shared" ref="N293:N294" si="230">SUM(K293:M293)</f>
        <v>2.0078995312893957</v>
      </c>
    </row>
    <row r="294" spans="1:14" x14ac:dyDescent="0.2">
      <c r="A294" s="282" t="s">
        <v>363</v>
      </c>
      <c r="B294" s="302">
        <f>SUM(B292:B293)</f>
        <v>32.734508620359755</v>
      </c>
      <c r="C294" s="299" t="str">
        <f>CONCATENATE("(",ROUND((B294/$H294)*100,1),")")</f>
        <v>(79.4)</v>
      </c>
      <c r="D294" s="302">
        <f>SUM(D292:D293)</f>
        <v>3.9912882310041349</v>
      </c>
      <c r="E294" s="299" t="str">
        <f>CONCATENATE("(",ROUND((D294/$H294)*100,1),")")</f>
        <v>(9.7)</v>
      </c>
      <c r="F294" s="302">
        <f>SUM(F292:F293)</f>
        <v>4.5262031486360943</v>
      </c>
      <c r="G294" s="299" t="str">
        <f>CONCATENATE("(",ROUND((F294/$H294)*100,1),")")</f>
        <v>(11)</v>
      </c>
      <c r="H294" s="302">
        <f>SUM(H292:H293)</f>
        <v>41.251999999999981</v>
      </c>
      <c r="I294" s="299" t="str">
        <f>CONCATENATE("(",ROUND((H294/$H294)*100,1),")")</f>
        <v>(100)</v>
      </c>
      <c r="K294" s="302">
        <f t="shared" si="227"/>
        <v>4.3322607821005761</v>
      </c>
      <c r="L294" s="302">
        <f t="shared" si="228"/>
        <v>0.44711505198018919</v>
      </c>
      <c r="M294" s="302">
        <f t="shared" si="229"/>
        <v>0.72962416591917023</v>
      </c>
      <c r="N294" s="302">
        <f t="shared" si="230"/>
        <v>5.5089999999999355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12.570247615796843</v>
      </c>
      <c r="C303" s="299" t="str">
        <f>CONCATENATE("(",ROUND((B303/$H305)*100,1),")")</f>
        <v>(42.3)</v>
      </c>
      <c r="D303" s="302">
        <f>'Ind T6'!M126</f>
        <v>0.54169875076589402</v>
      </c>
      <c r="E303" s="299" t="str">
        <f>CONCATENATE("(",ROUND((D303/$H305)*100,1),")")</f>
        <v>(1.8)</v>
      </c>
      <c r="F303" s="302">
        <f>'Ind T6'!N126</f>
        <v>2.7581342221523864</v>
      </c>
      <c r="G303" s="299" t="str">
        <f>CONCATENATE("(",ROUND((F303/$H305)*100,1),")")</f>
        <v>(9.3)</v>
      </c>
      <c r="H303" s="302">
        <f>SUM(B303,D303,F303)</f>
        <v>15.870080588715123</v>
      </c>
      <c r="I303" s="299" t="str">
        <f>CONCATENATE("(",ROUND((H303/$H305)*100,1),")")</f>
        <v>(53.4)</v>
      </c>
      <c r="K303" s="302">
        <f>B308-B303</f>
        <v>-0.14281838544258818</v>
      </c>
      <c r="L303" s="302">
        <f>D308-D303</f>
        <v>1.6282668101103903E-2</v>
      </c>
      <c r="M303" s="302">
        <f>F308-F303</f>
        <v>0.10536307612051266</v>
      </c>
      <c r="N303" s="302">
        <f>SUM(K303:M303)</f>
        <v>-2.1172641220971622E-2</v>
      </c>
    </row>
    <row r="304" spans="1:14" x14ac:dyDescent="0.2">
      <c r="A304" s="282" t="s">
        <v>365</v>
      </c>
      <c r="B304" s="302">
        <f>'Ind T6'!L125</f>
        <v>10.359531092370487</v>
      </c>
      <c r="C304" s="299" t="str">
        <f>CONCATENATE("(",ROUND((B304/$H305)*100,1),")")</f>
        <v>(34.9)</v>
      </c>
      <c r="D304" s="302">
        <f>'Ind T6'!M125</f>
        <v>2.9194085546027102</v>
      </c>
      <c r="E304" s="299" t="str">
        <f>CONCATENATE("(",ROUND((D304/$H305)*100,1),")")</f>
        <v>(9.8)</v>
      </c>
      <c r="F304" s="302">
        <f>'Ind T6'!N125</f>
        <v>0.57097976431163955</v>
      </c>
      <c r="G304" s="299" t="str">
        <f>CONCATENATE("(",ROUND((F304/$H305)*100,1),")")</f>
        <v>(1.9)</v>
      </c>
      <c r="H304" s="302">
        <f t="shared" ref="H304" si="231">SUM(B304,D304,F304)</f>
        <v>13.849919411284835</v>
      </c>
      <c r="I304" s="299" t="str">
        <f>CONCATENATE("(",ROUND((H304/$H305)*100,1),")")</f>
        <v>(46.6)</v>
      </c>
      <c r="K304" s="302">
        <f t="shared" ref="K304:K305" si="232">B309-B304</f>
        <v>-0.16100009217001876</v>
      </c>
      <c r="L304" s="302">
        <f t="shared" ref="L304:L305" si="233">D309-D304</f>
        <v>-7.617185053172415E-2</v>
      </c>
      <c r="M304" s="302">
        <f t="shared" ref="M304:M305" si="234">F309-F304</f>
        <v>1.6344583922772049E-2</v>
      </c>
      <c r="N304" s="302">
        <f t="shared" ref="N304:N305" si="235">SUM(K304:M304)</f>
        <v>-0.22082735877897086</v>
      </c>
    </row>
    <row r="305" spans="1:14" x14ac:dyDescent="0.2">
      <c r="A305" s="282" t="s">
        <v>363</v>
      </c>
      <c r="B305" s="302">
        <f>SUM(B303:B304)</f>
        <v>22.92977870816733</v>
      </c>
      <c r="C305" s="299" t="str">
        <f>CONCATENATE("(",ROUND((B305/$H305)*100,1),")")</f>
        <v>(77.2)</v>
      </c>
      <c r="D305" s="302">
        <f>SUM(D303:D304)</f>
        <v>3.4611073053686043</v>
      </c>
      <c r="E305" s="299" t="str">
        <f>CONCATENATE("(",ROUND((D305/$H305)*100,1),")")</f>
        <v>(11.6)</v>
      </c>
      <c r="F305" s="302">
        <f>SUM(F303:F304)</f>
        <v>3.329113986464026</v>
      </c>
      <c r="G305" s="299" t="str">
        <f>CONCATENATE("(",ROUND((F305/$H305)*100,1),")")</f>
        <v>(11.2)</v>
      </c>
      <c r="H305" s="302">
        <f>SUM(H303:H304)</f>
        <v>29.719999999999956</v>
      </c>
      <c r="I305" s="299" t="str">
        <f>CONCATENATE("(",ROUND((H305/$H305)*100,1),")")</f>
        <v>(100)</v>
      </c>
      <c r="K305" s="302">
        <f t="shared" si="232"/>
        <v>-0.30381847761260516</v>
      </c>
      <c r="L305" s="302">
        <f t="shared" si="233"/>
        <v>-5.9889182430620469E-2</v>
      </c>
      <c r="M305" s="302">
        <f t="shared" si="234"/>
        <v>0.1217076600432847</v>
      </c>
      <c r="N305" s="302">
        <f t="shared" si="235"/>
        <v>-0.24199999999994093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12.427429230354255</v>
      </c>
      <c r="C308" s="299" t="str">
        <f>CONCATENATE("(",ROUND((B308/$H310)*100,1),")")</f>
        <v>(42.2)</v>
      </c>
      <c r="D308" s="302">
        <f>'Ind T6'!R126</f>
        <v>0.55798141886699792</v>
      </c>
      <c r="E308" s="299" t="str">
        <f>CONCATENATE("(",ROUND((D308/$H310)*100,1),")")</f>
        <v>(1.9)</v>
      </c>
      <c r="F308" s="302">
        <f>'Ind T6'!S126</f>
        <v>2.863497298272899</v>
      </c>
      <c r="G308" s="299" t="str">
        <f>CONCATENATE("(",ROUND((F308/$H310)*100,1),")")</f>
        <v>(9.7)</v>
      </c>
      <c r="H308" s="302">
        <f>SUM(B308,D308,F308)</f>
        <v>15.848907947494151</v>
      </c>
      <c r="I308" s="299" t="str">
        <f>CONCATENATE("(",ROUND((H308/$H310)*100,1),")")</f>
        <v>(53.8)</v>
      </c>
      <c r="K308" s="302">
        <f>B313-B308</f>
        <v>-0.5805628801703282</v>
      </c>
      <c r="L308" s="302">
        <f>D313-D308</f>
        <v>1.0361188555968681E-2</v>
      </c>
      <c r="M308" s="302">
        <f>F313-F308</f>
        <v>-2.3714936632352135E-2</v>
      </c>
      <c r="N308" s="302">
        <f>SUM(K308:M308)</f>
        <v>-0.59391662824671165</v>
      </c>
    </row>
    <row r="309" spans="1:14" x14ac:dyDescent="0.2">
      <c r="A309" s="282" t="s">
        <v>365</v>
      </c>
      <c r="B309" s="302">
        <f>'Ind T6'!Q125</f>
        <v>10.198531000200468</v>
      </c>
      <c r="C309" s="299" t="str">
        <f>CONCATENATE("(",ROUND((B309/$H310)*100,1),")")</f>
        <v>(34.6)</v>
      </c>
      <c r="D309" s="302">
        <f>'Ind T6'!R125</f>
        <v>2.8432367040709861</v>
      </c>
      <c r="E309" s="299" t="str">
        <f>CONCATENATE("(",ROUND((D309/$H310)*100,1),")")</f>
        <v>(9.6)</v>
      </c>
      <c r="F309" s="302">
        <f>'Ind T6'!S125</f>
        <v>0.5873243482344116</v>
      </c>
      <c r="G309" s="299" t="str">
        <f>CONCATENATE("(",ROUND((F309/$H310)*100,1),")")</f>
        <v>(2)</v>
      </c>
      <c r="H309" s="302">
        <f t="shared" ref="H309" si="236">SUM(B309,D309,F309)</f>
        <v>13.629092052505865</v>
      </c>
      <c r="I309" s="299" t="str">
        <f>CONCATENATE("(",ROUND((H309/$H310)*100,1),")")</f>
        <v>(46.2)</v>
      </c>
      <c r="K309" s="302">
        <f t="shared" ref="K309:K310" si="237">B314-B309</f>
        <v>-0.50774654107706851</v>
      </c>
      <c r="L309" s="302">
        <f t="shared" ref="L309:L310" si="238">D314-D309</f>
        <v>-0.16635508985221881</v>
      </c>
      <c r="M309" s="302">
        <f t="shared" ref="M309:M310" si="239">F314-F309</f>
        <v>-1.8981740824041693E-2</v>
      </c>
      <c r="N309" s="302">
        <f t="shared" ref="N309:N310" si="240">SUM(K309:M309)</f>
        <v>-0.69308337175332901</v>
      </c>
    </row>
    <row r="310" spans="1:14" x14ac:dyDescent="0.2">
      <c r="A310" s="282" t="s">
        <v>363</v>
      </c>
      <c r="B310" s="302">
        <f>SUM(B308:B309)</f>
        <v>22.625960230554725</v>
      </c>
      <c r="C310" s="299" t="str">
        <f>CONCATENATE("(",ROUND((B310/$H310)*100,1),")")</f>
        <v>(76.8)</v>
      </c>
      <c r="D310" s="302">
        <f>SUM(D308:D309)</f>
        <v>3.4012181229379839</v>
      </c>
      <c r="E310" s="299" t="str">
        <f>CONCATENATE("(",ROUND((D310/$H310)*100,1),")")</f>
        <v>(11.5)</v>
      </c>
      <c r="F310" s="302">
        <f>SUM(F308:F309)</f>
        <v>3.4508216465073107</v>
      </c>
      <c r="G310" s="299" t="str">
        <f>CONCATENATE("(",ROUND((F310/$H310)*100,1),")")</f>
        <v>(11.7)</v>
      </c>
      <c r="H310" s="302">
        <f>SUM(H308:H309)</f>
        <v>29.478000000000016</v>
      </c>
      <c r="I310" s="299" t="str">
        <f>CONCATENATE("(",ROUND((H310/$H310)*100,1),")")</f>
        <v>(100)</v>
      </c>
      <c r="K310" s="302">
        <f t="shared" si="237"/>
        <v>-1.0883094212473985</v>
      </c>
      <c r="L310" s="302">
        <f t="shared" si="238"/>
        <v>-0.15599390129625013</v>
      </c>
      <c r="M310" s="302">
        <f t="shared" si="239"/>
        <v>-4.2696677456393939E-2</v>
      </c>
      <c r="N310" s="302">
        <f t="shared" si="240"/>
        <v>-1.2870000000000426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11.846866350183927</v>
      </c>
      <c r="C313" s="299" t="str">
        <f>CONCATENATE("(",ROUND((B313/$H315)*100,1),")")</f>
        <v>(42)</v>
      </c>
      <c r="D313" s="302">
        <f>'Ind T6'!W126</f>
        <v>0.56834260742296661</v>
      </c>
      <c r="E313" s="299" t="str">
        <f>CONCATENATE("(",ROUND((D313/$H315)*100,1),")")</f>
        <v>(2)</v>
      </c>
      <c r="F313" s="302">
        <f>'Ind T6'!X126</f>
        <v>2.8397823616405469</v>
      </c>
      <c r="G313" s="299" t="str">
        <f>CONCATENATE("(",ROUND((F313/$H315)*100,1),")")</f>
        <v>(10.1)</v>
      </c>
      <c r="H313" s="302">
        <f>SUM(B313,D313,F313)</f>
        <v>15.25499131924744</v>
      </c>
      <c r="I313" s="299" t="str">
        <f>CONCATENATE("(",ROUND((H313/$H315)*100,1),")")</f>
        <v>(54.1)</v>
      </c>
      <c r="K313" s="302">
        <f>B313-B303</f>
        <v>-0.72338126561291638</v>
      </c>
      <c r="L313" s="302">
        <f>D313-D303</f>
        <v>2.6643856657072584E-2</v>
      </c>
      <c r="M313" s="302">
        <f>F313-F303</f>
        <v>8.164813948816052E-2</v>
      </c>
      <c r="N313" s="302">
        <f>SUM(K313:M313)</f>
        <v>-0.61508926946768328</v>
      </c>
    </row>
    <row r="314" spans="1:14" x14ac:dyDescent="0.2">
      <c r="A314" s="282" t="s">
        <v>365</v>
      </c>
      <c r="B314" s="302">
        <f>'Ind T6'!V125</f>
        <v>9.6907844591233996</v>
      </c>
      <c r="C314" s="299" t="str">
        <f>CONCATENATE("(",ROUND((B314/$H315)*100,1),")")</f>
        <v>(34.4)</v>
      </c>
      <c r="D314" s="302">
        <f>'Ind T6'!W125</f>
        <v>2.6768816142187672</v>
      </c>
      <c r="E314" s="299" t="str">
        <f>CONCATENATE("(",ROUND((D314/$H315)*100,1),")")</f>
        <v>(9.5)</v>
      </c>
      <c r="F314" s="302">
        <f>'Ind T6'!X125</f>
        <v>0.5683426074103699</v>
      </c>
      <c r="G314" s="299" t="str">
        <f>CONCATENATE("(",ROUND((F314/$H315)*100,1),")")</f>
        <v>(2)</v>
      </c>
      <c r="H314" s="302">
        <f t="shared" ref="H314" si="241">SUM(B314,D314,F314)</f>
        <v>12.936008680752538</v>
      </c>
      <c r="I314" s="299" t="str">
        <f>CONCATENATE("(",ROUND((H314/$H315)*100,1),")")</f>
        <v>(45.9)</v>
      </c>
      <c r="K314" s="302">
        <f t="shared" ref="K314:K315" si="242">B314-B304</f>
        <v>-0.66874663324708727</v>
      </c>
      <c r="L314" s="302">
        <f t="shared" ref="L314:L315" si="243">D314-D304</f>
        <v>-0.24252694038394296</v>
      </c>
      <c r="M314" s="302">
        <f t="shared" ref="M314:M315" si="244">F314-F304</f>
        <v>-2.6371569012696439E-3</v>
      </c>
      <c r="N314" s="302">
        <f t="shared" ref="N314:N315" si="245">SUM(K314:M314)</f>
        <v>-0.91391073053229988</v>
      </c>
    </row>
    <row r="315" spans="1:14" x14ac:dyDescent="0.2">
      <c r="A315" s="282" t="s">
        <v>363</v>
      </c>
      <c r="B315" s="302">
        <f>SUM(B313:B314)</f>
        <v>21.537650809307326</v>
      </c>
      <c r="C315" s="299" t="str">
        <f>CONCATENATE("(",ROUND((B315/$H315)*100,1),")")</f>
        <v>(76.4)</v>
      </c>
      <c r="D315" s="302">
        <f>SUM(D313:D314)</f>
        <v>3.2452242216417337</v>
      </c>
      <c r="E315" s="299" t="str">
        <f>CONCATENATE("(",ROUND((D315/$H315)*100,1),")")</f>
        <v>(11.5)</v>
      </c>
      <c r="F315" s="302">
        <f>SUM(F313:F314)</f>
        <v>3.4081249690509168</v>
      </c>
      <c r="G315" s="299" t="str">
        <f>CONCATENATE("(",ROUND((F315/$H315)*100,1),")")</f>
        <v>(12.1)</v>
      </c>
      <c r="H315" s="302">
        <f>SUM(H313:H314)</f>
        <v>28.190999999999978</v>
      </c>
      <c r="I315" s="299" t="str">
        <f>CONCATENATE("(",ROUND((H315/$H315)*100,1),")")</f>
        <v>(100)</v>
      </c>
      <c r="K315" s="302">
        <f t="shared" si="242"/>
        <v>-1.3921278988600037</v>
      </c>
      <c r="L315" s="302">
        <f t="shared" si="243"/>
        <v>-0.21588308372687059</v>
      </c>
      <c r="M315" s="302">
        <f t="shared" si="244"/>
        <v>7.9010982586890766E-2</v>
      </c>
      <c r="N315" s="302">
        <f t="shared" si="245"/>
        <v>-1.5289999999999835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5.0098914488170223</v>
      </c>
      <c r="C324" s="299" t="str">
        <f>CONCATENATE("(",ROUND((B324/$H326)*100,1),")")</f>
        <v>(30.1)</v>
      </c>
      <c r="D324" s="302">
        <f>'Ind T6'!M135</f>
        <v>1.222972586697231</v>
      </c>
      <c r="E324" s="299" t="str">
        <f>CONCATENATE("(",ROUND((D324/$H326)*100,1),")")</f>
        <v>(7.4)</v>
      </c>
      <c r="F324" s="302">
        <f>'Ind T6'!N135</f>
        <v>0.78018204360624588</v>
      </c>
      <c r="G324" s="299" t="str">
        <f>CONCATENATE("(",ROUND((F324/$H326)*100,1),")")</f>
        <v>(4.7)</v>
      </c>
      <c r="H324" s="302">
        <f>SUM(B324,D324,F324)</f>
        <v>7.0130460791204987</v>
      </c>
      <c r="I324" s="299" t="str">
        <f>CONCATENATE("(",ROUND((H324/$H326)*100,1),")")</f>
        <v>(42.2)</v>
      </c>
      <c r="K324" s="302">
        <f>B329-B324</f>
        <v>-0.30706689292499334</v>
      </c>
      <c r="L324" s="302">
        <f>D329-D324</f>
        <v>-7.1926567287111665E-2</v>
      </c>
      <c r="M324" s="302">
        <f>F329-F324</f>
        <v>-9.2715417964164271E-3</v>
      </c>
      <c r="N324" s="302">
        <f>SUM(K324:M324)</f>
        <v>-0.38826500200852143</v>
      </c>
    </row>
    <row r="325" spans="1:14" x14ac:dyDescent="0.2">
      <c r="A325" s="282" t="s">
        <v>365</v>
      </c>
      <c r="B325" s="302">
        <f>'Ind T6'!L134</f>
        <v>4.8800520485121046</v>
      </c>
      <c r="C325" s="299" t="str">
        <f>CONCATENATE("(",ROUND((B325/$H326)*100,1),")")</f>
        <v>(29.3)</v>
      </c>
      <c r="D325" s="302">
        <f>'Ind T6'!M134</f>
        <v>3.7277273708872314</v>
      </c>
      <c r="E325" s="299" t="str">
        <f>CONCATENATE("(",ROUND((D325/$H326)*100,1),")")</f>
        <v>(22.4)</v>
      </c>
      <c r="F325" s="302">
        <f>'Ind T6'!N134</f>
        <v>1.0121745014801118</v>
      </c>
      <c r="G325" s="299" t="str">
        <f>CONCATENATE("(",ROUND((F325/$H326)*100,1),")")</f>
        <v>(6.1)</v>
      </c>
      <c r="H325" s="302">
        <f t="shared" ref="H325" si="246">SUM(B325,D325,F325)</f>
        <v>9.619953920879448</v>
      </c>
      <c r="I325" s="299" t="str">
        <f>CONCATENATE("(",ROUND((H325/$H326)*100,1),")")</f>
        <v>(57.8)</v>
      </c>
      <c r="K325" s="302">
        <f t="shared" ref="K325:K326" si="247">B330-B325</f>
        <v>-0.13250566691731613</v>
      </c>
      <c r="L325" s="302">
        <f t="shared" ref="L325:L326" si="248">D330-D325</f>
        <v>-0.37845935909756934</v>
      </c>
      <c r="M325" s="302">
        <f t="shared" ref="M325:M326" si="249">F330-F325</f>
        <v>-4.7769971976536429E-2</v>
      </c>
      <c r="N325" s="302">
        <f t="shared" ref="N325:N326" si="250">SUM(K325:M325)</f>
        <v>-0.5587349979914219</v>
      </c>
    </row>
    <row r="326" spans="1:14" x14ac:dyDescent="0.2">
      <c r="A326" s="282" t="s">
        <v>363</v>
      </c>
      <c r="B326" s="302">
        <f>SUM(B324:B325)</f>
        <v>9.8899434973291278</v>
      </c>
      <c r="C326" s="299" t="str">
        <f>CONCATENATE("(",ROUND((B326/$H326)*100,1),")")</f>
        <v>(59.5)</v>
      </c>
      <c r="D326" s="302">
        <f>SUM(D324:D325)</f>
        <v>4.9506999575844626</v>
      </c>
      <c r="E326" s="299" t="str">
        <f>CONCATENATE("(",ROUND((D326/$H326)*100,1),")")</f>
        <v>(29.8)</v>
      </c>
      <c r="F326" s="302">
        <f>SUM(F324:F325)</f>
        <v>1.7923565450863577</v>
      </c>
      <c r="G326" s="299" t="str">
        <f>CONCATENATE("(",ROUND((F326/$H326)*100,1),")")</f>
        <v>(10.8)</v>
      </c>
      <c r="H326" s="302">
        <f>SUM(H324:H325)</f>
        <v>16.632999999999946</v>
      </c>
      <c r="I326" s="299" t="str">
        <f>CONCATENATE("(",ROUND((H326/$H326)*100,1),")")</f>
        <v>(100)</v>
      </c>
      <c r="K326" s="302">
        <f t="shared" si="247"/>
        <v>-0.43957255984231125</v>
      </c>
      <c r="L326" s="302">
        <f t="shared" si="248"/>
        <v>-0.45038592638468078</v>
      </c>
      <c r="M326" s="302">
        <f t="shared" si="249"/>
        <v>-5.7041513772952968E-2</v>
      </c>
      <c r="N326" s="302">
        <f t="shared" si="250"/>
        <v>-0.946999999999945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4.702824555892029</v>
      </c>
      <c r="C329" s="299" t="str">
        <f>CONCATENATE("(",ROUND((B329/$H331)*100,1),")")</f>
        <v>(30)</v>
      </c>
      <c r="D329" s="302">
        <f>'Ind T6'!R135</f>
        <v>1.1510460194101193</v>
      </c>
      <c r="E329" s="299" t="str">
        <f>CONCATENATE("(",ROUND((D329/$H331)*100,1),")")</f>
        <v>(7.3)</v>
      </c>
      <c r="F329" s="302">
        <f>'Ind T6'!S135</f>
        <v>0.77091050180982945</v>
      </c>
      <c r="G329" s="299" t="str">
        <f>CONCATENATE("(",ROUND((F329/$H331)*100,1),")")</f>
        <v>(4.9)</v>
      </c>
      <c r="H329" s="302">
        <f>SUM(B329,D329,F329)</f>
        <v>6.6247810771119777</v>
      </c>
      <c r="I329" s="299" t="str">
        <f>CONCATENATE("(",ROUND((H329/$H331)*100,1),")")</f>
        <v>(42.2)</v>
      </c>
      <c r="K329" s="302">
        <f>B334-B329</f>
        <v>0.20949362395471915</v>
      </c>
      <c r="L329" s="302">
        <f>D334-D329</f>
        <v>7.314002178240786E-2</v>
      </c>
      <c r="M329" s="302">
        <f>F334-F329</f>
        <v>0.10397263011919378</v>
      </c>
      <c r="N329" s="302">
        <f>SUM(K329:M329)</f>
        <v>0.38660627585632079</v>
      </c>
    </row>
    <row r="330" spans="1:14" x14ac:dyDescent="0.2">
      <c r="A330" s="282" t="s">
        <v>365</v>
      </c>
      <c r="B330" s="302">
        <f>'Ind T6'!Q134</f>
        <v>4.7475463815947885</v>
      </c>
      <c r="C330" s="299" t="str">
        <f>CONCATENATE("(",ROUND((B330/$H331)*100,1),")")</f>
        <v>(30.3)</v>
      </c>
      <c r="D330" s="302">
        <f>'Ind T6'!R134</f>
        <v>3.349268011789662</v>
      </c>
      <c r="E330" s="299" t="str">
        <f>CONCATENATE("(",ROUND((D330/$H331)*100,1),")")</f>
        <v>(21.4)</v>
      </c>
      <c r="F330" s="302">
        <f>'Ind T6'!S134</f>
        <v>0.96440452950357536</v>
      </c>
      <c r="G330" s="299" t="str">
        <f>CONCATENATE("(",ROUND((F330/$H331)*100,1),")")</f>
        <v>(6.1)</v>
      </c>
      <c r="H330" s="302">
        <f t="shared" ref="H330" si="251">SUM(B330,D330,F330)</f>
        <v>9.0612189228880258</v>
      </c>
      <c r="I330" s="299" t="str">
        <f>CONCATENATE("(",ROUND((H330/$H331)*100,1),")")</f>
        <v>(57.8)</v>
      </c>
      <c r="K330" s="302">
        <f t="shared" ref="K330:K331" si="252">B335-B330</f>
        <v>0.56439075634878311</v>
      </c>
      <c r="L330" s="302">
        <f t="shared" ref="L330:L331" si="253">D335-D330</f>
        <v>-0.14547062717442216</v>
      </c>
      <c r="M330" s="302">
        <f t="shared" ref="M330:M331" si="254">F335-F330</f>
        <v>5.0473594969288382E-2</v>
      </c>
      <c r="N330" s="302">
        <f t="shared" ref="N330:N331" si="255">SUM(K330:M330)</f>
        <v>0.46939372414364933</v>
      </c>
    </row>
    <row r="331" spans="1:14" x14ac:dyDescent="0.2">
      <c r="A331" s="282" t="s">
        <v>363</v>
      </c>
      <c r="B331" s="302">
        <f>SUM(B329:B330)</f>
        <v>9.4503709374868166</v>
      </c>
      <c r="C331" s="299" t="str">
        <f>CONCATENATE("(",ROUND((B331/$H331)*100,1),")")</f>
        <v>(60.2)</v>
      </c>
      <c r="D331" s="302">
        <f>SUM(D329:D330)</f>
        <v>4.5003140311997818</v>
      </c>
      <c r="E331" s="299" t="str">
        <f>CONCATENATE("(",ROUND((D331/$H331)*100,1),")")</f>
        <v>(28.7)</v>
      </c>
      <c r="F331" s="302">
        <f>SUM(F329:F330)</f>
        <v>1.7353150313134047</v>
      </c>
      <c r="G331" s="299" t="str">
        <f>CONCATENATE("(",ROUND((F331/$H331)*100,1),")")</f>
        <v>(11.1)</v>
      </c>
      <c r="H331" s="302">
        <f>SUM(H329:H330)</f>
        <v>15.686000000000003</v>
      </c>
      <c r="I331" s="299" t="str">
        <f>CONCATENATE("(",ROUND((H331/$H331)*100,1),")")</f>
        <v>(100)</v>
      </c>
      <c r="K331" s="302">
        <f t="shared" si="252"/>
        <v>0.77388438030350315</v>
      </c>
      <c r="L331" s="302">
        <f t="shared" si="253"/>
        <v>-7.2330605392014746E-2</v>
      </c>
      <c r="M331" s="302">
        <f t="shared" si="254"/>
        <v>0.15444622508848216</v>
      </c>
      <c r="N331" s="302">
        <f t="shared" si="255"/>
        <v>0.85599999999997056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4.9123181798467481</v>
      </c>
      <c r="C334" s="299" t="str">
        <f>CONCATENATE("(",ROUND((B334/$H336)*100,1),")")</f>
        <v>(29.7)</v>
      </c>
      <c r="D334" s="302">
        <f>'Ind T6'!W135</f>
        <v>1.2241860411925272</v>
      </c>
      <c r="E334" s="299" t="str">
        <f>CONCATENATE("(",ROUND((D334/$H336)*100,1),")")</f>
        <v>(7.4)</v>
      </c>
      <c r="F334" s="302">
        <f>'Ind T6'!X135</f>
        <v>0.87488313192902323</v>
      </c>
      <c r="G334" s="299" t="str">
        <f>CONCATENATE("(",ROUND((F334/$H336)*100,1),")")</f>
        <v>(5.3)</v>
      </c>
      <c r="H334" s="302">
        <f>SUM(B334,D334,F334)</f>
        <v>7.0113873529682982</v>
      </c>
      <c r="I334" s="299" t="str">
        <f>CONCATENATE("(",ROUND((H334/$H336)*100,1),")")</f>
        <v>(42.4)</v>
      </c>
      <c r="K334" s="302">
        <f>B334-B324</f>
        <v>-9.7573268970274185E-2</v>
      </c>
      <c r="L334" s="302">
        <f>D334-D324</f>
        <v>1.2134544952961956E-3</v>
      </c>
      <c r="M334" s="302">
        <f>F334-F324</f>
        <v>9.4701088322777349E-2</v>
      </c>
      <c r="N334" s="302">
        <f>SUM(K334:M334)</f>
        <v>-1.6587261522006402E-3</v>
      </c>
    </row>
    <row r="335" spans="1:14" x14ac:dyDescent="0.2">
      <c r="A335" s="282" t="s">
        <v>365</v>
      </c>
      <c r="B335" s="302">
        <f>'Ind T6'!V134</f>
        <v>5.3119371379435716</v>
      </c>
      <c r="C335" s="299" t="str">
        <f>CONCATENATE("(",ROUND((B335/$H336)*100,1),")")</f>
        <v>(32.1)</v>
      </c>
      <c r="D335" s="302">
        <f>'Ind T6'!W134</f>
        <v>3.2037973846152399</v>
      </c>
      <c r="E335" s="299" t="str">
        <f>CONCATENATE("(",ROUND((D335/$H336)*100,1),")")</f>
        <v>(19.4)</v>
      </c>
      <c r="F335" s="302">
        <f>'Ind T6'!X134</f>
        <v>1.0148781244728637</v>
      </c>
      <c r="G335" s="299" t="str">
        <f>CONCATENATE("(",ROUND((F335/$H336)*100,1),")")</f>
        <v>(6.1)</v>
      </c>
      <c r="H335" s="302">
        <f>SUM(B335,D335,F335)</f>
        <v>9.5306126470316759</v>
      </c>
      <c r="I335" s="299" t="str">
        <f>CONCATENATE("(",ROUND((H335/$H336)*100,1),")")</f>
        <v>(57.6)</v>
      </c>
      <c r="K335" s="302">
        <f t="shared" ref="K335:K336" si="256">B335-B325</f>
        <v>0.43188508943146697</v>
      </c>
      <c r="L335" s="302">
        <f t="shared" ref="L335:L336" si="257">D335-D325</f>
        <v>-0.5239299862719915</v>
      </c>
      <c r="M335" s="302">
        <f t="shared" ref="M335:M336" si="258">F335-F325</f>
        <v>2.7036229927519528E-3</v>
      </c>
      <c r="N335" s="302">
        <f t="shared" ref="N335:N336" si="259">SUM(K335:M335)</f>
        <v>-8.9341273847772573E-2</v>
      </c>
    </row>
    <row r="336" spans="1:14" x14ac:dyDescent="0.2">
      <c r="A336" s="282" t="s">
        <v>363</v>
      </c>
      <c r="B336" s="302">
        <f>SUM(B334:B335)</f>
        <v>10.22425531779032</v>
      </c>
      <c r="C336" s="299" t="str">
        <f>CONCATENATE("(",ROUND((B336/$H336)*100,1),")")</f>
        <v>(61.8)</v>
      </c>
      <c r="D336" s="302">
        <f>SUM(D334:D335)</f>
        <v>4.427983425807767</v>
      </c>
      <c r="E336" s="299" t="str">
        <f>CONCATENATE("(",ROUND((D336/$H336)*100,1),")")</f>
        <v>(26.8)</v>
      </c>
      <c r="F336" s="302">
        <f>SUM(F334:F335)</f>
        <v>1.8897612564018869</v>
      </c>
      <c r="G336" s="299" t="str">
        <f>CONCATENATE("(",ROUND((F336/$H336)*100,1),")")</f>
        <v>(11.4)</v>
      </c>
      <c r="H336" s="302">
        <f>SUM(H334:H335)</f>
        <v>16.541999999999973</v>
      </c>
      <c r="I336" s="299" t="str">
        <f>CONCATENATE("(",ROUND((H336/$H336)*100,1),")")</f>
        <v>(100)</v>
      </c>
      <c r="K336" s="302">
        <f t="shared" si="256"/>
        <v>0.3343118204611919</v>
      </c>
      <c r="L336" s="302">
        <f t="shared" si="257"/>
        <v>-0.52271653177669553</v>
      </c>
      <c r="M336" s="302">
        <f t="shared" si="258"/>
        <v>9.7404711315529191E-2</v>
      </c>
      <c r="N336" s="302">
        <f t="shared" si="259"/>
        <v>-9.0999999999974435E-2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29.333577717520356</v>
      </c>
      <c r="C345" s="299" t="str">
        <f>CONCATENATE("(",ROUND((B345/$H347)*100,1),")")</f>
        <v>(40.2)</v>
      </c>
      <c r="D345" s="302">
        <f>'Ind T6'!M144</f>
        <v>4.6985374525111672</v>
      </c>
      <c r="E345" s="299" t="str">
        <f>CONCATENATE("(",ROUND((D345/$H347)*100,1),")")</f>
        <v>(6.4)</v>
      </c>
      <c r="F345" s="302">
        <f>'Ind T6'!N144</f>
        <v>6.0261862945495865</v>
      </c>
      <c r="G345" s="299" t="str">
        <f>CONCATENATE("(",ROUND((F345/$H347)*100,1),")")</f>
        <v>(8.3)</v>
      </c>
      <c r="H345" s="302">
        <f>SUM(B345,D345,F345)</f>
        <v>40.058301464581113</v>
      </c>
      <c r="I345" s="299" t="str">
        <f>CONCATENATE("(",ROUND((H345/$H347)*100,1),")")</f>
        <v>(54.9)</v>
      </c>
      <c r="K345" s="302">
        <f>B350-B345</f>
        <v>0.80992611527360836</v>
      </c>
      <c r="L345" s="302">
        <f>D350-D345</f>
        <v>0.30825314421845018</v>
      </c>
      <c r="M345" s="302">
        <f>F350-F345</f>
        <v>0.33617916356105493</v>
      </c>
      <c r="N345" s="302">
        <f>SUM(K345:M345)</f>
        <v>1.4543584230531135</v>
      </c>
    </row>
    <row r="346" spans="1:14" x14ac:dyDescent="0.2">
      <c r="A346" s="282" t="s">
        <v>365</v>
      </c>
      <c r="B346" s="302">
        <f>'Ind T6'!L143</f>
        <v>19.622081532046256</v>
      </c>
      <c r="C346" s="299" t="str">
        <f>CONCATENATE("(",ROUND((B346/$H347)*100,1),")")</f>
        <v>(26.9)</v>
      </c>
      <c r="D346" s="302">
        <f>'Ind T6'!M143</f>
        <v>8.3070700540120264</v>
      </c>
      <c r="E346" s="299" t="str">
        <f>CONCATENATE("(",ROUND((D346/$H347)*100,1),")")</f>
        <v>(11.4)</v>
      </c>
      <c r="F346" s="302">
        <f>'Ind T6'!N143</f>
        <v>4.9825469493606045</v>
      </c>
      <c r="G346" s="299" t="str">
        <f>CONCATENATE("(",ROUND((F346/$H347)*100,1),")")</f>
        <v>(6.8)</v>
      </c>
      <c r="H346" s="302">
        <f t="shared" ref="H346" si="260">SUM(B346,D346,F346)</f>
        <v>32.911698535418886</v>
      </c>
      <c r="I346" s="299" t="str">
        <f>CONCATENATE("(",ROUND((H346/$H347)*100,1),")")</f>
        <v>(45.1)</v>
      </c>
      <c r="K346" s="302">
        <f t="shared" ref="K346:K347" si="261">B351-B346</f>
        <v>1.1707357477276155</v>
      </c>
      <c r="L346" s="302">
        <f t="shared" ref="L346:L347" si="262">D351-D346</f>
        <v>0.50582129675169618</v>
      </c>
      <c r="M346" s="302">
        <f t="shared" ref="M346:M347" si="263">F351-F346</f>
        <v>0.46308453246756187</v>
      </c>
      <c r="N346" s="302">
        <f t="shared" ref="N346:N347" si="264">SUM(K346:M346)</f>
        <v>2.1396415769468735</v>
      </c>
    </row>
    <row r="347" spans="1:14" x14ac:dyDescent="0.2">
      <c r="A347" s="282" t="s">
        <v>363</v>
      </c>
      <c r="B347" s="302">
        <f>SUM(B345:B346)</f>
        <v>48.955659249566608</v>
      </c>
      <c r="C347" s="299" t="str">
        <f>CONCATENATE("(",ROUND((B347/$H347)*100,1),")")</f>
        <v>(67.1)</v>
      </c>
      <c r="D347" s="302">
        <f>SUM(D345:D346)</f>
        <v>13.005607506523194</v>
      </c>
      <c r="E347" s="299" t="str">
        <f>CONCATENATE("(",ROUND((D347/$H347)*100,1),")")</f>
        <v>(17.8)</v>
      </c>
      <c r="F347" s="302">
        <f>SUM(F345:F346)</f>
        <v>11.008733243910191</v>
      </c>
      <c r="G347" s="299" t="str">
        <f>CONCATENATE("(",ROUND((F347/$H347)*100,1),")")</f>
        <v>(15.1)</v>
      </c>
      <c r="H347" s="302">
        <f>SUM(H345:H346)</f>
        <v>72.97</v>
      </c>
      <c r="I347" s="299" t="str">
        <f>CONCATENATE("(",ROUND((H347/$H347)*100,1),")")</f>
        <v>(100)</v>
      </c>
      <c r="K347" s="302">
        <f t="shared" si="261"/>
        <v>1.9806618630012309</v>
      </c>
      <c r="L347" s="302">
        <f t="shared" si="262"/>
        <v>0.81407444097014547</v>
      </c>
      <c r="M347" s="302">
        <f t="shared" si="263"/>
        <v>0.79926369602861591</v>
      </c>
      <c r="N347" s="302">
        <f t="shared" si="264"/>
        <v>3.5939999999999923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30.143503832793964</v>
      </c>
      <c r="C350" s="299" t="str">
        <f>CONCATENATE("(",ROUND((B350/$H352)*100,1),")")</f>
        <v>(39.4)</v>
      </c>
      <c r="D350" s="302">
        <f>'Ind T6'!R144</f>
        <v>5.0067905967296173</v>
      </c>
      <c r="E350" s="299" t="str">
        <f>CONCATENATE("(",ROUND((D350/$H352)*100,1),")")</f>
        <v>(6.5)</v>
      </c>
      <c r="F350" s="302">
        <f>'Ind T6'!S144</f>
        <v>6.3623654581106415</v>
      </c>
      <c r="G350" s="299" t="str">
        <f>CONCATENATE("(",ROUND((F350/$H352)*100,1),")")</f>
        <v>(8.3)</v>
      </c>
      <c r="H350" s="302">
        <f>SUM(B350,D350,F350)</f>
        <v>41.512659887634229</v>
      </c>
      <c r="I350" s="299" t="str">
        <f>CONCATENATE("(",ROUND((H350/$H352)*100,1),")")</f>
        <v>(54.2)</v>
      </c>
      <c r="K350" s="302">
        <f>B355-B350</f>
        <v>1.1145575068505913</v>
      </c>
      <c r="L350" s="302">
        <f>D355-D350</f>
        <v>0.55117960655289089</v>
      </c>
      <c r="M350" s="302">
        <f>F355-F350</f>
        <v>0.52774426489358905</v>
      </c>
      <c r="N350" s="302">
        <f>SUM(K350:M350)</f>
        <v>2.1934813782970712</v>
      </c>
    </row>
    <row r="351" spans="1:14" x14ac:dyDescent="0.2">
      <c r="A351" s="282" t="s">
        <v>365</v>
      </c>
      <c r="B351" s="302">
        <f>'Ind T6'!Q143</f>
        <v>20.792817279773871</v>
      </c>
      <c r="C351" s="299" t="str">
        <f>CONCATENATE("(",ROUND((B351/$H352)*100,1),")")</f>
        <v>(27.2)</v>
      </c>
      <c r="D351" s="302">
        <f>'Ind T6'!R143</f>
        <v>8.8128913507637225</v>
      </c>
      <c r="E351" s="299" t="str">
        <f>CONCATENATE("(",ROUND((D351/$H352)*100,1),")")</f>
        <v>(11.5)</v>
      </c>
      <c r="F351" s="302">
        <f>'Ind T6'!S143</f>
        <v>5.4456314818281664</v>
      </c>
      <c r="G351" s="299" t="str">
        <f>CONCATENATE("(",ROUND((F351/$H352)*100,1),")")</f>
        <v>(7.1)</v>
      </c>
      <c r="H351" s="302">
        <f t="shared" ref="H351" si="265">SUM(B351,D351,F351)</f>
        <v>35.051340112365757</v>
      </c>
      <c r="I351" s="299" t="str">
        <f>CONCATENATE("(",ROUND((H351/$H352)*100,1),")")</f>
        <v>(45.8)</v>
      </c>
      <c r="K351" s="302">
        <f t="shared" ref="K351:K352" si="266">B356-B351</f>
        <v>1.6259553087352749</v>
      </c>
      <c r="L351" s="302">
        <f t="shared" ref="L351:L352" si="267">D356-D351</f>
        <v>0.72287415651744702</v>
      </c>
      <c r="M351" s="302">
        <f t="shared" ref="M351:M352" si="268">F356-F351</f>
        <v>0.7756891564501549</v>
      </c>
      <c r="N351" s="302">
        <f t="shared" ref="N351:N352" si="269">SUM(K351:M351)</f>
        <v>3.1245186217028769</v>
      </c>
    </row>
    <row r="352" spans="1:14" x14ac:dyDescent="0.2">
      <c r="A352" s="282" t="s">
        <v>363</v>
      </c>
      <c r="B352" s="302">
        <f>SUM(B350:B351)</f>
        <v>50.936321112567839</v>
      </c>
      <c r="C352" s="299" t="str">
        <f>CONCATENATE("(",ROUND((B352/$H352)*100,1),")")</f>
        <v>(66.5)</v>
      </c>
      <c r="D352" s="302">
        <f>SUM(D350:D351)</f>
        <v>13.81968194749334</v>
      </c>
      <c r="E352" s="299" t="str">
        <f>CONCATENATE("(",ROUND((D352/$H352)*100,1),")")</f>
        <v>(18)</v>
      </c>
      <c r="F352" s="302">
        <f>SUM(F350:F351)</f>
        <v>11.807996939938807</v>
      </c>
      <c r="G352" s="299" t="str">
        <f>CONCATENATE("(",ROUND((F352/$H352)*100,1),")")</f>
        <v>(15.4)</v>
      </c>
      <c r="H352" s="302">
        <f>SUM(H350:H351)</f>
        <v>76.563999999999993</v>
      </c>
      <c r="I352" s="299" t="str">
        <f>CONCATENATE("(",ROUND((H352/$H352)*100,1),")")</f>
        <v>(100)</v>
      </c>
      <c r="K352" s="302">
        <f t="shared" si="266"/>
        <v>2.7405128155858591</v>
      </c>
      <c r="L352" s="302">
        <f t="shared" si="267"/>
        <v>1.2740537630703379</v>
      </c>
      <c r="M352" s="302">
        <f t="shared" si="268"/>
        <v>1.303433421343744</v>
      </c>
      <c r="N352" s="302">
        <f t="shared" si="269"/>
        <v>5.317999999999941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31.258061339644556</v>
      </c>
      <c r="C355" s="299" t="str">
        <f>CONCATENATE("(",ROUND((B355/$H357)*100,1),")")</f>
        <v>(38.2)</v>
      </c>
      <c r="D355" s="302">
        <f>'Ind T6'!W144</f>
        <v>5.5579702032825082</v>
      </c>
      <c r="E355" s="299" t="str">
        <f>CONCATENATE("(",ROUND((D355/$H357)*100,1),")")</f>
        <v>(6.8)</v>
      </c>
      <c r="F355" s="302">
        <f>'Ind T6'!X144</f>
        <v>6.8901097230042305</v>
      </c>
      <c r="G355" s="299" t="str">
        <f>CONCATENATE("(",ROUND((F355/$H357)*100,1),")")</f>
        <v>(8.4)</v>
      </c>
      <c r="H355" s="302">
        <f>SUM(B355,D355,F355)</f>
        <v>43.706141265931294</v>
      </c>
      <c r="I355" s="299" t="str">
        <f>CONCATENATE("(",ROUND((H355/$H357)*100,1),")")</f>
        <v>(53.4)</v>
      </c>
      <c r="K355" s="302">
        <f>B355-B345</f>
        <v>1.9244836221241997</v>
      </c>
      <c r="L355" s="302">
        <f>D355-D345</f>
        <v>0.85943275077134107</v>
      </c>
      <c r="M355" s="302">
        <f>F355-F345</f>
        <v>0.86392342845464398</v>
      </c>
      <c r="N355" s="302">
        <f>SUM(K355:M355)</f>
        <v>3.6478398013501847</v>
      </c>
    </row>
    <row r="356" spans="1:14" x14ac:dyDescent="0.2">
      <c r="A356" s="282" t="s">
        <v>365</v>
      </c>
      <c r="B356" s="302">
        <f>'Ind T6'!V143</f>
        <v>22.418772588509146</v>
      </c>
      <c r="C356" s="299" t="str">
        <f>CONCATENATE("(",ROUND((B356/$H357)*100,1),")")</f>
        <v>(27.4)</v>
      </c>
      <c r="D356" s="302">
        <f>'Ind T6'!W143</f>
        <v>9.5357655072811696</v>
      </c>
      <c r="E356" s="299" t="str">
        <f>CONCATENATE("(",ROUND((D356/$H357)*100,1),")")</f>
        <v>(11.6)</v>
      </c>
      <c r="F356" s="302">
        <f>'Ind T6'!X143</f>
        <v>6.2213206382783213</v>
      </c>
      <c r="G356" s="299" t="str">
        <f>CONCATENATE("(",ROUND((F356/$H357)*100,1),")")</f>
        <v>(7.6)</v>
      </c>
      <c r="H356" s="302">
        <f t="shared" ref="H356" si="270">SUM(B356,D356,F356)</f>
        <v>38.17585873406864</v>
      </c>
      <c r="I356" s="299" t="str">
        <f>CONCATENATE("(",ROUND((H356/$H357)*100,1),")")</f>
        <v>(46.6)</v>
      </c>
      <c r="K356" s="302">
        <f t="shared" ref="K356:K357" si="271">B356-B346</f>
        <v>2.7966910564628904</v>
      </c>
      <c r="L356" s="302">
        <f t="shared" ref="L356:L357" si="272">D356-D346</f>
        <v>1.2286954532691432</v>
      </c>
      <c r="M356" s="302">
        <f t="shared" ref="M356:M357" si="273">F356-F346</f>
        <v>1.2387736889177168</v>
      </c>
      <c r="N356" s="302">
        <f t="shared" ref="N356:N357" si="274">SUM(K356:M356)</f>
        <v>5.2641601986497504</v>
      </c>
    </row>
    <row r="357" spans="1:14" x14ac:dyDescent="0.2">
      <c r="A357" s="282" t="s">
        <v>363</v>
      </c>
      <c r="B357" s="302">
        <f>SUM(B355:B356)</f>
        <v>53.676833928153698</v>
      </c>
      <c r="C357" s="299" t="str">
        <f>CONCATENATE("(",ROUND((B357/$H357)*100,1),")")</f>
        <v>(65.6)</v>
      </c>
      <c r="D357" s="302">
        <f>SUM(D355:D356)</f>
        <v>15.093735710563678</v>
      </c>
      <c r="E357" s="299" t="str">
        <f>CONCATENATE("(",ROUND((D357/$H357)*100,1),")")</f>
        <v>(18.4)</v>
      </c>
      <c r="F357" s="302">
        <f>SUM(F355:F356)</f>
        <v>13.111430361282551</v>
      </c>
      <c r="G357" s="299" t="str">
        <f>CONCATENATE("(",ROUND((F357/$H357)*100,1),")")</f>
        <v>(16)</v>
      </c>
      <c r="H357" s="302">
        <f>SUM(H355:H356)</f>
        <v>81.881999999999934</v>
      </c>
      <c r="I357" s="299" t="str">
        <f>CONCATENATE("(",ROUND((H357/$H357)*100,1),")")</f>
        <v>(100)</v>
      </c>
      <c r="K357" s="302">
        <f t="shared" si="271"/>
        <v>4.7211746785870901</v>
      </c>
      <c r="L357" s="302">
        <f t="shared" si="272"/>
        <v>2.0881282040404834</v>
      </c>
      <c r="M357" s="302">
        <f t="shared" si="273"/>
        <v>2.1026971173723599</v>
      </c>
      <c r="N357" s="302">
        <f t="shared" si="274"/>
        <v>8.9119999999999333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17.788593816315224</v>
      </c>
      <c r="C366" s="299" t="str">
        <f>CONCATENATE("(",ROUND((B366/$H368)*100,1),")")</f>
        <v>(33)</v>
      </c>
      <c r="D366" s="302">
        <f>'Ind T6'!M153</f>
        <v>7.7990587232826991</v>
      </c>
      <c r="E366" s="299" t="str">
        <f>CONCATENATE("(",ROUND((D366/$H368)*100,1),")")</f>
        <v>(14.5)</v>
      </c>
      <c r="F366" s="302">
        <f>'Ind T6'!N153</f>
        <v>4.4295173786749649</v>
      </c>
      <c r="G366" s="299" t="str">
        <f>CONCATENATE("(",ROUND((F366/$H368)*100,1),")")</f>
        <v>(8.2)</v>
      </c>
      <c r="H366" s="302">
        <f>SUM(B366,D366,F366)</f>
        <v>30.017169918272888</v>
      </c>
      <c r="I366" s="299" t="str">
        <f>CONCATENATE("(",ROUND((H366/$H368)*100,1),")")</f>
        <v>(55.7)</v>
      </c>
      <c r="K366" s="302">
        <f>B371-B366</f>
        <v>1.5597871779264132</v>
      </c>
      <c r="L366" s="302">
        <f>D371-D366</f>
        <v>0.66642044004025625</v>
      </c>
      <c r="M366" s="302">
        <f>F371-F366</f>
        <v>0.31300894555575809</v>
      </c>
      <c r="N366" s="302">
        <f>SUM(K366:M366)</f>
        <v>2.5392165635224275</v>
      </c>
    </row>
    <row r="367" spans="1:14" x14ac:dyDescent="0.2">
      <c r="A367" s="282" t="s">
        <v>365</v>
      </c>
      <c r="B367" s="302">
        <f>'Ind T6'!L152</f>
        <v>9.8231484168138046</v>
      </c>
      <c r="C367" s="299" t="str">
        <f>CONCATENATE("(",ROUND((B367/$H368)*100,1),")")</f>
        <v>(18.2)</v>
      </c>
      <c r="D367" s="302">
        <f>'Ind T6'!M152</f>
        <v>10.006286374582986</v>
      </c>
      <c r="E367" s="299" t="str">
        <f>CONCATENATE("(",ROUND((D367/$H368)*100,1),")")</f>
        <v>(18.6)</v>
      </c>
      <c r="F367" s="302">
        <f>'Ind T6'!N152</f>
        <v>4.0143952903303317</v>
      </c>
      <c r="G367" s="299" t="str">
        <f>CONCATENATE("(",ROUND((F367/$H368)*100,1),")")</f>
        <v>(7.5)</v>
      </c>
      <c r="H367" s="302">
        <f t="shared" ref="H367" si="275">SUM(B367,D367,F367)</f>
        <v>23.843830081727123</v>
      </c>
      <c r="I367" s="299" t="str">
        <f>CONCATENATE("(",ROUND((H367/$H368)*100,1),")")</f>
        <v>(44.3)</v>
      </c>
      <c r="K367" s="302">
        <f t="shared" ref="K367:K368" si="276">B372-B367</f>
        <v>1.0533665645865735</v>
      </c>
      <c r="L367" s="302">
        <f t="shared" ref="L367:L368" si="277">D372-D367</f>
        <v>0.67310719573203315</v>
      </c>
      <c r="M367" s="302">
        <f t="shared" ref="M367:M368" si="278">F372-F367</f>
        <v>0.27930967615878366</v>
      </c>
      <c r="N367" s="302">
        <f t="shared" ref="N367:N368" si="279">SUM(K367:M367)</f>
        <v>2.0057834364773903</v>
      </c>
    </row>
    <row r="368" spans="1:14" x14ac:dyDescent="0.2">
      <c r="A368" s="282" t="s">
        <v>363</v>
      </c>
      <c r="B368" s="302">
        <f>SUM(B366:B367)</f>
        <v>27.611742233129029</v>
      </c>
      <c r="C368" s="299" t="str">
        <f>CONCATENATE("(",ROUND((B368/$H368)*100,1),")")</f>
        <v>(51.3)</v>
      </c>
      <c r="D368" s="302">
        <f>SUM(D366:D367)</f>
        <v>17.805345097865686</v>
      </c>
      <c r="E368" s="299" t="str">
        <f>CONCATENATE("(",ROUND((D368/$H368)*100,1),")")</f>
        <v>(33.1)</v>
      </c>
      <c r="F368" s="302">
        <f>SUM(F366:F367)</f>
        <v>8.4439126690052966</v>
      </c>
      <c r="G368" s="299" t="str">
        <f>CONCATENATE("(",ROUND((F368/$H368)*100,1),")")</f>
        <v>(15.7)</v>
      </c>
      <c r="H368" s="302">
        <f>SUM(H366:H367)</f>
        <v>53.861000000000011</v>
      </c>
      <c r="I368" s="299" t="str">
        <f>CONCATENATE("(",ROUND((H368/$H368)*100,1),")")</f>
        <v>(100)</v>
      </c>
      <c r="K368" s="302">
        <f t="shared" si="276"/>
        <v>2.6131537425129849</v>
      </c>
      <c r="L368" s="302">
        <f t="shared" si="277"/>
        <v>1.3395276357722885</v>
      </c>
      <c r="M368" s="302">
        <f t="shared" si="278"/>
        <v>0.59231862171454175</v>
      </c>
      <c r="N368" s="302">
        <f t="shared" si="279"/>
        <v>4.5449999999998152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19.348380994241637</v>
      </c>
      <c r="C371" s="299" t="str">
        <f>CONCATENATE("(",ROUND((B371/$H373)*100,1),")")</f>
        <v>(33.1)</v>
      </c>
      <c r="D371" s="302">
        <f>'Ind T6'!R153</f>
        <v>8.4654791633229554</v>
      </c>
      <c r="E371" s="299" t="str">
        <f>CONCATENATE("(",ROUND((D371/$H373)*100,1),")")</f>
        <v>(14.5)</v>
      </c>
      <c r="F371" s="302">
        <f>'Ind T6'!S153</f>
        <v>4.742526324230723</v>
      </c>
      <c r="G371" s="299" t="str">
        <f>CONCATENATE("(",ROUND((F371/$H373)*100,1),")")</f>
        <v>(8.1)</v>
      </c>
      <c r="H371" s="302">
        <f>SUM(B371,D371,F371)</f>
        <v>32.556386481795315</v>
      </c>
      <c r="I371" s="299" t="str">
        <f>CONCATENATE("(",ROUND((H371/$H373)*100,1),")")</f>
        <v>(55.7)</v>
      </c>
      <c r="K371" s="302">
        <f>B376-B371</f>
        <v>1.9039002605336997</v>
      </c>
      <c r="L371" s="302">
        <f>D376-D371</f>
        <v>0.74797133680748829</v>
      </c>
      <c r="M371" s="302">
        <f>F376-F371</f>
        <v>0.48290812559215013</v>
      </c>
      <c r="N371" s="302">
        <f>SUM(K371:M371)</f>
        <v>3.1347797229333381</v>
      </c>
    </row>
    <row r="372" spans="1:14" x14ac:dyDescent="0.2">
      <c r="A372" s="282" t="s">
        <v>365</v>
      </c>
      <c r="B372" s="302">
        <f>'Ind T6'!Q152</f>
        <v>10.876514981400378</v>
      </c>
      <c r="C372" s="299" t="str">
        <f>CONCATENATE("(",ROUND((B372/$H373)*100,1),")")</f>
        <v>(18.6)</v>
      </c>
      <c r="D372" s="302">
        <f>'Ind T6'!R152</f>
        <v>10.679393570315019</v>
      </c>
      <c r="E372" s="299" t="str">
        <f>CONCATENATE("(",ROUND((D372/$H373)*100,1),")")</f>
        <v>(18.3)</v>
      </c>
      <c r="F372" s="302">
        <f>'Ind T6'!S152</f>
        <v>4.2937049664891154</v>
      </c>
      <c r="G372" s="299" t="str">
        <f>CONCATENATE("(",ROUND((F372/$H373)*100,1),")")</f>
        <v>(7.4)</v>
      </c>
      <c r="H372" s="302">
        <f t="shared" ref="H372" si="280">SUM(B372,D372,F372)</f>
        <v>25.849613518204514</v>
      </c>
      <c r="I372" s="299" t="str">
        <f>CONCATENATE("(",ROUND((H372/$H373)*100,1),")")</f>
        <v>(44.3)</v>
      </c>
      <c r="K372" s="302">
        <f t="shared" ref="K372:K373" si="281">B377-B372</f>
        <v>1.3365650830303455</v>
      </c>
      <c r="L372" s="302">
        <f t="shared" ref="L372:L373" si="282">D377-D372</f>
        <v>0.65002486586761243</v>
      </c>
      <c r="M372" s="302">
        <f t="shared" ref="M372:M373" si="283">F377-F372</f>
        <v>0.4646303281688704</v>
      </c>
      <c r="N372" s="302">
        <f t="shared" ref="N372:N373" si="284">SUM(K372:M372)</f>
        <v>2.4512202770668283</v>
      </c>
    </row>
    <row r="373" spans="1:14" x14ac:dyDescent="0.2">
      <c r="A373" s="282" t="s">
        <v>363</v>
      </c>
      <c r="B373" s="302">
        <f>SUM(B371:B372)</f>
        <v>30.224895975642013</v>
      </c>
      <c r="C373" s="299" t="str">
        <f>CONCATENATE("(",ROUND((B373/$H373)*100,1),")")</f>
        <v>(51.7)</v>
      </c>
      <c r="D373" s="302">
        <f>SUM(D371:D372)</f>
        <v>19.144872733637975</v>
      </c>
      <c r="E373" s="299" t="str">
        <f>CONCATENATE("(",ROUND((D373/$H373)*100,1),")")</f>
        <v>(32.8)</v>
      </c>
      <c r="F373" s="302">
        <f>SUM(F371:F372)</f>
        <v>9.0362312907198383</v>
      </c>
      <c r="G373" s="299" t="str">
        <f>CONCATENATE("(",ROUND((F373/$H373)*100,1),")")</f>
        <v>(15.5)</v>
      </c>
      <c r="H373" s="302">
        <f>SUM(H371:H372)</f>
        <v>58.405999999999828</v>
      </c>
      <c r="I373" s="299" t="str">
        <f>CONCATENATE("(",ROUND((H373/$H373)*100,1),")")</f>
        <v>(100)</v>
      </c>
      <c r="K373" s="302">
        <f t="shared" si="281"/>
        <v>3.2404653435640469</v>
      </c>
      <c r="L373" s="302">
        <f t="shared" si="282"/>
        <v>1.3979962026751025</v>
      </c>
      <c r="M373" s="302">
        <f t="shared" si="283"/>
        <v>0.94753845376102142</v>
      </c>
      <c r="N373" s="302">
        <f t="shared" si="284"/>
        <v>5.5860000000001708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21.252281254775337</v>
      </c>
      <c r="C376" s="299" t="str">
        <f>CONCATENATE("(",ROUND((B376/$H378)*100,1),")")</f>
        <v>(33.2)</v>
      </c>
      <c r="D376" s="302">
        <f>'Ind T6'!W153</f>
        <v>9.2134505001304436</v>
      </c>
      <c r="E376" s="299" t="str">
        <f>CONCATENATE("(",ROUND((D376/$H378)*100,1),")")</f>
        <v>(14.4)</v>
      </c>
      <c r="F376" s="302">
        <f>'Ind T6'!X153</f>
        <v>5.2254344498228731</v>
      </c>
      <c r="G376" s="299" t="str">
        <f>CONCATENATE("(",ROUND((F376/$H378)*100,1),")")</f>
        <v>(8.2)</v>
      </c>
      <c r="H376" s="302">
        <f>SUM(B376,D376,F376)</f>
        <v>35.691166204728653</v>
      </c>
      <c r="I376" s="299" t="str">
        <f>CONCATENATE("(",ROUND((H376/$H378)*100,1),")")</f>
        <v>(55.8)</v>
      </c>
      <c r="K376" s="302">
        <f>B376-B366</f>
        <v>3.4636874384601128</v>
      </c>
      <c r="L376" s="302">
        <f>D376-D366</f>
        <v>1.4143917768477445</v>
      </c>
      <c r="M376" s="302">
        <f>F376-F366</f>
        <v>0.79591707114790822</v>
      </c>
      <c r="N376" s="302">
        <f>SUM(K376:M376)</f>
        <v>5.6739962864557656</v>
      </c>
    </row>
    <row r="377" spans="1:14" x14ac:dyDescent="0.2">
      <c r="A377" s="282" t="s">
        <v>365</v>
      </c>
      <c r="B377" s="302">
        <f>'Ind T6'!V152</f>
        <v>12.213080064430724</v>
      </c>
      <c r="C377" s="299" t="str">
        <f>CONCATENATE("(",ROUND((B377/$H378)*100,1),")")</f>
        <v>(19.1)</v>
      </c>
      <c r="D377" s="302">
        <f>'Ind T6'!W152</f>
        <v>11.329418436182632</v>
      </c>
      <c r="E377" s="299" t="str">
        <f>CONCATENATE("(",ROUND((D377/$H378)*100,1),")")</f>
        <v>(17.7)</v>
      </c>
      <c r="F377" s="302">
        <f>'Ind T6'!X152</f>
        <v>4.7583352946579858</v>
      </c>
      <c r="G377" s="299" t="str">
        <f>CONCATENATE("(",ROUND((F377/$H378)*100,1),")")</f>
        <v>(7.4)</v>
      </c>
      <c r="H377" s="302">
        <f t="shared" ref="H377" si="285">SUM(B377,D377,F377)</f>
        <v>28.300833795271341</v>
      </c>
      <c r="I377" s="299" t="str">
        <f>CONCATENATE("(",ROUND((H377/$H378)*100,1),")")</f>
        <v>(44.2)</v>
      </c>
      <c r="K377" s="302">
        <f t="shared" ref="K377:K378" si="286">B377-B367</f>
        <v>2.389931647616919</v>
      </c>
      <c r="L377" s="302">
        <f t="shared" ref="L377:L378" si="287">D377-D367</f>
        <v>1.3231320615996456</v>
      </c>
      <c r="M377" s="302">
        <f t="shared" ref="M377:M378" si="288">F377-F367</f>
        <v>0.74394000432765406</v>
      </c>
      <c r="N377" s="302">
        <f t="shared" ref="N377:N378" si="289">SUM(K377:M377)</f>
        <v>4.4570037135442186</v>
      </c>
    </row>
    <row r="378" spans="1:14" x14ac:dyDescent="0.2">
      <c r="A378" s="282" t="s">
        <v>363</v>
      </c>
      <c r="B378" s="302">
        <f>SUM(B376:B377)</f>
        <v>33.46536131920606</v>
      </c>
      <c r="C378" s="299" t="str">
        <f>CONCATENATE("(",ROUND((B378/$H378)*100,1),")")</f>
        <v>(52.3)</v>
      </c>
      <c r="D378" s="302">
        <f>SUM(D376:D377)</f>
        <v>20.542868936313077</v>
      </c>
      <c r="E378" s="299" t="str">
        <f>CONCATENATE("(",ROUND((D378/$H378)*100,1),")")</f>
        <v>(32.1)</v>
      </c>
      <c r="F378" s="302">
        <f>SUM(F376:F377)</f>
        <v>9.9837697444808597</v>
      </c>
      <c r="G378" s="299" t="str">
        <f>CONCATENATE("(",ROUND((F378/$H378)*100,1),")")</f>
        <v>(15.6)</v>
      </c>
      <c r="H378" s="302">
        <f>SUM(H376:H377)</f>
        <v>63.99199999999999</v>
      </c>
      <c r="I378" s="299" t="str">
        <f>CONCATENATE("(",ROUND((H378/$H378)*100,1),")")</f>
        <v>(100)</v>
      </c>
      <c r="K378" s="302">
        <f t="shared" si="286"/>
        <v>5.8536190860770319</v>
      </c>
      <c r="L378" s="302">
        <f t="shared" si="287"/>
        <v>2.737523838447391</v>
      </c>
      <c r="M378" s="302">
        <f t="shared" si="288"/>
        <v>1.5398570754755632</v>
      </c>
      <c r="N378" s="302">
        <f t="shared" si="289"/>
        <v>10.130999999999986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11.615637059094681</v>
      </c>
      <c r="C387" s="299" t="str">
        <f>CONCATENATE("(",ROUND((B387/$H389)*100,1),")")</f>
        <v>(35.9)</v>
      </c>
      <c r="D387" s="302">
        <f>'Ind T6'!M162</f>
        <v>1.6728468863482113</v>
      </c>
      <c r="E387" s="299" t="str">
        <f>CONCATENATE("(",ROUND((D387/$H389)*100,1),")")</f>
        <v>(5.2)</v>
      </c>
      <c r="F387" s="302">
        <f>'Ind T6'!N162</f>
        <v>0.62813852519443969</v>
      </c>
      <c r="G387" s="299" t="str">
        <f>CONCATENATE("(",ROUND((F387/$H389)*100,1),")")</f>
        <v>(1.9)</v>
      </c>
      <c r="H387" s="302">
        <f>SUM(B387,D387,F387)</f>
        <v>13.91662247063733</v>
      </c>
      <c r="I387" s="299" t="str">
        <f>CONCATENATE("(",ROUND((H387/$H389)*100,1),")")</f>
        <v>(43.1)</v>
      </c>
      <c r="K387" s="302">
        <f>B392-B387</f>
        <v>-0.16527896443877133</v>
      </c>
      <c r="L387" s="302">
        <f>D392-D387</f>
        <v>0.1008168320388878</v>
      </c>
      <c r="M387" s="302">
        <f>F392-F387</f>
        <v>4.4066232343390466E-3</v>
      </c>
      <c r="N387" s="302">
        <f>SUM(K387:M387)</f>
        <v>-6.0055509165544474E-2</v>
      </c>
    </row>
    <row r="388" spans="1:14" x14ac:dyDescent="0.2">
      <c r="A388" s="282" t="s">
        <v>365</v>
      </c>
      <c r="B388" s="302">
        <f>'Ind T6'!L161</f>
        <v>9.6667188343143753</v>
      </c>
      <c r="C388" s="299" t="str">
        <f>CONCATENATE("(",ROUND((B388/$H389)*100,1),")")</f>
        <v>(29.9)</v>
      </c>
      <c r="D388" s="302">
        <f>'Ind T6'!M161</f>
        <v>7.6943451009226003</v>
      </c>
      <c r="E388" s="299" t="str">
        <f>CONCATENATE("(",ROUND((D388/$H389)*100,1),")")</f>
        <v>(23.8)</v>
      </c>
      <c r="F388" s="302">
        <f>'Ind T6'!N161</f>
        <v>1.0393135941257603</v>
      </c>
      <c r="G388" s="299" t="str">
        <f>CONCATENATE("(",ROUND((F388/$H389)*100,1),")")</f>
        <v>(3.2)</v>
      </c>
      <c r="H388" s="302">
        <f t="shared" ref="H388" si="290">SUM(B388,D388,F388)</f>
        <v>18.400377529362739</v>
      </c>
      <c r="I388" s="299" t="str">
        <f>CONCATENATE("(",ROUND((H388/$H389)*100,1),")")</f>
        <v>(56.9)</v>
      </c>
      <c r="K388" s="302">
        <f t="shared" ref="K388:K389" si="291">B393-B388</f>
        <v>5.8718465135186193E-2</v>
      </c>
      <c r="L388" s="302">
        <f t="shared" ref="L388:L389" si="292">D393-D388</f>
        <v>6.2679358039210875E-2</v>
      </c>
      <c r="M388" s="302">
        <f t="shared" ref="M388:M389" si="293">F393-F388</f>
        <v>7.6576859910022499E-3</v>
      </c>
      <c r="N388" s="302">
        <f t="shared" ref="N388:N389" si="294">SUM(K388:M388)</f>
        <v>0.12905550916539932</v>
      </c>
    </row>
    <row r="389" spans="1:14" x14ac:dyDescent="0.2">
      <c r="A389" s="282" t="s">
        <v>363</v>
      </c>
      <c r="B389" s="302">
        <f>SUM(B387:B388)</f>
        <v>21.282355893409054</v>
      </c>
      <c r="C389" s="299" t="str">
        <f>CONCATENATE("(",ROUND((B389/$H389)*100,1),")")</f>
        <v>(65.9)</v>
      </c>
      <c r="D389" s="302">
        <f>SUM(D387:D388)</f>
        <v>9.3671919872708109</v>
      </c>
      <c r="E389" s="299" t="str">
        <f>CONCATENATE("(",ROUND((D389/$H389)*100,1),")")</f>
        <v>(29)</v>
      </c>
      <c r="F389" s="302">
        <f>SUM(F387:F388)</f>
        <v>1.6674521193201999</v>
      </c>
      <c r="G389" s="299" t="str">
        <f>CONCATENATE("(",ROUND((F389/$H389)*100,1),")")</f>
        <v>(5.2)</v>
      </c>
      <c r="H389" s="302">
        <f>SUM(H387:H388)</f>
        <v>32.317000000000071</v>
      </c>
      <c r="I389" s="299" t="str">
        <f>CONCATENATE("(",ROUND((H389/$H389)*100,1),")")</f>
        <v>(100)</v>
      </c>
      <c r="K389" s="302">
        <f t="shared" si="291"/>
        <v>-0.10656049930358336</v>
      </c>
      <c r="L389" s="302">
        <f t="shared" si="292"/>
        <v>0.16349619007809935</v>
      </c>
      <c r="M389" s="302">
        <f t="shared" si="293"/>
        <v>1.2064309225341407E-2</v>
      </c>
      <c r="N389" s="302">
        <f t="shared" si="294"/>
        <v>6.8999999999857398E-2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11.450358094655909</v>
      </c>
      <c r="C392" s="299" t="str">
        <f>CONCATENATE("(",ROUND((B392/$H394)*100,1),")")</f>
        <v>(35.4)</v>
      </c>
      <c r="D392" s="302">
        <f>'Ind T6'!R162</f>
        <v>1.7736637183870991</v>
      </c>
      <c r="E392" s="299" t="str">
        <f>CONCATENATE("(",ROUND((D392/$H394)*100,1),")")</f>
        <v>(5.5)</v>
      </c>
      <c r="F392" s="302">
        <f>'Ind T6'!S162</f>
        <v>0.63254514842877874</v>
      </c>
      <c r="G392" s="299" t="str">
        <f>CONCATENATE("(",ROUND((F392/$H394)*100,1),")")</f>
        <v>(2)</v>
      </c>
      <c r="H392" s="302">
        <f>SUM(B392,D392,F392)</f>
        <v>13.856566961471788</v>
      </c>
      <c r="I392" s="299" t="str">
        <f>CONCATENATE("(",ROUND((H392/$H394)*100,1),")")</f>
        <v>(42.8)</v>
      </c>
      <c r="K392" s="302">
        <f>B397-B392</f>
        <v>-0.5518389021922161</v>
      </c>
      <c r="L392" s="302">
        <f>D397-D392</f>
        <v>0.16766921430099679</v>
      </c>
      <c r="M392" s="302">
        <f>F397-F392</f>
        <v>1.7972621118175214E-3</v>
      </c>
      <c r="N392" s="302">
        <f>SUM(K392:M392)</f>
        <v>-0.38237242577940178</v>
      </c>
    </row>
    <row r="393" spans="1:14" x14ac:dyDescent="0.2">
      <c r="A393" s="282" t="s">
        <v>365</v>
      </c>
      <c r="B393" s="302">
        <f>'Ind T6'!Q161</f>
        <v>9.7254372994495615</v>
      </c>
      <c r="C393" s="299" t="str">
        <f>CONCATENATE("(",ROUND((B393/$H394)*100,1),")")</f>
        <v>(30)</v>
      </c>
      <c r="D393" s="302">
        <f>'Ind T6'!R161</f>
        <v>7.7570244589618111</v>
      </c>
      <c r="E393" s="299" t="str">
        <f>CONCATENATE("(",ROUND((D393/$H394)*100,1),")")</f>
        <v>(24)</v>
      </c>
      <c r="F393" s="302">
        <f>'Ind T6'!S161</f>
        <v>1.0469712801167625</v>
      </c>
      <c r="G393" s="299" t="str">
        <f>CONCATENATE("(",ROUND((F393/$H394)*100,1),")")</f>
        <v>(3.2)</v>
      </c>
      <c r="H393" s="302">
        <f t="shared" ref="H393" si="295">SUM(B393,D393,F393)</f>
        <v>18.529433038528133</v>
      </c>
      <c r="I393" s="299" t="str">
        <f>CONCATENATE("(",ROUND((H393/$H394)*100,1),")")</f>
        <v>(57.2)</v>
      </c>
      <c r="K393" s="302">
        <f t="shared" ref="K393:K394" si="296">B398-B393</f>
        <v>-7.5902852922771658E-2</v>
      </c>
      <c r="L393" s="302">
        <f t="shared" ref="L393:L394" si="297">D398-D393</f>
        <v>-5.71407546255287E-2</v>
      </c>
      <c r="M393" s="302">
        <f t="shared" ref="M393:M394" si="298">F398-F393</f>
        <v>4.1603332780781876E-4</v>
      </c>
      <c r="N393" s="302">
        <f t="shared" ref="N393:N394" si="299">SUM(K393:M393)</f>
        <v>-0.13262757422049254</v>
      </c>
    </row>
    <row r="394" spans="1:14" x14ac:dyDescent="0.2">
      <c r="A394" s="282" t="s">
        <v>363</v>
      </c>
      <c r="B394" s="302">
        <f>SUM(B392:B393)</f>
        <v>21.175795394105471</v>
      </c>
      <c r="C394" s="299" t="str">
        <f>CONCATENATE("(",ROUND((B394/$H394)*100,1),")")</f>
        <v>(65.4)</v>
      </c>
      <c r="D394" s="302">
        <f>SUM(D392:D393)</f>
        <v>9.5306881773489103</v>
      </c>
      <c r="E394" s="299" t="str">
        <f>CONCATENATE("(",ROUND((D394/$H394)*100,1),")")</f>
        <v>(29.4)</v>
      </c>
      <c r="F394" s="302">
        <f>SUM(F392:F393)</f>
        <v>1.6795164285455413</v>
      </c>
      <c r="G394" s="299" t="str">
        <f>CONCATENATE("(",ROUND((F394/$H394)*100,1),")")</f>
        <v>(5.2)</v>
      </c>
      <c r="H394" s="302">
        <f>SUM(H392:H393)</f>
        <v>32.385999999999925</v>
      </c>
      <c r="I394" s="299" t="str">
        <f>CONCATENATE("(",ROUND((H394/$H394)*100,1),")")</f>
        <v>(100)</v>
      </c>
      <c r="K394" s="302">
        <f t="shared" si="296"/>
        <v>-0.62774175511498953</v>
      </c>
      <c r="L394" s="302">
        <f t="shared" si="297"/>
        <v>0.11052845967546787</v>
      </c>
      <c r="M394" s="302">
        <f t="shared" si="298"/>
        <v>2.2132954396254512E-3</v>
      </c>
      <c r="N394" s="302">
        <f t="shared" si="299"/>
        <v>-0.51499999999989621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10.898519192463693</v>
      </c>
      <c r="C397" s="299" t="str">
        <f>CONCATENATE("(",ROUND((B397/$H399)*100,1),")")</f>
        <v>(34.2)</v>
      </c>
      <c r="D397" s="302">
        <f>'Ind T6'!W162</f>
        <v>1.9413329326880959</v>
      </c>
      <c r="E397" s="299" t="str">
        <f>CONCATENATE("(",ROUND((D397/$H399)*100,1),")")</f>
        <v>(6.1)</v>
      </c>
      <c r="F397" s="302">
        <f>'Ind T6'!X162</f>
        <v>0.63434241054059626</v>
      </c>
      <c r="G397" s="299" t="str">
        <f>CONCATENATE("(",ROUND((F397/$H399)*100,1),")")</f>
        <v>(2)</v>
      </c>
      <c r="H397" s="302">
        <f>SUM(B397,D397,F397)</f>
        <v>13.474194535692385</v>
      </c>
      <c r="I397" s="299" t="str">
        <f>CONCATENATE("(",ROUND((H397/$H399)*100,1),")")</f>
        <v>(42.3)</v>
      </c>
      <c r="K397" s="302">
        <f>B397-B387</f>
        <v>-0.71711786663098742</v>
      </c>
      <c r="L397" s="302">
        <f>D397-D387</f>
        <v>0.2684860463398846</v>
      </c>
      <c r="M397" s="302">
        <f>F397-F387</f>
        <v>6.2038853461565679E-3</v>
      </c>
      <c r="N397" s="302">
        <f>SUM(K397:M397)</f>
        <v>-0.44242793494494626</v>
      </c>
    </row>
    <row r="398" spans="1:14" x14ac:dyDescent="0.2">
      <c r="A398" s="282" t="s">
        <v>365</v>
      </c>
      <c r="B398" s="302">
        <f>'Ind T6'!V161</f>
        <v>9.6495344465267898</v>
      </c>
      <c r="C398" s="299" t="str">
        <f>CONCATENATE("(",ROUND((B398/$H399)*100,1),")")</f>
        <v>(30.3)</v>
      </c>
      <c r="D398" s="302">
        <f>'Ind T6'!W161</f>
        <v>7.6998837043362824</v>
      </c>
      <c r="E398" s="299" t="str">
        <f>CONCATENATE("(",ROUND((D398/$H399)*100,1),")")</f>
        <v>(24.2)</v>
      </c>
      <c r="F398" s="302">
        <f>'Ind T6'!X161</f>
        <v>1.0473873134445704</v>
      </c>
      <c r="G398" s="299" t="str">
        <f>CONCATENATE("(",ROUND((F398/$H399)*100,1),")")</f>
        <v>(3.3)</v>
      </c>
      <c r="H398" s="302">
        <f t="shared" ref="H398" si="300">SUM(B398,D398,F398)</f>
        <v>18.396805464307644</v>
      </c>
      <c r="I398" s="299" t="str">
        <f>CONCATENATE("(",ROUND((H398/$H399)*100,1),")")</f>
        <v>(57.7)</v>
      </c>
      <c r="K398" s="302">
        <f t="shared" ref="K398:K399" si="301">B398-B388</f>
        <v>-1.7184387787585464E-2</v>
      </c>
      <c r="L398" s="302">
        <f t="shared" ref="L398:L399" si="302">D398-D388</f>
        <v>5.5386034136821749E-3</v>
      </c>
      <c r="M398" s="302">
        <f t="shared" ref="M398:M399" si="303">F398-F388</f>
        <v>8.0737193188100687E-3</v>
      </c>
      <c r="N398" s="302">
        <f t="shared" ref="N398:N399" si="304">SUM(K398:M398)</f>
        <v>-3.5720650550932209E-3</v>
      </c>
    </row>
    <row r="399" spans="1:14" x14ac:dyDescent="0.2">
      <c r="A399" s="282" t="s">
        <v>363</v>
      </c>
      <c r="B399" s="302">
        <f>SUM(B397:B398)</f>
        <v>20.548053638990481</v>
      </c>
      <c r="C399" s="299" t="str">
        <f>CONCATENATE("(",ROUND((B399/$H399)*100,1),")")</f>
        <v>(64.5)</v>
      </c>
      <c r="D399" s="302">
        <f>SUM(D397:D398)</f>
        <v>9.6412166370243781</v>
      </c>
      <c r="E399" s="299" t="str">
        <f>CONCATENATE("(",ROUND((D399/$H399)*100,1),")")</f>
        <v>(30.3)</v>
      </c>
      <c r="F399" s="302">
        <f>SUM(F397:F398)</f>
        <v>1.6817297239851667</v>
      </c>
      <c r="G399" s="299" t="str">
        <f>CONCATENATE("(",ROUND((F399/$H399)*100,1),")")</f>
        <v>(5.3)</v>
      </c>
      <c r="H399" s="302">
        <f>SUM(H397:H398)</f>
        <v>31.871000000000031</v>
      </c>
      <c r="I399" s="299" t="str">
        <f>CONCATENATE("(",ROUND((H399/$H399)*100,1),")")</f>
        <v>(100)</v>
      </c>
      <c r="K399" s="302">
        <f t="shared" si="301"/>
        <v>-0.73430225441857289</v>
      </c>
      <c r="L399" s="302">
        <f t="shared" si="302"/>
        <v>0.27402464975356722</v>
      </c>
      <c r="M399" s="302">
        <f t="shared" si="303"/>
        <v>1.4277604664966859E-2</v>
      </c>
      <c r="N399" s="302">
        <f t="shared" si="304"/>
        <v>-0.44600000000003881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10.663199834259231</v>
      </c>
      <c r="C408" s="299" t="str">
        <f>CONCATENATE("(",ROUND((B408/$H410)*100,1),")")</f>
        <v>(16.6)</v>
      </c>
      <c r="D408" s="302">
        <f>'Ind T6'!M171</f>
        <v>5.3698145310656731</v>
      </c>
      <c r="E408" s="299" t="str">
        <f>CONCATENATE("(",ROUND((D408/$H410)*100,1),")")</f>
        <v>(8.3)</v>
      </c>
      <c r="F408" s="302">
        <f>'Ind T6'!N171</f>
        <v>3.4611720645093191</v>
      </c>
      <c r="G408" s="299" t="str">
        <f>CONCATENATE("(",ROUND((F408/$H410)*100,1),")")</f>
        <v>(5.4)</v>
      </c>
      <c r="H408" s="302">
        <f>SUM(B408,D408,F408)</f>
        <v>19.494186429834222</v>
      </c>
      <c r="I408" s="299" t="str">
        <f>CONCATENATE("(",ROUND((H408/$H410)*100,1),")")</f>
        <v>(30.3)</v>
      </c>
      <c r="K408" s="302">
        <f>B413-B408</f>
        <v>-3.9958394874190617E-2</v>
      </c>
      <c r="L408" s="302">
        <f>D413-D408</f>
        <v>0.12349651304631148</v>
      </c>
      <c r="M408" s="302">
        <f>F413-F408</f>
        <v>0.10040970502321533</v>
      </c>
      <c r="N408" s="302">
        <f>SUM(K408:M408)</f>
        <v>0.1839478231953362</v>
      </c>
    </row>
    <row r="409" spans="1:14" x14ac:dyDescent="0.2">
      <c r="A409" s="282" t="s">
        <v>365</v>
      </c>
      <c r="B409" s="302">
        <f>'Ind T6'!L170</f>
        <v>16.689414746734144</v>
      </c>
      <c r="C409" s="299" t="str">
        <f>CONCATENATE("(",ROUND((B409/$H410)*100,1),")")</f>
        <v>(25.9)</v>
      </c>
      <c r="D409" s="302">
        <f>'Ind T6'!M170</f>
        <v>22.997262313311825</v>
      </c>
      <c r="E409" s="299" t="str">
        <f>CONCATENATE("(",ROUND((D409/$H410)*100,1),")")</f>
        <v>(35.7)</v>
      </c>
      <c r="F409" s="302">
        <f>'Ind T6'!N170</f>
        <v>5.199136510119807</v>
      </c>
      <c r="G409" s="299" t="str">
        <f>CONCATENATE("(",ROUND((F409/$H410)*100,1),")")</f>
        <v>(8.1)</v>
      </c>
      <c r="H409" s="302">
        <f t="shared" ref="H409" si="305">SUM(B409,D409,F409)</f>
        <v>44.885813570165773</v>
      </c>
      <c r="I409" s="299" t="str">
        <f>CONCATENATE("(",ROUND((H409/$H410)*100,1),")")</f>
        <v>(69.7)</v>
      </c>
      <c r="K409" s="302">
        <f t="shared" ref="K409:K410" si="306">B414-B409</f>
        <v>0.53195033111379431</v>
      </c>
      <c r="L409" s="302">
        <f t="shared" ref="L409:L410" si="307">D414-D409</f>
        <v>-0.28258619075478109</v>
      </c>
      <c r="M409" s="302">
        <f t="shared" ref="M409:M410" si="308">F414-F409</f>
        <v>0.10768803644569491</v>
      </c>
      <c r="N409" s="302">
        <f t="shared" ref="N409:N410" si="309">SUM(K409:M409)</f>
        <v>0.35705217680470813</v>
      </c>
    </row>
    <row r="410" spans="1:14" x14ac:dyDescent="0.2">
      <c r="A410" s="282" t="s">
        <v>363</v>
      </c>
      <c r="B410" s="302">
        <f>SUM(B408:B409)</f>
        <v>27.352614580993375</v>
      </c>
      <c r="C410" s="299" t="str">
        <f>CONCATENATE("(",ROUND((B410/$H410)*100,1),")")</f>
        <v>(42.5)</v>
      </c>
      <c r="D410" s="302">
        <f>SUM(D408:D409)</f>
        <v>28.3670768443775</v>
      </c>
      <c r="E410" s="299" t="str">
        <f>CONCATENATE("(",ROUND((D410/$H410)*100,1),")")</f>
        <v>(44.1)</v>
      </c>
      <c r="F410" s="302">
        <f>SUM(F408:F409)</f>
        <v>8.6603085746291271</v>
      </c>
      <c r="G410" s="299" t="str">
        <f>CONCATENATE("(",ROUND((F410/$H410)*100,1),")")</f>
        <v>(13.5)</v>
      </c>
      <c r="H410" s="302">
        <f>SUM(H408:H409)</f>
        <v>64.38</v>
      </c>
      <c r="I410" s="299" t="str">
        <f>CONCATENATE("(",ROUND((H410/$H410)*100,1),")")</f>
        <v>(100)</v>
      </c>
      <c r="K410" s="302">
        <f t="shared" si="306"/>
        <v>0.49199193623960369</v>
      </c>
      <c r="L410" s="302">
        <f t="shared" si="307"/>
        <v>-0.15908967770847227</v>
      </c>
      <c r="M410" s="302">
        <f t="shared" si="308"/>
        <v>0.2080977414689098</v>
      </c>
      <c r="N410" s="302">
        <f t="shared" si="309"/>
        <v>0.54100000000004123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10.623241439385041</v>
      </c>
      <c r="C413" s="299" t="str">
        <f>CONCATENATE("(",ROUND((B413/$H415)*100,1),")")</f>
        <v>(16.4)</v>
      </c>
      <c r="D413" s="302">
        <f>'Ind T6'!R171</f>
        <v>5.4933110441119846</v>
      </c>
      <c r="E413" s="299" t="str">
        <f>CONCATENATE("(",ROUND((D413/$H415)*100,1),")")</f>
        <v>(8.5)</v>
      </c>
      <c r="F413" s="302">
        <f>'Ind T6'!S171</f>
        <v>3.5615817695325345</v>
      </c>
      <c r="G413" s="299" t="str">
        <f>CONCATENATE("(",ROUND((F413/$H415)*100,1),")")</f>
        <v>(5.5)</v>
      </c>
      <c r="H413" s="302">
        <f>SUM(B413,D413,F413)</f>
        <v>19.678134253029558</v>
      </c>
      <c r="I413" s="299" t="str">
        <f>CONCATENATE("(",ROUND((H413/$H415)*100,1),")")</f>
        <v>(30.3)</v>
      </c>
      <c r="K413" s="302">
        <f>B418-B413</f>
        <v>0.15448525041822236</v>
      </c>
      <c r="L413" s="302">
        <f>D418-D413</f>
        <v>0.34805336480575022</v>
      </c>
      <c r="M413" s="302">
        <f>F418-F413</f>
        <v>0.25925306506552026</v>
      </c>
      <c r="N413" s="302">
        <f>SUM(K413:M413)</f>
        <v>0.76179168028949285</v>
      </c>
    </row>
    <row r="414" spans="1:14" x14ac:dyDescent="0.2">
      <c r="A414" s="282" t="s">
        <v>365</v>
      </c>
      <c r="B414" s="302">
        <f>'Ind T6'!Q170</f>
        <v>17.221365077847938</v>
      </c>
      <c r="C414" s="299" t="str">
        <f>CONCATENATE("(",ROUND((B414/$H415)*100,1),")")</f>
        <v>(26.5)</v>
      </c>
      <c r="D414" s="302">
        <f>'Ind T6'!R170</f>
        <v>22.714676122557044</v>
      </c>
      <c r="E414" s="299" t="str">
        <f>CONCATENATE("(",ROUND((D414/$H415)*100,1),")")</f>
        <v>(35)</v>
      </c>
      <c r="F414" s="302">
        <f>'Ind T6'!S170</f>
        <v>5.306824546565502</v>
      </c>
      <c r="G414" s="299" t="str">
        <f>CONCATENATE("(",ROUND((F414/$H415)*100,1),")")</f>
        <v>(8.2)</v>
      </c>
      <c r="H414" s="302">
        <f t="shared" ref="H414" si="310">SUM(B414,D414,F414)</f>
        <v>45.242865746970487</v>
      </c>
      <c r="I414" s="299" t="str">
        <f>CONCATENATE("(",ROUND((H414/$H415)*100,1),")")</f>
        <v>(69.7)</v>
      </c>
      <c r="K414" s="302">
        <f t="shared" ref="K414:K415" si="311">B419-B414</f>
        <v>1.5347862080340278</v>
      </c>
      <c r="L414" s="302">
        <f t="shared" ref="L414:L415" si="312">D419-D414</f>
        <v>-0.10003506754988933</v>
      </c>
      <c r="M414" s="302">
        <f t="shared" ref="M414:M415" si="313">F419-F414</f>
        <v>0.22445717922636721</v>
      </c>
      <c r="N414" s="302">
        <f t="shared" ref="N414:N415" si="314">SUM(K414:M414)</f>
        <v>1.6592083197105056</v>
      </c>
    </row>
    <row r="415" spans="1:14" x14ac:dyDescent="0.2">
      <c r="A415" s="282" t="s">
        <v>363</v>
      </c>
      <c r="B415" s="302">
        <f>SUM(B413:B414)</f>
        <v>27.844606517232979</v>
      </c>
      <c r="C415" s="299" t="str">
        <f>CONCATENATE("(",ROUND((B415/$H415)*100,1),")")</f>
        <v>(42.9)</v>
      </c>
      <c r="D415" s="302">
        <f>SUM(D413:D414)</f>
        <v>28.207987166669028</v>
      </c>
      <c r="E415" s="299" t="str">
        <f>CONCATENATE("(",ROUND((D415/$H415)*100,1),")")</f>
        <v>(43.4)</v>
      </c>
      <c r="F415" s="302">
        <f>SUM(F413:F414)</f>
        <v>8.8684063160980369</v>
      </c>
      <c r="G415" s="299" t="str">
        <f>CONCATENATE("(",ROUND((F415/$H415)*100,1),")")</f>
        <v>(13.7)</v>
      </c>
      <c r="H415" s="302">
        <f>SUM(H413:H414)</f>
        <v>64.921000000000049</v>
      </c>
      <c r="I415" s="299" t="str">
        <f>CONCATENATE("(",ROUND((H415/$H415)*100,1),")")</f>
        <v>(100)</v>
      </c>
      <c r="K415" s="302">
        <f t="shared" si="311"/>
        <v>1.6892714584522501</v>
      </c>
      <c r="L415" s="302">
        <f t="shared" si="312"/>
        <v>0.24801829725586089</v>
      </c>
      <c r="M415" s="302">
        <f t="shared" si="313"/>
        <v>0.48371024429188658</v>
      </c>
      <c r="N415" s="302">
        <f t="shared" si="314"/>
        <v>2.4209999999999976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10.777726689803263</v>
      </c>
      <c r="C418" s="299" t="str">
        <f>CONCATENATE("(",ROUND((B418/$H420)*100,1),")")</f>
        <v>(16)</v>
      </c>
      <c r="D418" s="302">
        <f>'Ind T6'!W171</f>
        <v>5.8413644089177348</v>
      </c>
      <c r="E418" s="299" t="str">
        <f>CONCATENATE("(",ROUND((D418/$H420)*100,1),")")</f>
        <v>(8.7)</v>
      </c>
      <c r="F418" s="302">
        <f>'Ind T6'!X171</f>
        <v>3.8208348345980547</v>
      </c>
      <c r="G418" s="299" t="str">
        <f>CONCATENATE("(",ROUND((F418/$H420)*100,1),")")</f>
        <v>(5.7)</v>
      </c>
      <c r="H418" s="302">
        <f>SUM(B418,D418,F418)</f>
        <v>20.439925933319053</v>
      </c>
      <c r="I418" s="299" t="str">
        <f>CONCATENATE("(",ROUND((H418/$H420)*100,1),")")</f>
        <v>(30.4)</v>
      </c>
      <c r="K418" s="302">
        <f>B418-B408</f>
        <v>0.11452685554403175</v>
      </c>
      <c r="L418" s="302">
        <f>D418-D408</f>
        <v>0.47154987785206171</v>
      </c>
      <c r="M418" s="302">
        <f>F418-F408</f>
        <v>0.35966277008873559</v>
      </c>
      <c r="N418" s="302">
        <f>SUM(K418:M418)</f>
        <v>0.94573950348482905</v>
      </c>
    </row>
    <row r="419" spans="1:14" x14ac:dyDescent="0.2">
      <c r="A419" s="282" t="s">
        <v>365</v>
      </c>
      <c r="B419" s="302">
        <f>'Ind T6'!V170</f>
        <v>18.756151285881966</v>
      </c>
      <c r="C419" s="299" t="str">
        <f>CONCATENATE("(",ROUND((B419/$H420)*100,1),")")</f>
        <v>(27.9)</v>
      </c>
      <c r="D419" s="302">
        <f>'Ind T6'!W170</f>
        <v>22.614641055007155</v>
      </c>
      <c r="E419" s="299" t="str">
        <f>CONCATENATE("(",ROUND((D419/$H420)*100,1),")")</f>
        <v>(33.6)</v>
      </c>
      <c r="F419" s="302">
        <f>'Ind T6'!X170</f>
        <v>5.5312817257918692</v>
      </c>
      <c r="G419" s="299" t="str">
        <f>CONCATENATE("(",ROUND((F419/$H420)*100,1),")")</f>
        <v>(8.2)</v>
      </c>
      <c r="H419" s="302">
        <f t="shared" ref="H419" si="315">SUM(B419,D419,F419)</f>
        <v>46.902074066680996</v>
      </c>
      <c r="I419" s="299" t="str">
        <f>CONCATENATE("(",ROUND((H419/$H420)*100,1),")")</f>
        <v>(69.6)</v>
      </c>
      <c r="K419" s="302">
        <f t="shared" ref="K419:K420" si="316">B419-B409</f>
        <v>2.0667365391478221</v>
      </c>
      <c r="L419" s="302">
        <f t="shared" ref="L419:L420" si="317">D419-D409</f>
        <v>-0.38262125830467042</v>
      </c>
      <c r="M419" s="302">
        <f t="shared" ref="M419:M420" si="318">F419-F409</f>
        <v>0.33214521567206212</v>
      </c>
      <c r="N419" s="302">
        <f t="shared" ref="N419:N420" si="319">SUM(K419:M419)</f>
        <v>2.0162604965152138</v>
      </c>
    </row>
    <row r="420" spans="1:14" x14ac:dyDescent="0.2">
      <c r="A420" s="282" t="s">
        <v>363</v>
      </c>
      <c r="B420" s="302">
        <f>SUM(B418:B419)</f>
        <v>29.533877975685229</v>
      </c>
      <c r="C420" s="299" t="str">
        <f>CONCATENATE("(",ROUND((B420/$H420)*100,1),")")</f>
        <v>(43.9)</v>
      </c>
      <c r="D420" s="302">
        <f>SUM(D418:D419)</f>
        <v>28.456005463924889</v>
      </c>
      <c r="E420" s="299" t="str">
        <f>CONCATENATE("(",ROUND((D420/$H420)*100,1),")")</f>
        <v>(42.3)</v>
      </c>
      <c r="F420" s="302">
        <f>SUM(F418:F419)</f>
        <v>9.3521165603899234</v>
      </c>
      <c r="G420" s="299" t="str">
        <f>CONCATENATE("(",ROUND((F420/$H420)*100,1),")")</f>
        <v>(13.9)</v>
      </c>
      <c r="H420" s="302">
        <f>SUM(H418:H419)</f>
        <v>67.342000000000041</v>
      </c>
      <c r="I420" s="299" t="str">
        <f>CONCATENATE("(",ROUND((H420/$H420)*100,1),")")</f>
        <v>(100)</v>
      </c>
      <c r="K420" s="302">
        <f t="shared" si="316"/>
        <v>2.1812633946918538</v>
      </c>
      <c r="L420" s="302">
        <f t="shared" si="317"/>
        <v>8.8928619547388621E-2</v>
      </c>
      <c r="M420" s="302">
        <f t="shared" si="318"/>
        <v>0.69180798576079638</v>
      </c>
      <c r="N420" s="302">
        <f t="shared" si="319"/>
        <v>2.9620000000000388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13.105762125870879</v>
      </c>
      <c r="C429" s="299" t="str">
        <f>CONCATENATE("(",ROUND((B429/$H431)*100,1),")")</f>
        <v>(13.3)</v>
      </c>
      <c r="D429" s="302">
        <f>'Ind T6'!M180</f>
        <v>5.6108367710253555</v>
      </c>
      <c r="E429" s="299" t="str">
        <f>CONCATENATE("(",ROUND((D429/$H431)*100,1),")")</f>
        <v>(5.7)</v>
      </c>
      <c r="F429" s="302">
        <f>'Ind T6'!N180</f>
        <v>1.7746822553128654</v>
      </c>
      <c r="G429" s="299" t="str">
        <f>CONCATENATE("(",ROUND((F429/$H431)*100,1),")")</f>
        <v>(1.8)</v>
      </c>
      <c r="H429" s="302">
        <f>SUM(B429,D429,F429)</f>
        <v>20.491281152209098</v>
      </c>
      <c r="I429" s="299" t="str">
        <f>CONCATENATE("(",ROUND((H429/$H431)*100,1),")")</f>
        <v>(20.8)</v>
      </c>
      <c r="K429" s="302">
        <f>B434-B429</f>
        <v>0.95000778594985391</v>
      </c>
      <c r="L429" s="302">
        <f>D434-D429</f>
        <v>0.48180156615243241</v>
      </c>
      <c r="M429" s="302">
        <f>F434-F429</f>
        <v>5.6165607473577017E-2</v>
      </c>
      <c r="N429" s="302">
        <f>SUM(K429:M429)</f>
        <v>1.4879749595758633</v>
      </c>
    </row>
    <row r="430" spans="1:14" x14ac:dyDescent="0.2">
      <c r="A430" s="282" t="s">
        <v>365</v>
      </c>
      <c r="B430" s="302">
        <f>'Ind T6'!L179</f>
        <v>36.708782473825821</v>
      </c>
      <c r="C430" s="299" t="str">
        <f>CONCATENATE("(",ROUND((B430/$H431)*100,1),")")</f>
        <v>(37.2)</v>
      </c>
      <c r="D430" s="302">
        <f>'Ind T6'!M179</f>
        <v>34.279860518928224</v>
      </c>
      <c r="E430" s="299" t="str">
        <f>CONCATENATE("(",ROUND((D430/$H431)*100,1),")")</f>
        <v>(34.8)</v>
      </c>
      <c r="F430" s="302">
        <f>'Ind T6'!N179</f>
        <v>7.0880758550368288</v>
      </c>
      <c r="G430" s="299" t="str">
        <f>CONCATENATE("(",ROUND((F430/$H431)*100,1),")")</f>
        <v>(7.2)</v>
      </c>
      <c r="H430" s="302">
        <f t="shared" ref="H430" si="320">SUM(B430,D430,F430)</f>
        <v>78.076718847790886</v>
      </c>
      <c r="I430" s="299" t="str">
        <f>CONCATENATE("(",ROUND((H430/$H431)*100,1),")")</f>
        <v>(79.2)</v>
      </c>
      <c r="K430" s="302">
        <f t="shared" ref="K430:K431" si="321">B435-B430</f>
        <v>3.5669014675298385</v>
      </c>
      <c r="L430" s="302">
        <f t="shared" ref="L430:L431" si="322">D435-D430</f>
        <v>1.1400509210869032</v>
      </c>
      <c r="M430" s="302">
        <f t="shared" ref="M430:M431" si="323">F435-F430</f>
        <v>0.87907265180761751</v>
      </c>
      <c r="N430" s="302">
        <f t="shared" ref="N430:N431" si="324">SUM(K430:M430)</f>
        <v>5.5860250404243592</v>
      </c>
    </row>
    <row r="431" spans="1:14" x14ac:dyDescent="0.2">
      <c r="A431" s="282" t="s">
        <v>363</v>
      </c>
      <c r="B431" s="302">
        <f>SUM(B429:B430)</f>
        <v>49.814544599696703</v>
      </c>
      <c r="C431" s="299" t="str">
        <f>CONCATENATE("(",ROUND((B431/$H431)*100,1),")")</f>
        <v>(50.5)</v>
      </c>
      <c r="D431" s="302">
        <f>SUM(D429:D430)</f>
        <v>39.890697289953579</v>
      </c>
      <c r="E431" s="299" t="str">
        <f>CONCATENATE("(",ROUND((D431/$H431)*100,1),")")</f>
        <v>(40.5)</v>
      </c>
      <c r="F431" s="302">
        <f>SUM(F429:F430)</f>
        <v>8.8627581103496951</v>
      </c>
      <c r="G431" s="299" t="str">
        <f>CONCATENATE("(",ROUND((F431/$H431)*100,1),")")</f>
        <v>(9)</v>
      </c>
      <c r="H431" s="302">
        <f>SUM(H429:H430)</f>
        <v>98.567999999999984</v>
      </c>
      <c r="I431" s="299" t="str">
        <f>CONCATENATE("(",ROUND((H431/$H431)*100,1),")")</f>
        <v>(100)</v>
      </c>
      <c r="K431" s="302">
        <f t="shared" si="321"/>
        <v>4.5169092534796889</v>
      </c>
      <c r="L431" s="302">
        <f t="shared" si="322"/>
        <v>1.6218524872393374</v>
      </c>
      <c r="M431" s="302">
        <f t="shared" si="323"/>
        <v>0.93523825928119386</v>
      </c>
      <c r="N431" s="302">
        <f t="shared" si="324"/>
        <v>7.0740000000002201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14.055769911820732</v>
      </c>
      <c r="C434" s="299" t="str">
        <f>CONCATENATE("(",ROUND((B434/$H436)*100,1),")")</f>
        <v>(13.3)</v>
      </c>
      <c r="D434" s="302">
        <f>'Ind T6'!R180</f>
        <v>6.0926383371777879</v>
      </c>
      <c r="E434" s="299" t="str">
        <f>CONCATENATE("(",ROUND((D434/$H436)*100,1),")")</f>
        <v>(5.8)</v>
      </c>
      <c r="F434" s="302">
        <f>'Ind T6'!S180</f>
        <v>1.8308478627864424</v>
      </c>
      <c r="G434" s="299" t="str">
        <f>CONCATENATE("(",ROUND((F434/$H436)*100,1),")")</f>
        <v>(1.7)</v>
      </c>
      <c r="H434" s="302">
        <f>SUM(B434,D434,F434)</f>
        <v>21.979256111784963</v>
      </c>
      <c r="I434" s="299" t="str">
        <f>CONCATENATE("(",ROUND((H434/$H436)*100,1),")")</f>
        <v>(20.8)</v>
      </c>
      <c r="K434" s="302">
        <f>B439-B434</f>
        <v>1.0994681442270284</v>
      </c>
      <c r="L434" s="302">
        <f>D439-D434</f>
        <v>0.62877763756428795</v>
      </c>
      <c r="M434" s="302">
        <f>F439-F434</f>
        <v>-2.6494280309560247E-2</v>
      </c>
      <c r="N434" s="302">
        <f>SUM(K434:M434)</f>
        <v>1.7017515014817561</v>
      </c>
    </row>
    <row r="435" spans="1:14" x14ac:dyDescent="0.2">
      <c r="A435" s="282" t="s">
        <v>365</v>
      </c>
      <c r="B435" s="302">
        <f>'Ind T6'!Q179</f>
        <v>40.275683941355659</v>
      </c>
      <c r="C435" s="299" t="str">
        <f>CONCATENATE("(",ROUND((B435/$H436)*100,1),")")</f>
        <v>(38.1)</v>
      </c>
      <c r="D435" s="302">
        <f>'Ind T6'!R179</f>
        <v>35.419911440015127</v>
      </c>
      <c r="E435" s="299" t="str">
        <f>CONCATENATE("(",ROUND((D435/$H436)*100,1),")")</f>
        <v>(33.5)</v>
      </c>
      <c r="F435" s="302">
        <f>'Ind T6'!S179</f>
        <v>7.9671485068444463</v>
      </c>
      <c r="G435" s="299" t="str">
        <f>CONCATENATE("(",ROUND((F435/$H436)*100,1),")")</f>
        <v>(7.5)</v>
      </c>
      <c r="H435" s="302">
        <f t="shared" ref="H435" si="325">SUM(B435,D435,F435)</f>
        <v>83.662743888215246</v>
      </c>
      <c r="I435" s="299" t="str">
        <f>CONCATENATE("(",ROUND((H435/$H436)*100,1),")")</f>
        <v>(79.2)</v>
      </c>
      <c r="K435" s="302">
        <f t="shared" ref="K435:K436" si="326">B440-B435</f>
        <v>5.0769921832868903</v>
      </c>
      <c r="L435" s="302">
        <f t="shared" ref="L435:L436" si="327">D440-D435</f>
        <v>-0.18811782205104066</v>
      </c>
      <c r="M435" s="302">
        <f t="shared" ref="M435:M436" si="328">F440-F435</f>
        <v>1.2303741372821326</v>
      </c>
      <c r="N435" s="302">
        <f t="shared" ref="N435:N436" si="329">SUM(K435:M435)</f>
        <v>6.1192484985179822</v>
      </c>
    </row>
    <row r="436" spans="1:14" x14ac:dyDescent="0.2">
      <c r="A436" s="282" t="s">
        <v>363</v>
      </c>
      <c r="B436" s="302">
        <f>SUM(B434:B435)</f>
        <v>54.331453853176392</v>
      </c>
      <c r="C436" s="299" t="str">
        <f>CONCATENATE("(",ROUND((B436/$H436)*100,1),")")</f>
        <v>(51.4)</v>
      </c>
      <c r="D436" s="302">
        <f>SUM(D434:D435)</f>
        <v>41.512549777192916</v>
      </c>
      <c r="E436" s="299" t="str">
        <f>CONCATENATE("(",ROUND((D436/$H436)*100,1),")")</f>
        <v>(39.3)</v>
      </c>
      <c r="F436" s="302">
        <f>SUM(F434:F435)</f>
        <v>9.7979963696308889</v>
      </c>
      <c r="G436" s="299" t="str">
        <f>CONCATENATE("(",ROUND((F436/$H436)*100,1),")")</f>
        <v>(9.3)</v>
      </c>
      <c r="H436" s="302">
        <f>SUM(H434:H435)</f>
        <v>105.64200000000021</v>
      </c>
      <c r="I436" s="299" t="str">
        <f>CONCATENATE("(",ROUND((H436/$H436)*100,1),")")</f>
        <v>(100)</v>
      </c>
      <c r="K436" s="302">
        <f t="shared" si="326"/>
        <v>6.1764603275139152</v>
      </c>
      <c r="L436" s="302">
        <f t="shared" si="327"/>
        <v>0.44065981551324285</v>
      </c>
      <c r="M436" s="302">
        <f t="shared" si="328"/>
        <v>1.2038798569725717</v>
      </c>
      <c r="N436" s="302">
        <f t="shared" si="329"/>
        <v>7.8209999999997297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15.155238056047761</v>
      </c>
      <c r="C439" s="299" t="str">
        <f>CONCATENATE("(",ROUND((B439/$H441)*100,1),")")</f>
        <v>(13.4)</v>
      </c>
      <c r="D439" s="302">
        <f>'Ind T6'!W180</f>
        <v>6.7214159747420759</v>
      </c>
      <c r="E439" s="299" t="str">
        <f>CONCATENATE("(",ROUND((D439/$H441)*100,1),")")</f>
        <v>(5.9)</v>
      </c>
      <c r="F439" s="302">
        <f>'Ind T6'!X180</f>
        <v>1.8043535824768822</v>
      </c>
      <c r="G439" s="299" t="str">
        <f>CONCATENATE("(",ROUND((F439/$H441)*100,1),")")</f>
        <v>(1.6)</v>
      </c>
      <c r="H439" s="302">
        <f>SUM(B439,D439,F439)</f>
        <v>23.681007613266718</v>
      </c>
      <c r="I439" s="299" t="str">
        <f>CONCATENATE("(",ROUND((H439/$H441)*100,1),")")</f>
        <v>(20.9)</v>
      </c>
      <c r="K439" s="302">
        <f>B439-B429</f>
        <v>2.0494759301768823</v>
      </c>
      <c r="L439" s="302">
        <f>D439-D429</f>
        <v>1.1105792037167204</v>
      </c>
      <c r="M439" s="302">
        <f>F439-F429</f>
        <v>2.967132716401677E-2</v>
      </c>
      <c r="N439" s="302">
        <f>SUM(K439:M439)</f>
        <v>3.1897264610576195</v>
      </c>
    </row>
    <row r="440" spans="1:14" x14ac:dyDescent="0.2">
      <c r="A440" s="282" t="s">
        <v>365</v>
      </c>
      <c r="B440" s="302">
        <f>'Ind T6'!V179</f>
        <v>45.352676124642549</v>
      </c>
      <c r="C440" s="299" t="str">
        <f>CONCATENATE("(",ROUND((B440/$H441)*100,1),")")</f>
        <v>(40)</v>
      </c>
      <c r="D440" s="302">
        <f>'Ind T6'!W179</f>
        <v>35.231793617964087</v>
      </c>
      <c r="E440" s="299" t="str">
        <f>CONCATENATE("(",ROUND((D440/$H441)*100,1),")")</f>
        <v>(31.1)</v>
      </c>
      <c r="F440" s="302">
        <f>'Ind T6'!X179</f>
        <v>9.1975226441265789</v>
      </c>
      <c r="G440" s="299" t="str">
        <f>CONCATENATE("(",ROUND((F440/$H441)*100,1),")")</f>
        <v>(8.1)</v>
      </c>
      <c r="H440" s="302">
        <f t="shared" ref="H440" si="330">SUM(B440,D440,F440)</f>
        <v>89.781992386733222</v>
      </c>
      <c r="I440" s="299" t="str">
        <f>CONCATENATE("(",ROUND((H440/$H441)*100,1),")")</f>
        <v>(79.1)</v>
      </c>
      <c r="K440" s="302">
        <f t="shared" ref="K440:K441" si="331">B440-B430</f>
        <v>8.6438936508167288</v>
      </c>
      <c r="L440" s="302">
        <f t="shared" ref="L440:L441" si="332">D440-D430</f>
        <v>0.95193309903586254</v>
      </c>
      <c r="M440" s="302">
        <f t="shared" ref="M440:M441" si="333">F440-F430</f>
        <v>2.1094467890897501</v>
      </c>
      <c r="N440" s="302">
        <f t="shared" ref="N440:N441" si="334">SUM(K440:M440)</f>
        <v>11.705273538942341</v>
      </c>
    </row>
    <row r="441" spans="1:14" x14ac:dyDescent="0.2">
      <c r="A441" s="282" t="s">
        <v>363</v>
      </c>
      <c r="B441" s="302">
        <f>SUM(B439:B440)</f>
        <v>60.507914180690307</v>
      </c>
      <c r="C441" s="299" t="str">
        <f>CONCATENATE("(",ROUND((B441/$H441)*100,1),")")</f>
        <v>(53.3)</v>
      </c>
      <c r="D441" s="302">
        <f>SUM(D439:D440)</f>
        <v>41.953209592706159</v>
      </c>
      <c r="E441" s="299" t="str">
        <f>CONCATENATE("(",ROUND((D441/$H441)*100,1),")")</f>
        <v>(37)</v>
      </c>
      <c r="F441" s="302">
        <f>SUM(F439:F440)</f>
        <v>11.001876226603461</v>
      </c>
      <c r="G441" s="299" t="str">
        <f>CONCATENATE("(",ROUND((F441/$H441)*100,1),")")</f>
        <v>(9.7)</v>
      </c>
      <c r="H441" s="302">
        <f>SUM(H439:H440)</f>
        <v>113.46299999999994</v>
      </c>
      <c r="I441" s="299" t="str">
        <f>CONCATENATE("(",ROUND((H441/$H441)*100,1),")")</f>
        <v>(100)</v>
      </c>
      <c r="K441" s="302">
        <f t="shared" si="331"/>
        <v>10.693369580993604</v>
      </c>
      <c r="L441" s="302">
        <f t="shared" si="332"/>
        <v>2.0625123027525802</v>
      </c>
      <c r="M441" s="302">
        <f t="shared" si="333"/>
        <v>2.1391181162537656</v>
      </c>
      <c r="N441" s="302">
        <f t="shared" si="334"/>
        <v>14.89499999999995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3.9453186515890346</v>
      </c>
      <c r="C450" s="299" t="str">
        <f>CONCATENATE("(",ROUND((B450/$H452)*100,1),")")</f>
        <v>(18.3)</v>
      </c>
      <c r="D450" s="302">
        <f>'Ind T6'!M189</f>
        <v>3.1607526352325919</v>
      </c>
      <c r="E450" s="299" t="str">
        <f>CONCATENATE("(",ROUND((D450/$H452)*100,1),")")</f>
        <v>(14.7)</v>
      </c>
      <c r="F450" s="302">
        <f>'Ind T6'!N189</f>
        <v>2.9293737596720799</v>
      </c>
      <c r="G450" s="299" t="str">
        <f>CONCATENATE("(",ROUND((F450/$H452)*100,1),")")</f>
        <v>(13.6)</v>
      </c>
      <c r="H450" s="302">
        <f>SUM(B450,D450,F450)</f>
        <v>10.035445046493706</v>
      </c>
      <c r="I450" s="299" t="str">
        <f>CONCATENATE("(",ROUND((H450/$H452)*100,1),")")</f>
        <v>(46.6)</v>
      </c>
      <c r="K450" s="302">
        <f>B455-B450</f>
        <v>0.53315852649170736</v>
      </c>
      <c r="L450" s="302">
        <f>D455-D450</f>
        <v>0.5190896584375122</v>
      </c>
      <c r="M450" s="302">
        <f>F455-F450</f>
        <v>0.35370185250411357</v>
      </c>
      <c r="N450" s="302">
        <f>SUM(K450:M450)</f>
        <v>1.4059500374333331</v>
      </c>
    </row>
    <row r="451" spans="1:14" x14ac:dyDescent="0.2">
      <c r="A451" s="282" t="s">
        <v>365</v>
      </c>
      <c r="B451" s="302">
        <f>'Ind T6'!L188</f>
        <v>2.9220887299220384</v>
      </c>
      <c r="C451" s="299" t="str">
        <f>CONCATENATE("(",ROUND((B451/$H452)*100,1),")")</f>
        <v>(13.6)</v>
      </c>
      <c r="D451" s="302">
        <f>'Ind T6'!M188</f>
        <v>4.9202456594871649</v>
      </c>
      <c r="E451" s="299" t="str">
        <f>CONCATENATE("(",ROUND((D451/$H452)*100,1),")")</f>
        <v>(22.8)</v>
      </c>
      <c r="F451" s="302">
        <f>'Ind T6'!N188</f>
        <v>3.6672205640970765</v>
      </c>
      <c r="G451" s="299" t="str">
        <f>CONCATENATE("(",ROUND((F451/$H452)*100,1),")")</f>
        <v>(17)</v>
      </c>
      <c r="H451" s="302">
        <f t="shared" ref="H451" si="335">SUM(B451,D451,F451)</f>
        <v>11.50955495350628</v>
      </c>
      <c r="I451" s="299" t="str">
        <f>CONCATENATE("(",ROUND((H451/$H452)*100,1),")")</f>
        <v>(53.4)</v>
      </c>
      <c r="K451" s="302">
        <f t="shared" ref="K451:K452" si="336">B456-B451</f>
        <v>0.24480385533136761</v>
      </c>
      <c r="L451" s="302">
        <f t="shared" ref="L451:L452" si="337">D456-D451</f>
        <v>0.64222244882759227</v>
      </c>
      <c r="M451" s="302">
        <f t="shared" ref="M451:M452" si="338">F456-F451</f>
        <v>0.20302365840771719</v>
      </c>
      <c r="N451" s="302">
        <f t="shared" ref="N451:N452" si="339">SUM(K451:M451)</f>
        <v>1.0900499625666771</v>
      </c>
    </row>
    <row r="452" spans="1:14" x14ac:dyDescent="0.2">
      <c r="A452" s="282" t="s">
        <v>363</v>
      </c>
      <c r="B452" s="302">
        <f>SUM(B450:B451)</f>
        <v>6.8674073815110734</v>
      </c>
      <c r="C452" s="299" t="str">
        <f>CONCATENATE("(",ROUND((B452/$H452)*100,1),")")</f>
        <v>(31.9)</v>
      </c>
      <c r="D452" s="302">
        <f>SUM(D450:D451)</f>
        <v>8.0809982947197572</v>
      </c>
      <c r="E452" s="299" t="str">
        <f>CONCATENATE("(",ROUND((D452/$H452)*100,1),")")</f>
        <v>(37.5)</v>
      </c>
      <c r="F452" s="302">
        <f>SUM(F450:F451)</f>
        <v>6.5965943237691569</v>
      </c>
      <c r="G452" s="299" t="str">
        <f>CONCATENATE("(",ROUND((F452/$H452)*100,1),")")</f>
        <v>(30.6)</v>
      </c>
      <c r="H452" s="302">
        <f>SUM(H450:H451)</f>
        <v>21.544999999999987</v>
      </c>
      <c r="I452" s="299" t="str">
        <f>CONCATENATE("(",ROUND((H452/$H452)*100,1),")")</f>
        <v>(100)</v>
      </c>
      <c r="K452" s="302">
        <f t="shared" si="336"/>
        <v>0.77796238182307498</v>
      </c>
      <c r="L452" s="302">
        <f t="shared" si="337"/>
        <v>1.161312107265104</v>
      </c>
      <c r="M452" s="302">
        <f t="shared" si="338"/>
        <v>0.55672551091183031</v>
      </c>
      <c r="N452" s="302">
        <f t="shared" si="339"/>
        <v>2.4960000000000093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4.478477178080742</v>
      </c>
      <c r="C455" s="299" t="str">
        <f>CONCATENATE("(",ROUND((B455/$H457)*100,1),")")</f>
        <v>(18.6)</v>
      </c>
      <c r="D455" s="302">
        <f>'Ind T6'!R189</f>
        <v>3.6798422936701041</v>
      </c>
      <c r="E455" s="299" t="str">
        <f>CONCATENATE("(",ROUND((D455/$H457)*100,1),")")</f>
        <v>(15.3)</v>
      </c>
      <c r="F455" s="302">
        <f>'Ind T6'!S189</f>
        <v>3.2830756121761935</v>
      </c>
      <c r="G455" s="299" t="str">
        <f>CONCATENATE("(",ROUND((F455/$H457)*100,1),")")</f>
        <v>(13.7)</v>
      </c>
      <c r="H455" s="302">
        <f>SUM(B455,D455,F455)</f>
        <v>11.441395083927041</v>
      </c>
      <c r="I455" s="299" t="str">
        <f>CONCATENATE("(",ROUND((H455/$H457)*100,1),")")</f>
        <v>(47.6)</v>
      </c>
      <c r="K455" s="302">
        <f>B460-B455</f>
        <v>0.5150118878327552</v>
      </c>
      <c r="L455" s="302">
        <f>D460-D455</f>
        <v>0.56783104145391494</v>
      </c>
      <c r="M455" s="302">
        <f>F460-F455</f>
        <v>0.53433879440386134</v>
      </c>
      <c r="N455" s="302">
        <f>SUM(K455:M455)</f>
        <v>1.6171817236905315</v>
      </c>
    </row>
    <row r="456" spans="1:14" x14ac:dyDescent="0.2">
      <c r="A456" s="282" t="s">
        <v>365</v>
      </c>
      <c r="B456" s="302">
        <f>'Ind T6'!Q188</f>
        <v>3.166892585253406</v>
      </c>
      <c r="C456" s="299" t="str">
        <f>CONCATENATE("(",ROUND((B456/$H457)*100,1),")")</f>
        <v>(13.2)</v>
      </c>
      <c r="D456" s="302">
        <f>'Ind T6'!R188</f>
        <v>5.5624681083147571</v>
      </c>
      <c r="E456" s="299" t="str">
        <f>CONCATENATE("(",ROUND((D456/$H457)*100,1),")")</f>
        <v>(23.1)</v>
      </c>
      <c r="F456" s="302">
        <f>'Ind T6'!S188</f>
        <v>3.8702442225047937</v>
      </c>
      <c r="G456" s="299" t="str">
        <f>CONCATENATE("(",ROUND((F456/$H457)*100,1),")")</f>
        <v>(16.1)</v>
      </c>
      <c r="H456" s="302">
        <f t="shared" ref="H456" si="340">SUM(B456,D456,F456)</f>
        <v>12.599604916072956</v>
      </c>
      <c r="I456" s="299" t="str">
        <f>CONCATENATE("(",ROUND((H456/$H457)*100,1),")")</f>
        <v>(52.4)</v>
      </c>
      <c r="K456" s="302">
        <f t="shared" ref="K456:K457" si="341">B461-B456</f>
        <v>0.12319432845624911</v>
      </c>
      <c r="L456" s="302">
        <f t="shared" ref="L456:L457" si="342">D461-D456</f>
        <v>0.55033233946470883</v>
      </c>
      <c r="M456" s="302">
        <f t="shared" ref="M456:M457" si="343">F461-F456</f>
        <v>0.44729160838851012</v>
      </c>
      <c r="N456" s="302">
        <f t="shared" ref="N456:N457" si="344">SUM(K456:M456)</f>
        <v>1.1208182763094681</v>
      </c>
    </row>
    <row r="457" spans="1:14" x14ac:dyDescent="0.2">
      <c r="A457" s="282" t="s">
        <v>363</v>
      </c>
      <c r="B457" s="302">
        <f>SUM(B455:B456)</f>
        <v>7.6453697633341484</v>
      </c>
      <c r="C457" s="299" t="str">
        <f>CONCATENATE("(",ROUND((B457/$H457)*100,1),")")</f>
        <v>(31.8)</v>
      </c>
      <c r="D457" s="302">
        <f>SUM(D455:D456)</f>
        <v>9.2423104019848612</v>
      </c>
      <c r="E457" s="299" t="str">
        <f>CONCATENATE("(",ROUND((D457/$H457)*100,1),")")</f>
        <v>(38.4)</v>
      </c>
      <c r="F457" s="302">
        <f>SUM(F455:F456)</f>
        <v>7.1533198346809872</v>
      </c>
      <c r="G457" s="299" t="str">
        <f>CONCATENATE("(",ROUND((F457/$H457)*100,1),")")</f>
        <v>(29.8)</v>
      </c>
      <c r="H457" s="302">
        <f>SUM(H455:H456)</f>
        <v>24.040999999999997</v>
      </c>
      <c r="I457" s="299" t="str">
        <f>CONCATENATE("(",ROUND((H457/$H457)*100,1),")")</f>
        <v>(100)</v>
      </c>
      <c r="K457" s="302">
        <f t="shared" si="341"/>
        <v>0.63820621628900298</v>
      </c>
      <c r="L457" s="302">
        <f t="shared" si="342"/>
        <v>1.1181633809186238</v>
      </c>
      <c r="M457" s="302">
        <f t="shared" si="343"/>
        <v>0.98163040279237102</v>
      </c>
      <c r="N457" s="302">
        <f t="shared" si="344"/>
        <v>2.7379999999999978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4.9934890659134972</v>
      </c>
      <c r="C460" s="299" t="str">
        <f>CONCATENATE("(",ROUND((B460/$H462)*100,1),")")</f>
        <v>(18.6)</v>
      </c>
      <c r="D460" s="302">
        <f>'Ind T6'!W189</f>
        <v>4.247673335124019</v>
      </c>
      <c r="E460" s="299" t="str">
        <f>CONCATENATE("(",ROUND((D460/$H462)*100,1),")")</f>
        <v>(15.9)</v>
      </c>
      <c r="F460" s="302">
        <f>'Ind T6'!X189</f>
        <v>3.8174144065800548</v>
      </c>
      <c r="G460" s="299" t="str">
        <f>CONCATENATE("(",ROUND((F460/$H462)*100,1),")")</f>
        <v>(14.3)</v>
      </c>
      <c r="H460" s="302">
        <f>SUM(B460,D460,F460)</f>
        <v>13.058576807617571</v>
      </c>
      <c r="I460" s="299" t="str">
        <f>CONCATENATE("(",ROUND((H460/$H462)*100,1),")")</f>
        <v>(48.8)</v>
      </c>
      <c r="K460" s="302">
        <f>B460-B450</f>
        <v>1.0481704143244626</v>
      </c>
      <c r="L460" s="302">
        <f>D460-D450</f>
        <v>1.0869206998914271</v>
      </c>
      <c r="M460" s="302">
        <f>F460-F450</f>
        <v>0.88804064690797491</v>
      </c>
      <c r="N460" s="302">
        <f>SUM(K460:M460)</f>
        <v>3.0231317611238646</v>
      </c>
    </row>
    <row r="461" spans="1:14" x14ac:dyDescent="0.2">
      <c r="A461" s="282" t="s">
        <v>365</v>
      </c>
      <c r="B461" s="302">
        <f>'Ind T6'!V188</f>
        <v>3.2900869137096551</v>
      </c>
      <c r="C461" s="299" t="str">
        <f>CONCATENATE("(",ROUND((B461/$H462)*100,1),")")</f>
        <v>(12.3)</v>
      </c>
      <c r="D461" s="302">
        <f>'Ind T6'!W188</f>
        <v>6.112800447779466</v>
      </c>
      <c r="E461" s="299" t="str">
        <f>CONCATENATE("(",ROUND((D461/$H462)*100,1),")")</f>
        <v>(22.8)</v>
      </c>
      <c r="F461" s="302">
        <f>'Ind T6'!X188</f>
        <v>4.3175358308933038</v>
      </c>
      <c r="G461" s="299" t="str">
        <f>CONCATENATE("(",ROUND((F461/$H462)*100,1),")")</f>
        <v>(16.1)</v>
      </c>
      <c r="H461" s="302">
        <f t="shared" ref="H461" si="345">SUM(B461,D461,F461)</f>
        <v>13.720423192382425</v>
      </c>
      <c r="I461" s="299" t="str">
        <f>CONCATENATE("(",ROUND((H461/$H462)*100,1),")")</f>
        <v>(51.2)</v>
      </c>
      <c r="K461" s="302">
        <f t="shared" ref="K461:K462" si="346">B461-B451</f>
        <v>0.36799818378761673</v>
      </c>
      <c r="L461" s="302">
        <f t="shared" ref="L461:L462" si="347">D461-D451</f>
        <v>1.1925547882923011</v>
      </c>
      <c r="M461" s="302">
        <f t="shared" ref="M461:M462" si="348">F461-F451</f>
        <v>0.65031526679622731</v>
      </c>
      <c r="N461" s="302">
        <f t="shared" ref="N461:N462" si="349">SUM(K461:M461)</f>
        <v>2.2108682388761451</v>
      </c>
    </row>
    <row r="462" spans="1:14" x14ac:dyDescent="0.2">
      <c r="A462" s="282" t="s">
        <v>363</v>
      </c>
      <c r="B462" s="302">
        <f>SUM(B460:B461)</f>
        <v>8.2835759796231514</v>
      </c>
      <c r="C462" s="299" t="str">
        <f>CONCATENATE("(",ROUND((B462/$H462)*100,1),")")</f>
        <v>(30.9)</v>
      </c>
      <c r="D462" s="302">
        <f>SUM(D460:D461)</f>
        <v>10.360473782903485</v>
      </c>
      <c r="E462" s="299" t="str">
        <f>CONCATENATE("(",ROUND((D462/$H462)*100,1),")")</f>
        <v>(38.7)</v>
      </c>
      <c r="F462" s="302">
        <f>SUM(F460:F461)</f>
        <v>8.1349502374733582</v>
      </c>
      <c r="G462" s="299" t="str">
        <f>CONCATENATE("(",ROUND((F462/$H462)*100,1),")")</f>
        <v>(30.4)</v>
      </c>
      <c r="H462" s="302">
        <f>SUM(H460:H461)</f>
        <v>26.778999999999996</v>
      </c>
      <c r="I462" s="299" t="str">
        <f>CONCATENATE("(",ROUND((H462/$H462)*100,1),")")</f>
        <v>(100)</v>
      </c>
      <c r="K462" s="302">
        <f t="shared" si="346"/>
        <v>1.416168598112078</v>
      </c>
      <c r="L462" s="302">
        <f t="shared" si="347"/>
        <v>2.2794754881837278</v>
      </c>
      <c r="M462" s="302">
        <f t="shared" si="348"/>
        <v>1.5383559137042013</v>
      </c>
      <c r="N462" s="302">
        <f t="shared" si="349"/>
        <v>5.2340000000000071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4.4733811829715346</v>
      </c>
      <c r="C471" s="299" t="str">
        <f>CONCATENATE("(",ROUND((B471/$H473)*100,1),")")</f>
        <v>(16.7)</v>
      </c>
      <c r="D471" s="302">
        <f>'Ind T6'!M198</f>
        <v>1.3249481148485234</v>
      </c>
      <c r="E471" s="299" t="str">
        <f>CONCATENATE("(",ROUND((D471/$H473)*100,1),")")</f>
        <v>(5)</v>
      </c>
      <c r="F471" s="302">
        <f>'Ind T6'!N198</f>
        <v>2.1129297821280035</v>
      </c>
      <c r="G471" s="299" t="str">
        <f>CONCATENATE("(",ROUND((F471/$H473)*100,1),")")</f>
        <v>(7.9)</v>
      </c>
      <c r="H471" s="302">
        <f>SUM(B471,D471,F471)</f>
        <v>7.9112590799480618</v>
      </c>
      <c r="I471" s="299" t="str">
        <f>CONCATENATE("(",ROUND((H471/$H473)*100,1),")")</f>
        <v>(29.6)</v>
      </c>
      <c r="K471" s="302">
        <f>B476-B471</f>
        <v>8.6421465346531612E-2</v>
      </c>
      <c r="L471" s="302">
        <f>D476-D471</f>
        <v>-2.1940243874796428E-2</v>
      </c>
      <c r="M471" s="302">
        <f>F476-F471</f>
        <v>3.8029942663527549E-2</v>
      </c>
      <c r="N471" s="302">
        <f>SUM(K471:M471)</f>
        <v>0.10251116413526273</v>
      </c>
    </row>
    <row r="472" spans="1:14" x14ac:dyDescent="0.2">
      <c r="A472" s="282" t="s">
        <v>365</v>
      </c>
      <c r="B472" s="302">
        <f>'Ind T6'!L197</f>
        <v>5.2543756485486739</v>
      </c>
      <c r="C472" s="299" t="str">
        <f>CONCATENATE("(",ROUND((B472/$H473)*100,1),")")</f>
        <v>(19.6)</v>
      </c>
      <c r="D472" s="302">
        <f>'Ind T6'!M197</f>
        <v>6.7157488759266775</v>
      </c>
      <c r="E472" s="299" t="str">
        <f>CONCATENATE("(",ROUND((D472/$H473)*100,1),")")</f>
        <v>(25.1)</v>
      </c>
      <c r="F472" s="302">
        <f>'Ind T6'!N197</f>
        <v>6.8836163955765839</v>
      </c>
      <c r="G472" s="299" t="str">
        <f>CONCATENATE("(",ROUND((F472/$H473)*100,1),")")</f>
        <v>(25.7)</v>
      </c>
      <c r="H472" s="302">
        <f t="shared" ref="H472" si="350">SUM(B472,D472,F472)</f>
        <v>18.853740920051937</v>
      </c>
      <c r="I472" s="299" t="str">
        <f>CONCATENATE("(",ROUND((H472/$H473)*100,1),")")</f>
        <v>(70.4)</v>
      </c>
      <c r="K472" s="302">
        <f t="shared" ref="K472:K473" si="351">B477-B472</f>
        <v>-0.23081818207574401</v>
      </c>
      <c r="L472" s="302">
        <f t="shared" ref="L472:L473" si="352">D477-D472</f>
        <v>-0.18204334418001178</v>
      </c>
      <c r="M472" s="302">
        <f t="shared" ref="M472:M473" si="353">F477-F472</f>
        <v>-6.8649637879517833E-2</v>
      </c>
      <c r="N472" s="302">
        <f t="shared" ref="N472:N473" si="354">SUM(K472:M472)</f>
        <v>-0.48151116413527362</v>
      </c>
    </row>
    <row r="473" spans="1:14" x14ac:dyDescent="0.2">
      <c r="A473" s="282" t="s">
        <v>363</v>
      </c>
      <c r="B473" s="302">
        <f>SUM(B471:B472)</f>
        <v>9.7277568315202085</v>
      </c>
      <c r="C473" s="299" t="str">
        <f>CONCATENATE("(",ROUND((B473/$H473)*100,1),")")</f>
        <v>(36.3)</v>
      </c>
      <c r="D473" s="302">
        <f>SUM(D471:D472)</f>
        <v>8.0406969907752011</v>
      </c>
      <c r="E473" s="299" t="str">
        <f>CONCATENATE("(",ROUND((D473/$H473)*100,1),")")</f>
        <v>(30)</v>
      </c>
      <c r="F473" s="302">
        <f>SUM(F471:F472)</f>
        <v>8.9965461777045874</v>
      </c>
      <c r="G473" s="299" t="str">
        <f>CONCATENATE("(",ROUND((F473/$H473)*100,1),")")</f>
        <v>(33.6)</v>
      </c>
      <c r="H473" s="302">
        <f>SUM(H471:H472)</f>
        <v>26.765000000000001</v>
      </c>
      <c r="I473" s="299" t="str">
        <f>CONCATENATE("(",ROUND((H473/$H473)*100,1),")")</f>
        <v>(100)</v>
      </c>
      <c r="K473" s="302">
        <f t="shared" si="351"/>
        <v>-0.14439671672921328</v>
      </c>
      <c r="L473" s="302">
        <f t="shared" si="352"/>
        <v>-0.20398358805480843</v>
      </c>
      <c r="M473" s="302">
        <f t="shared" si="353"/>
        <v>-3.0619695215989395E-2</v>
      </c>
      <c r="N473" s="302">
        <f t="shared" si="354"/>
        <v>-0.37900000000001111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4.5598026483180663</v>
      </c>
      <c r="C476" s="299" t="str">
        <f>CONCATENATE("(",ROUND((B476/$H478)*100,1),")")</f>
        <v>(17.3)</v>
      </c>
      <c r="D476" s="302">
        <f>'Ind T6'!R198</f>
        <v>1.3030078709737269</v>
      </c>
      <c r="E476" s="299" t="str">
        <f>CONCATENATE("(",ROUND((D476/$H478)*100,1),")")</f>
        <v>(4.9)</v>
      </c>
      <c r="F476" s="302">
        <f>'Ind T6'!S198</f>
        <v>2.1509597247915311</v>
      </c>
      <c r="G476" s="299" t="str">
        <f>CONCATENATE("(",ROUND((F476/$H478)*100,1),")")</f>
        <v>(8.2)</v>
      </c>
      <c r="H476" s="302">
        <f>SUM(B476,D476,F476)</f>
        <v>8.0137702440833252</v>
      </c>
      <c r="I476" s="299" t="str">
        <f>CONCATENATE("(",ROUND((H476/$H478)*100,1),")")</f>
        <v>(30.4)</v>
      </c>
      <c r="K476" s="302">
        <f>B481-B476</f>
        <v>0.27494674180886225</v>
      </c>
      <c r="L476" s="302">
        <f>D481-D476</f>
        <v>1.9857550910937327E-2</v>
      </c>
      <c r="M476" s="302">
        <f>F481-F476</f>
        <v>0.12009413567450267</v>
      </c>
      <c r="N476" s="302">
        <f>SUM(K476:M476)</f>
        <v>0.41489842839430224</v>
      </c>
    </row>
    <row r="477" spans="1:14" x14ac:dyDescent="0.2">
      <c r="A477" s="282" t="s">
        <v>365</v>
      </c>
      <c r="B477" s="302">
        <f>'Ind T6'!Q197</f>
        <v>5.0235574664729299</v>
      </c>
      <c r="C477" s="299" t="str">
        <f>CONCATENATE("(",ROUND((B477/$H478)*100,1),")")</f>
        <v>(19)</v>
      </c>
      <c r="D477" s="302">
        <f>'Ind T6'!R197</f>
        <v>6.5337055317466657</v>
      </c>
      <c r="E477" s="299" t="str">
        <f>CONCATENATE("(",ROUND((D477/$H478)*100,1),")")</f>
        <v>(24.8)</v>
      </c>
      <c r="F477" s="302">
        <f>'Ind T6'!S197</f>
        <v>6.8149667576970661</v>
      </c>
      <c r="G477" s="299" t="str">
        <f>CONCATENATE("(",ROUND((F477/$H478)*100,1),")")</f>
        <v>(25.8)</v>
      </c>
      <c r="H477" s="302">
        <f t="shared" ref="H477" si="355">SUM(B477,D477,F477)</f>
        <v>18.372229755916663</v>
      </c>
      <c r="I477" s="299" t="str">
        <f>CONCATENATE("(",ROUND((H477/$H478)*100,1),")")</f>
        <v>(69.6)</v>
      </c>
      <c r="K477" s="302">
        <f t="shared" ref="K477:K478" si="356">B482-B477</f>
        <v>-0.17059844375562072</v>
      </c>
      <c r="L477" s="302">
        <f t="shared" ref="L477:L478" si="357">D482-D477</f>
        <v>-0.13384742694038021</v>
      </c>
      <c r="M477" s="302">
        <f t="shared" ref="M477:M478" si="358">F482-F477</f>
        <v>-2.6452557698267043E-2</v>
      </c>
      <c r="N477" s="302">
        <f t="shared" ref="N477:N478" si="359">SUM(K477:M477)</f>
        <v>-0.33089842839426797</v>
      </c>
    </row>
    <row r="478" spans="1:14" x14ac:dyDescent="0.2">
      <c r="A478" s="282" t="s">
        <v>363</v>
      </c>
      <c r="B478" s="302">
        <f>SUM(B476:B477)</f>
        <v>9.5833601147909953</v>
      </c>
      <c r="C478" s="299" t="str">
        <f>CONCATENATE("(",ROUND((B478/$H478)*100,1),")")</f>
        <v>(36.3)</v>
      </c>
      <c r="D478" s="302">
        <f>SUM(D476:D477)</f>
        <v>7.8367134027203926</v>
      </c>
      <c r="E478" s="299" t="str">
        <f>CONCATENATE("(",ROUND((D478/$H478)*100,1),")")</f>
        <v>(29.7)</v>
      </c>
      <c r="F478" s="302">
        <f>SUM(F476:F477)</f>
        <v>8.965926482488598</v>
      </c>
      <c r="G478" s="299" t="str">
        <f>CONCATENATE("(",ROUND((F478/$H478)*100,1),")")</f>
        <v>(34)</v>
      </c>
      <c r="H478" s="302">
        <f>SUM(H476:H477)</f>
        <v>26.385999999999989</v>
      </c>
      <c r="I478" s="299" t="str">
        <f>CONCATENATE("(",ROUND((H478/$H478)*100,1),")")</f>
        <v>(100)</v>
      </c>
      <c r="K478" s="302">
        <f t="shared" si="356"/>
        <v>0.10434829805324242</v>
      </c>
      <c r="L478" s="302">
        <f t="shared" si="357"/>
        <v>-0.11398987602944288</v>
      </c>
      <c r="M478" s="302">
        <f t="shared" si="358"/>
        <v>9.3641577976235624E-2</v>
      </c>
      <c r="N478" s="302">
        <f t="shared" si="359"/>
        <v>8.4000000000035158E-2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4.8347493901269285</v>
      </c>
      <c r="C481" s="299" t="str">
        <f>CONCATENATE("(",ROUND((B481/$H483)*100,1),")")</f>
        <v>(18.3)</v>
      </c>
      <c r="D481" s="302">
        <f>'Ind T6'!W198</f>
        <v>1.3228654218846643</v>
      </c>
      <c r="E481" s="299" t="str">
        <f>CONCATENATE("(",ROUND((D481/$H483)*100,1),")")</f>
        <v>(5)</v>
      </c>
      <c r="F481" s="302">
        <f>'Ind T6'!X198</f>
        <v>2.2710538604660337</v>
      </c>
      <c r="G481" s="299" t="str">
        <f>CONCATENATE("(",ROUND((F481/$H483)*100,1),")")</f>
        <v>(8.6)</v>
      </c>
      <c r="H481" s="302">
        <f>SUM(B481,D481,F481)</f>
        <v>8.4286686724776274</v>
      </c>
      <c r="I481" s="299" t="str">
        <f>CONCATENATE("(",ROUND((H481/$H483)*100,1),")")</f>
        <v>(31.8)</v>
      </c>
      <c r="K481" s="302">
        <f>B481-B471</f>
        <v>0.36136820715539386</v>
      </c>
      <c r="L481" s="302">
        <f>D481-D471</f>
        <v>-2.0826929638591007E-3</v>
      </c>
      <c r="M481" s="302">
        <f>F481-F471</f>
        <v>0.15812407833803022</v>
      </c>
      <c r="N481" s="302">
        <f>SUM(K481:M481)</f>
        <v>0.51740959252956498</v>
      </c>
    </row>
    <row r="482" spans="1:14" x14ac:dyDescent="0.2">
      <c r="A482" s="282" t="s">
        <v>365</v>
      </c>
      <c r="B482" s="302">
        <f>'Ind T6'!V197</f>
        <v>4.8529590227173092</v>
      </c>
      <c r="C482" s="299" t="str">
        <f>CONCATENATE("(",ROUND((B482/$H483)*100,1),")")</f>
        <v>(18.3)</v>
      </c>
      <c r="D482" s="302">
        <f>'Ind T6'!W197</f>
        <v>6.3998581048062855</v>
      </c>
      <c r="E482" s="299" t="str">
        <f>CONCATENATE("(",ROUND((D482/$H483)*100,1),")")</f>
        <v>(24.2)</v>
      </c>
      <c r="F482" s="302">
        <f>'Ind T6'!X197</f>
        <v>6.788514199998799</v>
      </c>
      <c r="G482" s="299" t="str">
        <f>CONCATENATE("(",ROUND((F482/$H483)*100,1),")")</f>
        <v>(25.6)</v>
      </c>
      <c r="H482" s="302">
        <f t="shared" ref="H482" si="360">SUM(B482,D482,F482)</f>
        <v>18.041331327522393</v>
      </c>
      <c r="I482" s="299" t="str">
        <f>CONCATENATE("(",ROUND((H482/$H483)*100,1),")")</f>
        <v>(68.2)</v>
      </c>
      <c r="K482" s="302">
        <f t="shared" ref="K482:K483" si="361">B482-B472</f>
        <v>-0.40141662583136473</v>
      </c>
      <c r="L482" s="302">
        <f t="shared" ref="L482:L483" si="362">D482-D472</f>
        <v>-0.31589077112039199</v>
      </c>
      <c r="M482" s="302">
        <f t="shared" ref="M482:M483" si="363">F482-F472</f>
        <v>-9.5102195577784876E-2</v>
      </c>
      <c r="N482" s="302">
        <f t="shared" ref="N482:N483" si="364">SUM(K482:M482)</f>
        <v>-0.81240959252954159</v>
      </c>
    </row>
    <row r="483" spans="1:14" x14ac:dyDescent="0.2">
      <c r="A483" s="282" t="s">
        <v>363</v>
      </c>
      <c r="B483" s="302">
        <f>SUM(B481:B482)</f>
        <v>9.6877084128442377</v>
      </c>
      <c r="C483" s="299" t="str">
        <f>CONCATENATE("(",ROUND((B483/$H483)*100,1),")")</f>
        <v>(36.6)</v>
      </c>
      <c r="D483" s="302">
        <f>SUM(D481:D482)</f>
        <v>7.7227235266909497</v>
      </c>
      <c r="E483" s="299" t="str">
        <f>CONCATENATE("(",ROUND((D483/$H483)*100,1),")")</f>
        <v>(29.2)</v>
      </c>
      <c r="F483" s="302">
        <f>SUM(F481:F482)</f>
        <v>9.0595680604648336</v>
      </c>
      <c r="G483" s="299" t="str">
        <f>CONCATENATE("(",ROUND((F483/$H483)*100,1),")")</f>
        <v>(34.2)</v>
      </c>
      <c r="H483" s="302">
        <f>SUM(H481:H482)</f>
        <v>26.47000000000002</v>
      </c>
      <c r="I483" s="299" t="str">
        <f>CONCATENATE("(",ROUND((H483/$H483)*100,1),")")</f>
        <v>(100)</v>
      </c>
      <c r="K483" s="302">
        <f t="shared" si="361"/>
        <v>-4.0048418675970865E-2</v>
      </c>
      <c r="L483" s="302">
        <f t="shared" si="362"/>
        <v>-0.31797346408425131</v>
      </c>
      <c r="M483" s="302">
        <f t="shared" si="363"/>
        <v>6.3021882760246228E-2</v>
      </c>
      <c r="N483" s="302">
        <f t="shared" si="364"/>
        <v>-0.29499999999997595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Dorset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1.9905687979573963</v>
      </c>
      <c r="C8" s="300">
        <v>0.83345337322591639</v>
      </c>
      <c r="D8" s="300">
        <v>1.1016776827212538</v>
      </c>
      <c r="E8" s="300">
        <f>SUM(B8:D8)</f>
        <v>3.9256998539045664</v>
      </c>
      <c r="F8" s="300"/>
      <c r="G8" s="300">
        <v>0.419364902168672</v>
      </c>
      <c r="H8" s="300">
        <v>1.0908116672770554</v>
      </c>
      <c r="I8" s="300">
        <v>0.60200852240564207</v>
      </c>
      <c r="J8" s="300">
        <f>SUM(G8:I8)</f>
        <v>2.1121850918513694</v>
      </c>
      <c r="K8" s="300"/>
      <c r="L8" s="300">
        <v>2.5283328387246442</v>
      </c>
      <c r="M8" s="300">
        <v>1.1631527834823527</v>
      </c>
      <c r="N8" s="300">
        <v>0.79015743960808327</v>
      </c>
      <c r="O8" s="300">
        <f>SUM(L8:N8)</f>
        <v>4.4816430618150802</v>
      </c>
      <c r="P8" s="300"/>
      <c r="Q8" s="300">
        <v>2.6034602496472257</v>
      </c>
      <c r="R8" s="300">
        <v>1.1611610033641322</v>
      </c>
      <c r="S8" s="300">
        <v>0.8256827134601088</v>
      </c>
      <c r="T8" s="300">
        <f>SUM(Q8:S8)</f>
        <v>4.5903039664714669</v>
      </c>
      <c r="U8" s="300"/>
      <c r="V8" s="300">
        <v>2.6187091228854484</v>
      </c>
      <c r="W8" s="300">
        <v>1.0862261950713819</v>
      </c>
      <c r="X8" s="300">
        <v>0.85606677407249321</v>
      </c>
      <c r="Y8" s="300">
        <f>SUM(V8:X8)</f>
        <v>4.5610020920293239</v>
      </c>
    </row>
    <row r="9" spans="1:25" x14ac:dyDescent="0.2">
      <c r="A9" s="260" t="s">
        <v>364</v>
      </c>
      <c r="B9" s="300">
        <v>4.4152033210314166</v>
      </c>
      <c r="C9" s="300">
        <v>0.40410575384272535</v>
      </c>
      <c r="D9" s="300">
        <v>1.4269910712212819</v>
      </c>
      <c r="E9" s="300">
        <f t="shared" ref="E9:E10" si="0">SUM(B9:D9)</f>
        <v>6.2463001460954235</v>
      </c>
      <c r="F9" s="300"/>
      <c r="G9" s="300">
        <v>4.2887583723209968</v>
      </c>
      <c r="H9" s="300">
        <v>0.4913281718840759</v>
      </c>
      <c r="I9" s="300">
        <v>3.6257283639435696</v>
      </c>
      <c r="J9" s="300">
        <f t="shared" ref="J9:J10" si="1">SUM(G9:I9)</f>
        <v>8.405814908148642</v>
      </c>
      <c r="K9" s="300"/>
      <c r="L9" s="300">
        <v>5.0968431743934088</v>
      </c>
      <c r="M9" s="300">
        <v>1.4817232910440951E-2</v>
      </c>
      <c r="N9" s="300">
        <v>1.5446965308810701</v>
      </c>
      <c r="O9" s="300">
        <f t="shared" ref="O9:O10" si="2">SUM(L9:N9)</f>
        <v>6.6563569381849197</v>
      </c>
      <c r="P9" s="300"/>
      <c r="Q9" s="300">
        <v>5.4245666872512706</v>
      </c>
      <c r="R9" s="300">
        <v>1.5158013097553822E-2</v>
      </c>
      <c r="S9" s="300">
        <v>1.5429713331797033</v>
      </c>
      <c r="T9" s="300">
        <f t="shared" ref="T9:T10" si="3">SUM(Q9:S9)</f>
        <v>6.9826960335285273</v>
      </c>
      <c r="U9" s="300"/>
      <c r="V9" s="300">
        <v>5.920721963060398</v>
      </c>
      <c r="W9" s="300">
        <v>1.5497018370511902E-2</v>
      </c>
      <c r="X9" s="300">
        <v>1.4377789265397689</v>
      </c>
      <c r="Y9" s="300">
        <f t="shared" ref="Y9:Y10" si="4">SUM(V9:X9)</f>
        <v>7.3739979079706792</v>
      </c>
    </row>
    <row r="10" spans="1:25" x14ac:dyDescent="0.2">
      <c r="A10" s="264" t="s">
        <v>363</v>
      </c>
      <c r="B10" s="301">
        <f>SUM(B8:B9)</f>
        <v>6.4057721189888124</v>
      </c>
      <c r="C10" s="301">
        <f t="shared" ref="C10:D10" si="5">SUM(C8:C9)</f>
        <v>1.2375591270686417</v>
      </c>
      <c r="D10" s="301">
        <f t="shared" si="5"/>
        <v>2.5286687539425357</v>
      </c>
      <c r="E10" s="301">
        <f t="shared" si="0"/>
        <v>10.17199999999999</v>
      </c>
      <c r="F10" s="301"/>
      <c r="G10" s="301">
        <f>SUM(G8:G9)</f>
        <v>4.7081232744896688</v>
      </c>
      <c r="H10" s="301">
        <f t="shared" ref="H10" si="6">SUM(H8:H9)</f>
        <v>1.5821398391611312</v>
      </c>
      <c r="I10" s="301">
        <f t="shared" ref="I10" si="7">SUM(I8:I9)</f>
        <v>4.227736886349212</v>
      </c>
      <c r="J10" s="301">
        <f t="shared" si="1"/>
        <v>10.518000000000011</v>
      </c>
      <c r="K10" s="301"/>
      <c r="L10" s="301">
        <f>SUM(L8:L9)</f>
        <v>7.625176013118053</v>
      </c>
      <c r="M10" s="301">
        <f t="shared" ref="M10" si="8">SUM(M8:M9)</f>
        <v>1.1779700163927938</v>
      </c>
      <c r="N10" s="301">
        <f t="shared" ref="N10" si="9">SUM(N8:N9)</f>
        <v>2.3348539704891533</v>
      </c>
      <c r="O10" s="301">
        <f t="shared" si="2"/>
        <v>11.138</v>
      </c>
      <c r="P10" s="301"/>
      <c r="Q10" s="301">
        <f>SUM(Q8:Q9)</f>
        <v>8.0280269368984953</v>
      </c>
      <c r="R10" s="301">
        <f t="shared" ref="R10" si="10">SUM(R8:R9)</f>
        <v>1.1763190164616859</v>
      </c>
      <c r="S10" s="301">
        <f t="shared" ref="S10" si="11">SUM(S8:S9)</f>
        <v>2.3686540466398123</v>
      </c>
      <c r="T10" s="301">
        <f t="shared" si="3"/>
        <v>11.572999999999993</v>
      </c>
      <c r="U10" s="301"/>
      <c r="V10" s="301">
        <f>SUM(V8:V9)</f>
        <v>8.5394310859458464</v>
      </c>
      <c r="W10" s="301">
        <f t="shared" ref="W10" si="12">SUM(W8:W9)</f>
        <v>1.1017232134418937</v>
      </c>
      <c r="X10" s="301">
        <f t="shared" ref="X10" si="13">SUM(X8:X9)</f>
        <v>2.2938457006122621</v>
      </c>
      <c r="Y10" s="301">
        <f t="shared" si="4"/>
        <v>11.935000000000002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6.2838822500305161E-2</v>
      </c>
      <c r="C17" s="300">
        <v>1.8402798018172982E-2</v>
      </c>
      <c r="D17" s="300">
        <v>2.2442436607592126E-4</v>
      </c>
      <c r="E17" s="300">
        <f>SUM(B17:D17)</f>
        <v>8.1466044884554056E-2</v>
      </c>
      <c r="F17" s="300"/>
      <c r="G17" s="300">
        <v>4.6164488853993331E-2</v>
      </c>
      <c r="H17" s="300">
        <v>1.3316679477401741E-2</v>
      </c>
      <c r="I17" s="300">
        <v>0.21821598770291303</v>
      </c>
      <c r="J17" s="300">
        <f>SUM(G17:I17)</f>
        <v>0.27769715603430811</v>
      </c>
      <c r="K17" s="300"/>
      <c r="L17" s="300">
        <v>5.9843564355999981E-2</v>
      </c>
      <c r="M17" s="300">
        <v>1.4430363036414925E-2</v>
      </c>
      <c r="N17" s="300">
        <v>0</v>
      </c>
      <c r="O17" s="300">
        <f>SUM(L17:N17)</f>
        <v>7.427392739241491E-2</v>
      </c>
      <c r="P17" s="300"/>
      <c r="Q17" s="300">
        <v>4.8514939137383958E-2</v>
      </c>
      <c r="R17" s="300">
        <v>1.1983769826907647E-2</v>
      </c>
      <c r="S17" s="300">
        <v>0</v>
      </c>
      <c r="T17" s="300">
        <f>SUM(Q17:S17)</f>
        <v>6.0498708964291603E-2</v>
      </c>
      <c r="U17" s="300"/>
      <c r="V17" s="300">
        <v>3.6267326733270537E-2</v>
      </c>
      <c r="W17" s="300">
        <v>9.6386138615392313E-3</v>
      </c>
      <c r="X17" s="300">
        <v>0</v>
      </c>
      <c r="Y17" s="300">
        <f>SUM(V17:X17)</f>
        <v>4.590594059480977E-2</v>
      </c>
    </row>
    <row r="18" spans="1:25" x14ac:dyDescent="0.2">
      <c r="A18" s="260" t="s">
        <v>364</v>
      </c>
      <c r="B18" s="300">
        <v>0.47129116875528931</v>
      </c>
      <c r="C18" s="300">
        <v>6.2165549402789559E-2</v>
      </c>
      <c r="D18" s="300">
        <v>0.15507723695736605</v>
      </c>
      <c r="E18" s="300">
        <f t="shared" ref="E18:E19" si="14">SUM(B18:D18)</f>
        <v>0.68853395511544491</v>
      </c>
      <c r="F18" s="300"/>
      <c r="G18" s="300">
        <v>0.29918139892301332</v>
      </c>
      <c r="H18" s="300">
        <v>3.0184473481910069E-3</v>
      </c>
      <c r="I18" s="300">
        <v>0.11310299769448631</v>
      </c>
      <c r="J18" s="300">
        <f t="shared" ref="J18:J19" si="15">SUM(G18:I18)</f>
        <v>0.41530284396569062</v>
      </c>
      <c r="K18" s="300"/>
      <c r="L18" s="300">
        <v>0.34823861386175592</v>
      </c>
      <c r="M18" s="300">
        <v>2.5465346534766834E-3</v>
      </c>
      <c r="N18" s="300">
        <v>0.21794092409235202</v>
      </c>
      <c r="O18" s="300">
        <f t="shared" ref="O18:O19" si="16">SUM(L18:N18)</f>
        <v>0.56872607260758468</v>
      </c>
      <c r="P18" s="300"/>
      <c r="Q18" s="300">
        <v>0.28374474363776725</v>
      </c>
      <c r="R18" s="300">
        <v>2.1261527111785272E-3</v>
      </c>
      <c r="S18" s="300">
        <v>0.17763039468676239</v>
      </c>
      <c r="T18" s="300">
        <f t="shared" ref="T18:T19" si="17">SUM(Q18:S18)</f>
        <v>0.4635012910357082</v>
      </c>
      <c r="U18" s="300"/>
      <c r="V18" s="300">
        <v>0.21923762376258321</v>
      </c>
      <c r="W18" s="300">
        <v>1.7970297029703242E-3</v>
      </c>
      <c r="X18" s="300">
        <v>0.12905940593963725</v>
      </c>
      <c r="Y18" s="300">
        <f t="shared" ref="Y18:Y19" si="18">SUM(V18:X18)</f>
        <v>0.35009405940519078</v>
      </c>
    </row>
    <row r="19" spans="1:25" x14ac:dyDescent="0.2">
      <c r="A19" s="264" t="s">
        <v>363</v>
      </c>
      <c r="B19" s="301">
        <f>SUM(B17:B18)</f>
        <v>0.53412999125559446</v>
      </c>
      <c r="C19" s="301">
        <f t="shared" ref="C19" si="19">SUM(C17:C18)</f>
        <v>8.0568347420962541E-2</v>
      </c>
      <c r="D19" s="301">
        <f t="shared" ref="D19" si="20">SUM(D17:D18)</f>
        <v>0.15530166132344198</v>
      </c>
      <c r="E19" s="301">
        <f t="shared" si="14"/>
        <v>0.76999999999999891</v>
      </c>
      <c r="F19" s="301"/>
      <c r="G19" s="301">
        <f>SUM(G17:G18)</f>
        <v>0.34534588777700664</v>
      </c>
      <c r="H19" s="301">
        <f t="shared" ref="H19" si="21">SUM(H17:H18)</f>
        <v>1.6335126825592749E-2</v>
      </c>
      <c r="I19" s="301">
        <f t="shared" ref="I19" si="22">SUM(I17:I18)</f>
        <v>0.33131898539739935</v>
      </c>
      <c r="J19" s="301">
        <f t="shared" si="15"/>
        <v>0.69299999999999873</v>
      </c>
      <c r="K19" s="301"/>
      <c r="L19" s="301">
        <f>SUM(L17:L18)</f>
        <v>0.40808217821775589</v>
      </c>
      <c r="M19" s="301">
        <f t="shared" ref="M19" si="23">SUM(M17:M18)</f>
        <v>1.6976897689891607E-2</v>
      </c>
      <c r="N19" s="301">
        <f t="shared" ref="N19" si="24">SUM(N17:N18)</f>
        <v>0.21794092409235202</v>
      </c>
      <c r="O19" s="301">
        <f t="shared" si="16"/>
        <v>0.64299999999999946</v>
      </c>
      <c r="P19" s="301"/>
      <c r="Q19" s="301">
        <f>SUM(Q17:Q18)</f>
        <v>0.33225968277515122</v>
      </c>
      <c r="R19" s="301">
        <f t="shared" ref="R19" si="25">SUM(R17:R18)</f>
        <v>1.4109922538086173E-2</v>
      </c>
      <c r="S19" s="301">
        <f t="shared" ref="S19" si="26">SUM(S17:S18)</f>
        <v>0.17763039468676239</v>
      </c>
      <c r="T19" s="301">
        <f t="shared" si="17"/>
        <v>0.5239999999999998</v>
      </c>
      <c r="U19" s="301"/>
      <c r="V19" s="301">
        <f>SUM(V17:V18)</f>
        <v>0.25550495049585376</v>
      </c>
      <c r="W19" s="301">
        <f t="shared" ref="W19" si="27">SUM(W17:W18)</f>
        <v>1.1435643564509556E-2</v>
      </c>
      <c r="X19" s="301">
        <f t="shared" ref="X19" si="28">SUM(X17:X18)</f>
        <v>0.12905940593963725</v>
      </c>
      <c r="Y19" s="301">
        <f t="shared" si="18"/>
        <v>0.39600000000000057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1.5037263907968359</v>
      </c>
      <c r="C26" s="300">
        <v>0.50299980202904904</v>
      </c>
      <c r="D26" s="300">
        <v>0.29001583845177425</v>
      </c>
      <c r="E26" s="300">
        <f>SUM(B26:D26)</f>
        <v>2.2967420312776592</v>
      </c>
      <c r="F26" s="300"/>
      <c r="G26" s="300">
        <v>1.6855881527020531</v>
      </c>
      <c r="H26" s="300">
        <v>0.62109938238763374</v>
      </c>
      <c r="I26" s="300">
        <v>0.25583941606172239</v>
      </c>
      <c r="J26" s="300">
        <f>SUM(G26:I26)</f>
        <v>2.5625269511514093</v>
      </c>
      <c r="K26" s="300"/>
      <c r="L26" s="300">
        <v>1.5371113059684562</v>
      </c>
      <c r="M26" s="300">
        <v>0.84030341373858763</v>
      </c>
      <c r="N26" s="300">
        <v>0.19954224866557113</v>
      </c>
      <c r="O26" s="300">
        <f>SUM(L26:N26)</f>
        <v>2.576956968372615</v>
      </c>
      <c r="P26" s="300"/>
      <c r="Q26" s="300">
        <v>1.6187504985539485</v>
      </c>
      <c r="R26" s="300">
        <v>0.85129508293393019</v>
      </c>
      <c r="S26" s="300">
        <v>0.20821719559899513</v>
      </c>
      <c r="T26" s="300">
        <f>SUM(Q26:S26)</f>
        <v>2.6782627770868737</v>
      </c>
      <c r="U26" s="300"/>
      <c r="V26" s="300">
        <v>1.700719036502899</v>
      </c>
      <c r="W26" s="300">
        <v>0.83111540537510376</v>
      </c>
      <c r="X26" s="300">
        <v>0.21316555814814536</v>
      </c>
      <c r="Y26" s="300">
        <f>SUM(V26:X26)</f>
        <v>2.7450000000261481</v>
      </c>
    </row>
    <row r="27" spans="1:25" x14ac:dyDescent="0.2">
      <c r="A27" s="260" t="s">
        <v>364</v>
      </c>
      <c r="B27" s="300">
        <v>3.12254207088146</v>
      </c>
      <c r="C27" s="300">
        <v>0.19785270243513814</v>
      </c>
      <c r="D27" s="300">
        <v>0.17286319540573772</v>
      </c>
      <c r="E27" s="300">
        <f t="shared" ref="E27:E28" si="29">SUM(B27:D27)</f>
        <v>3.493257968722336</v>
      </c>
      <c r="F27" s="300"/>
      <c r="G27" s="300">
        <v>3.3949890510955445</v>
      </c>
      <c r="H27" s="300">
        <v>0.28732734418787759</v>
      </c>
      <c r="I27" s="300">
        <v>6.4156653565163174E-2</v>
      </c>
      <c r="J27" s="300">
        <f t="shared" ref="J27:J28" si="30">SUM(G27:I27)</f>
        <v>3.7464730488485851</v>
      </c>
      <c r="K27" s="300"/>
      <c r="L27" s="300">
        <v>3.3769146883796077</v>
      </c>
      <c r="M27" s="300">
        <v>0.26234638270966126</v>
      </c>
      <c r="N27" s="300">
        <v>0.12978196053812557</v>
      </c>
      <c r="O27" s="300">
        <f t="shared" ref="O27:O28" si="31">SUM(L27:N27)</f>
        <v>3.7690430316273944</v>
      </c>
      <c r="P27" s="300"/>
      <c r="Q27" s="300">
        <v>3.3906235541809364</v>
      </c>
      <c r="R27" s="300">
        <v>0.26626004216037569</v>
      </c>
      <c r="S27" s="300">
        <v>0.13285362657181921</v>
      </c>
      <c r="T27" s="300">
        <f t="shared" ref="T27:T28" si="32">SUM(Q27:S27)</f>
        <v>3.7897372229131312</v>
      </c>
      <c r="U27" s="300"/>
      <c r="V27" s="300">
        <v>3.262617292808299</v>
      </c>
      <c r="W27" s="300">
        <v>0.26201599855765301</v>
      </c>
      <c r="X27" s="300">
        <v>0.13536670860789426</v>
      </c>
      <c r="Y27" s="300">
        <f t="shared" ref="Y27:Y28" si="33">SUM(V27:X27)</f>
        <v>3.6599999999738464</v>
      </c>
    </row>
    <row r="28" spans="1:25" x14ac:dyDescent="0.2">
      <c r="A28" s="264" t="s">
        <v>363</v>
      </c>
      <c r="B28" s="301">
        <f>SUM(B26:B27)</f>
        <v>4.6262684616782961</v>
      </c>
      <c r="C28" s="301">
        <f t="shared" ref="C28" si="34">SUM(C26:C27)</f>
        <v>0.70085250446418712</v>
      </c>
      <c r="D28" s="301">
        <f t="shared" ref="D28" si="35">SUM(D26:D27)</f>
        <v>0.46287903385751195</v>
      </c>
      <c r="E28" s="301">
        <f t="shared" si="29"/>
        <v>5.7899999999999956</v>
      </c>
      <c r="F28" s="301"/>
      <c r="G28" s="301">
        <f>SUM(G26:G27)</f>
        <v>5.0805772037975974</v>
      </c>
      <c r="H28" s="301">
        <f t="shared" ref="H28" si="36">SUM(H26:H27)</f>
        <v>0.90842672657551127</v>
      </c>
      <c r="I28" s="301">
        <f t="shared" ref="I28" si="37">SUM(I26:I27)</f>
        <v>0.31999606962688554</v>
      </c>
      <c r="J28" s="301">
        <f t="shared" si="30"/>
        <v>6.3089999999999939</v>
      </c>
      <c r="K28" s="301"/>
      <c r="L28" s="301">
        <f>SUM(L26:L27)</f>
        <v>4.914025994348064</v>
      </c>
      <c r="M28" s="301">
        <f t="shared" ref="M28" si="38">SUM(M26:M27)</f>
        <v>1.1026497964482489</v>
      </c>
      <c r="N28" s="301">
        <f t="shared" ref="N28" si="39">SUM(N26:N27)</f>
        <v>0.32932420920369671</v>
      </c>
      <c r="O28" s="301">
        <f t="shared" si="31"/>
        <v>6.3460000000000099</v>
      </c>
      <c r="P28" s="301"/>
      <c r="Q28" s="301">
        <f>SUM(Q26:Q27)</f>
        <v>5.0093740527348851</v>
      </c>
      <c r="R28" s="301">
        <f t="shared" ref="R28" si="40">SUM(R26:R27)</f>
        <v>1.1175551250943059</v>
      </c>
      <c r="S28" s="301">
        <f t="shared" ref="S28" si="41">SUM(S26:S27)</f>
        <v>0.3410708221708143</v>
      </c>
      <c r="T28" s="301">
        <f t="shared" si="32"/>
        <v>6.4680000000000053</v>
      </c>
      <c r="U28" s="301"/>
      <c r="V28" s="301">
        <f>SUM(V26:V27)</f>
        <v>4.9633363293111978</v>
      </c>
      <c r="W28" s="301">
        <f t="shared" ref="W28" si="42">SUM(W26:W27)</f>
        <v>1.0931314039327567</v>
      </c>
      <c r="X28" s="301">
        <f t="shared" ref="X28" si="43">SUM(X26:X27)</f>
        <v>0.34853226675603965</v>
      </c>
      <c r="Y28" s="301">
        <f t="shared" si="33"/>
        <v>6.404999999999994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2.4898763426164781</v>
      </c>
      <c r="C35" s="300">
        <v>0.65493999255376867</v>
      </c>
      <c r="D35" s="300">
        <v>0.27441217429892334</v>
      </c>
      <c r="E35" s="300">
        <f>SUM(B35:D35)</f>
        <v>3.4192285094691699</v>
      </c>
      <c r="F35" s="300"/>
      <c r="G35" s="300">
        <v>2.4961844781954148</v>
      </c>
      <c r="H35" s="300">
        <v>0.64362069952524936</v>
      </c>
      <c r="I35" s="300">
        <v>0.3883000914435637</v>
      </c>
      <c r="J35" s="300">
        <f>SUM(G35:I35)</f>
        <v>3.5281052691642278</v>
      </c>
      <c r="K35" s="300"/>
      <c r="L35" s="300">
        <v>2.5116096829030665</v>
      </c>
      <c r="M35" s="300">
        <v>0.83599257310653574</v>
      </c>
      <c r="N35" s="300">
        <v>0.35764159656172867</v>
      </c>
      <c r="O35" s="300">
        <f>SUM(L35:N35)</f>
        <v>3.7052438525713307</v>
      </c>
      <c r="P35" s="300"/>
      <c r="Q35" s="300">
        <v>2.3007903525190976</v>
      </c>
      <c r="R35" s="300">
        <v>0.80484576377830586</v>
      </c>
      <c r="S35" s="300">
        <v>0.34834999999823435</v>
      </c>
      <c r="T35" s="300">
        <f>SUM(Q35:S35)</f>
        <v>3.4539861162956376</v>
      </c>
      <c r="U35" s="300"/>
      <c r="V35" s="300">
        <v>1.7836936930021638</v>
      </c>
      <c r="W35" s="300">
        <v>0.65839818320249133</v>
      </c>
      <c r="X35" s="300">
        <v>0.30868114267159102</v>
      </c>
      <c r="Y35" s="300">
        <f>SUM(V35:X35)</f>
        <v>2.750773018876246</v>
      </c>
    </row>
    <row r="36" spans="1:25" x14ac:dyDescent="0.2">
      <c r="A36" s="260" t="s">
        <v>364</v>
      </c>
      <c r="B36" s="300">
        <v>9.7371906956202618</v>
      </c>
      <c r="C36" s="300">
        <v>0.3301108833398993</v>
      </c>
      <c r="D36" s="300">
        <v>0.68446991157066805</v>
      </c>
      <c r="E36" s="300">
        <f t="shared" ref="E36:E37" si="44">SUM(B36:D36)</f>
        <v>10.751771490530828</v>
      </c>
      <c r="F36" s="300"/>
      <c r="G36" s="300">
        <v>10.251973482685164</v>
      </c>
      <c r="H36" s="300">
        <v>0.31234221053826</v>
      </c>
      <c r="I36" s="300">
        <v>0.79957903761234184</v>
      </c>
      <c r="J36" s="300">
        <f t="shared" ref="J36:J37" si="45">SUM(G36:I36)</f>
        <v>11.363894730835765</v>
      </c>
      <c r="K36" s="300"/>
      <c r="L36" s="300">
        <v>9.9793542267240412</v>
      </c>
      <c r="M36" s="300">
        <v>0.32538121360046374</v>
      </c>
      <c r="N36" s="300">
        <v>0.51702070710417014</v>
      </c>
      <c r="O36" s="300">
        <f t="shared" ref="O36:O37" si="46">SUM(L36:N36)</f>
        <v>10.821756147428674</v>
      </c>
      <c r="P36" s="300"/>
      <c r="Q36" s="300">
        <v>9.63660618426184</v>
      </c>
      <c r="R36" s="300">
        <v>0.32012869511260228</v>
      </c>
      <c r="S36" s="300">
        <v>0.52327900432993901</v>
      </c>
      <c r="T36" s="300">
        <f t="shared" ref="T36:T37" si="47">SUM(Q36:S36)</f>
        <v>10.480013883704382</v>
      </c>
      <c r="U36" s="300"/>
      <c r="V36" s="300">
        <v>7.9511611617734541</v>
      </c>
      <c r="W36" s="300">
        <v>0.27699231044725253</v>
      </c>
      <c r="X36" s="300">
        <v>0.46507350890303956</v>
      </c>
      <c r="Y36" s="300">
        <f t="shared" ref="Y36:Y37" si="48">SUM(V36:X36)</f>
        <v>8.693226981123745</v>
      </c>
    </row>
    <row r="37" spans="1:25" x14ac:dyDescent="0.2">
      <c r="A37" s="264" t="s">
        <v>363</v>
      </c>
      <c r="B37" s="301">
        <f>SUM(B35:B36)</f>
        <v>12.22706703823674</v>
      </c>
      <c r="C37" s="301">
        <f t="shared" ref="C37" si="49">SUM(C35:C36)</f>
        <v>0.98505087589366802</v>
      </c>
      <c r="D37" s="301">
        <f t="shared" ref="D37" si="50">SUM(D35:D36)</f>
        <v>0.95888208586959145</v>
      </c>
      <c r="E37" s="301">
        <f t="shared" si="44"/>
        <v>14.170999999999999</v>
      </c>
      <c r="F37" s="301"/>
      <c r="G37" s="301">
        <f>SUM(G35:G36)</f>
        <v>12.74815796088058</v>
      </c>
      <c r="H37" s="301">
        <f t="shared" ref="H37" si="51">SUM(H35:H36)</f>
        <v>0.95596291006350942</v>
      </c>
      <c r="I37" s="301">
        <f t="shared" ref="I37" si="52">SUM(I35:I36)</f>
        <v>1.1878791290559056</v>
      </c>
      <c r="J37" s="301">
        <f t="shared" si="45"/>
        <v>14.891999999999994</v>
      </c>
      <c r="K37" s="301"/>
      <c r="L37" s="301">
        <f>SUM(L35:L36)</f>
        <v>12.490963909627109</v>
      </c>
      <c r="M37" s="301">
        <f t="shared" ref="M37" si="53">SUM(M35:M36)</f>
        <v>1.1613737867069995</v>
      </c>
      <c r="N37" s="301">
        <f t="shared" ref="N37" si="54">SUM(N35:N36)</f>
        <v>0.87466230366589881</v>
      </c>
      <c r="O37" s="301">
        <f t="shared" si="46"/>
        <v>14.527000000000006</v>
      </c>
      <c r="P37" s="301"/>
      <c r="Q37" s="301">
        <f>SUM(Q35:Q36)</f>
        <v>11.937396536780938</v>
      </c>
      <c r="R37" s="301">
        <f t="shared" ref="R37" si="55">SUM(R35:R36)</f>
        <v>1.1249744588909081</v>
      </c>
      <c r="S37" s="301">
        <f t="shared" ref="S37" si="56">SUM(S35:S36)</f>
        <v>0.87162900432817336</v>
      </c>
      <c r="T37" s="301">
        <f t="shared" si="47"/>
        <v>13.934000000000019</v>
      </c>
      <c r="U37" s="301"/>
      <c r="V37" s="301">
        <f>SUM(V35:V36)</f>
        <v>9.7348548547756177</v>
      </c>
      <c r="W37" s="301">
        <f t="shared" ref="W37" si="57">SUM(W35:W36)</f>
        <v>0.93539049364974391</v>
      </c>
      <c r="X37" s="301">
        <f t="shared" ref="X37" si="58">SUM(X35:X36)</f>
        <v>0.77375465157463053</v>
      </c>
      <c r="Y37" s="301">
        <f t="shared" si="48"/>
        <v>11.443999999999992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5.6595055186205734</v>
      </c>
      <c r="C44" s="300">
        <v>1.8622567925374507</v>
      </c>
      <c r="D44" s="300">
        <v>1.4209046998090056</v>
      </c>
      <c r="E44" s="300">
        <f>SUM(B44:D44)</f>
        <v>8.9426670109670301</v>
      </c>
      <c r="F44" s="300"/>
      <c r="G44" s="300">
        <v>6.3474760946732811</v>
      </c>
      <c r="H44" s="300">
        <v>1.7881758126202301</v>
      </c>
      <c r="I44" s="300">
        <v>1.3726441521152659</v>
      </c>
      <c r="J44" s="300">
        <f>SUM(G44:I44)</f>
        <v>9.5082960594087762</v>
      </c>
      <c r="K44" s="300"/>
      <c r="L44" s="300">
        <v>5.9386829787658337</v>
      </c>
      <c r="M44" s="300">
        <v>2.3927176479444228</v>
      </c>
      <c r="N44" s="300">
        <v>1.1828434319221031</v>
      </c>
      <c r="O44" s="300">
        <f>SUM(L44:N44)</f>
        <v>9.5142440586323591</v>
      </c>
      <c r="P44" s="300"/>
      <c r="Q44" s="300">
        <v>5.6550908255093875</v>
      </c>
      <c r="R44" s="300">
        <v>2.2825872117839743</v>
      </c>
      <c r="S44" s="300">
        <v>1.0869177325310055</v>
      </c>
      <c r="T44" s="300">
        <f>SUM(Q44:S44)</f>
        <v>9.0245957698243675</v>
      </c>
      <c r="U44" s="300"/>
      <c r="V44" s="300">
        <v>5.5296946653855006</v>
      </c>
      <c r="W44" s="300">
        <v>2.2323804108293226</v>
      </c>
      <c r="X44" s="300">
        <v>1.0416063138159668</v>
      </c>
      <c r="Y44" s="300">
        <f>SUM(V44:X44)</f>
        <v>8.8036813900307891</v>
      </c>
    </row>
    <row r="45" spans="1:25" x14ac:dyDescent="0.2">
      <c r="A45" s="260" t="s">
        <v>364</v>
      </c>
      <c r="B45" s="300">
        <v>24.427939025740177</v>
      </c>
      <c r="C45" s="300">
        <v>0.76846257794152806</v>
      </c>
      <c r="D45" s="300">
        <v>2.9829313853512693</v>
      </c>
      <c r="E45" s="300">
        <f t="shared" ref="E45:E46" si="59">SUM(B45:D45)</f>
        <v>28.179332989032972</v>
      </c>
      <c r="F45" s="300"/>
      <c r="G45" s="300">
        <v>26.051075339555116</v>
      </c>
      <c r="H45" s="300">
        <v>1.0291405891591381</v>
      </c>
      <c r="I45" s="300">
        <v>1.9754880118769798</v>
      </c>
      <c r="J45" s="300">
        <f t="shared" ref="J45:J46" si="60">SUM(G45:I45)</f>
        <v>29.055703940591233</v>
      </c>
      <c r="K45" s="300"/>
      <c r="L45" s="300">
        <v>25.429653999338932</v>
      </c>
      <c r="M45" s="300">
        <v>1.0814286656374725</v>
      </c>
      <c r="N45" s="300">
        <v>2.5716732763912602</v>
      </c>
      <c r="O45" s="300">
        <f t="shared" ref="O45:O46" si="61">SUM(L45:N45)</f>
        <v>29.082755941367662</v>
      </c>
      <c r="P45" s="300"/>
      <c r="Q45" s="300">
        <v>24.02254115283996</v>
      </c>
      <c r="R45" s="300">
        <v>1.0271442541428528</v>
      </c>
      <c r="S45" s="300">
        <v>2.4367188231928285</v>
      </c>
      <c r="T45" s="300">
        <f t="shared" ref="T45:T46" si="62">SUM(Q45:S45)</f>
        <v>27.486404230175644</v>
      </c>
      <c r="U45" s="300"/>
      <c r="V45" s="300">
        <v>22.678425365511828</v>
      </c>
      <c r="W45" s="300">
        <v>0.98831681880319067</v>
      </c>
      <c r="X45" s="300">
        <v>2.4155764256542325</v>
      </c>
      <c r="Y45" s="300">
        <f t="shared" ref="Y45:Y46" si="63">SUM(V45:X45)</f>
        <v>26.082318609969253</v>
      </c>
    </row>
    <row r="46" spans="1:25" x14ac:dyDescent="0.2">
      <c r="A46" s="264" t="s">
        <v>363</v>
      </c>
      <c r="B46" s="301">
        <f>SUM(B44:B45)</f>
        <v>30.08744454436075</v>
      </c>
      <c r="C46" s="301">
        <f t="shared" ref="C46" si="64">SUM(C44:C45)</f>
        <v>2.6307193704789786</v>
      </c>
      <c r="D46" s="301">
        <f t="shared" ref="D46" si="65">SUM(D44:D45)</f>
        <v>4.4038360851602754</v>
      </c>
      <c r="E46" s="301">
        <f t="shared" si="59"/>
        <v>37.122</v>
      </c>
      <c r="F46" s="301"/>
      <c r="G46" s="301">
        <f>SUM(G44:G45)</f>
        <v>32.398551434228395</v>
      </c>
      <c r="H46" s="301">
        <f t="shared" ref="H46" si="66">SUM(H44:H45)</f>
        <v>2.8173164017793679</v>
      </c>
      <c r="I46" s="301">
        <f t="shared" ref="I46" si="67">SUM(I44:I45)</f>
        <v>3.3481321639922457</v>
      </c>
      <c r="J46" s="301">
        <f t="shared" si="60"/>
        <v>38.564000000000007</v>
      </c>
      <c r="K46" s="301"/>
      <c r="L46" s="301">
        <f>SUM(L44:L45)</f>
        <v>31.368336978104765</v>
      </c>
      <c r="M46" s="301">
        <f t="shared" ref="M46" si="68">SUM(M44:M45)</f>
        <v>3.4741463135818953</v>
      </c>
      <c r="N46" s="301">
        <f t="shared" ref="N46" si="69">SUM(N44:N45)</f>
        <v>3.7545167083133633</v>
      </c>
      <c r="O46" s="301">
        <f t="shared" si="61"/>
        <v>38.597000000000023</v>
      </c>
      <c r="P46" s="301"/>
      <c r="Q46" s="301">
        <f>SUM(Q44:Q45)</f>
        <v>29.677631978349346</v>
      </c>
      <c r="R46" s="301">
        <f t="shared" ref="R46" si="70">SUM(R44:R45)</f>
        <v>3.3097314659268271</v>
      </c>
      <c r="S46" s="301">
        <f t="shared" ref="S46" si="71">SUM(S44:S45)</f>
        <v>3.5236365557238338</v>
      </c>
      <c r="T46" s="301">
        <f t="shared" si="62"/>
        <v>36.511000000000003</v>
      </c>
      <c r="U46" s="301"/>
      <c r="V46" s="301">
        <f>SUM(V44:V45)</f>
        <v>28.208120030897327</v>
      </c>
      <c r="W46" s="301">
        <f t="shared" ref="W46" si="72">SUM(W44:W45)</f>
        <v>3.2206972296325134</v>
      </c>
      <c r="X46" s="301">
        <f t="shared" ref="X46" si="73">SUM(X44:X45)</f>
        <v>3.4571827394701993</v>
      </c>
      <c r="Y46" s="301">
        <f t="shared" si="63"/>
        <v>34.886000000000038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0.3679945500469643</v>
      </c>
      <c r="C53" s="300">
        <v>9.8977003857333545E-2</v>
      </c>
      <c r="D53" s="300">
        <v>1.21892861892218E-4</v>
      </c>
      <c r="E53" s="300">
        <f>SUM(B53:D53)</f>
        <v>0.46709344676619008</v>
      </c>
      <c r="F53" s="300"/>
      <c r="G53" s="300">
        <v>0.38962079077942602</v>
      </c>
      <c r="H53" s="300">
        <v>0.1082044696166535</v>
      </c>
      <c r="I53" s="300">
        <v>1.0587521488729836E-4</v>
      </c>
      <c r="J53" s="300">
        <f>SUM(G53:I53)</f>
        <v>0.49793113561096686</v>
      </c>
      <c r="K53" s="300"/>
      <c r="L53" s="300">
        <v>0.48701092736124174</v>
      </c>
      <c r="M53" s="300">
        <v>0.13257123718211899</v>
      </c>
      <c r="N53" s="300">
        <v>0.20323516851580067</v>
      </c>
      <c r="O53" s="300">
        <f>SUM(L53:N53)</f>
        <v>0.82281733305916149</v>
      </c>
      <c r="P53" s="300"/>
      <c r="Q53" s="300">
        <v>0.47596150538963417</v>
      </c>
      <c r="R53" s="300">
        <v>0.12840361290818886</v>
      </c>
      <c r="S53" s="300">
        <v>0.19401866666738934</v>
      </c>
      <c r="T53" s="300">
        <f>SUM(Q53:S53)</f>
        <v>0.79838378496521234</v>
      </c>
      <c r="U53" s="300"/>
      <c r="V53" s="300">
        <v>0.48624155911902778</v>
      </c>
      <c r="W53" s="300">
        <v>0.12871100094319407</v>
      </c>
      <c r="X53" s="300">
        <v>0.19141636038226686</v>
      </c>
      <c r="Y53" s="300">
        <f>SUM(V53:X53)</f>
        <v>0.80636892044448871</v>
      </c>
    </row>
    <row r="54" spans="1:25" x14ac:dyDescent="0.2">
      <c r="A54" s="260" t="s">
        <v>364</v>
      </c>
      <c r="B54" s="300">
        <v>1.2200256546556252</v>
      </c>
      <c r="C54" s="300">
        <v>1.8283929283755242E-2</v>
      </c>
      <c r="D54" s="300">
        <v>0.12859696929442813</v>
      </c>
      <c r="E54" s="300">
        <f t="shared" ref="E54:E55" si="74">SUM(B54:D54)</f>
        <v>1.3669065532338087</v>
      </c>
      <c r="F54" s="300"/>
      <c r="G54" s="300">
        <v>1.2947480028253837</v>
      </c>
      <c r="H54" s="300">
        <v>2.6362928506691918E-2</v>
      </c>
      <c r="I54" s="300">
        <v>0.27495793305695532</v>
      </c>
      <c r="J54" s="300">
        <f t="shared" ref="J54:J55" si="75">SUM(G54:I54)</f>
        <v>1.5960688643890311</v>
      </c>
      <c r="K54" s="300"/>
      <c r="L54" s="300">
        <v>1.5848473937567782</v>
      </c>
      <c r="M54" s="300">
        <v>2.4335273184057246E-2</v>
      </c>
      <c r="N54" s="300">
        <v>0</v>
      </c>
      <c r="O54" s="300">
        <f t="shared" ref="O54:O55" si="76">SUM(L54:N54)</f>
        <v>1.6091826669408353</v>
      </c>
      <c r="P54" s="300"/>
      <c r="Q54" s="300">
        <v>1.5246919569702153</v>
      </c>
      <c r="R54" s="300">
        <v>2.3924258064574939E-2</v>
      </c>
      <c r="S54" s="300">
        <v>0</v>
      </c>
      <c r="T54" s="300">
        <f t="shared" ref="T54:T55" si="77">SUM(Q54:S54)</f>
        <v>1.5486162150347902</v>
      </c>
      <c r="U54" s="300"/>
      <c r="V54" s="300">
        <v>1.5089289682637728</v>
      </c>
      <c r="W54" s="300">
        <v>2.470211129173935E-2</v>
      </c>
      <c r="X54" s="300">
        <v>0</v>
      </c>
      <c r="Y54" s="300">
        <f t="shared" ref="Y54:Y55" si="78">SUM(V54:X54)</f>
        <v>1.5336310795555121</v>
      </c>
    </row>
    <row r="55" spans="1:25" x14ac:dyDescent="0.2">
      <c r="A55" s="264" t="s">
        <v>363</v>
      </c>
      <c r="B55" s="301">
        <f>SUM(B53:B54)</f>
        <v>1.5880202047025895</v>
      </c>
      <c r="C55" s="301">
        <f t="shared" ref="C55" si="79">SUM(C53:C54)</f>
        <v>0.11726093314108879</v>
      </c>
      <c r="D55" s="301">
        <f t="shared" ref="D55" si="80">SUM(D53:D54)</f>
        <v>0.12871886215632034</v>
      </c>
      <c r="E55" s="301">
        <f t="shared" si="74"/>
        <v>1.8339999999999987</v>
      </c>
      <c r="F55" s="301"/>
      <c r="G55" s="301">
        <f>SUM(G53:G54)</f>
        <v>1.6843687936048097</v>
      </c>
      <c r="H55" s="301">
        <f t="shared" ref="H55" si="81">SUM(H53:H54)</f>
        <v>0.13456739812334542</v>
      </c>
      <c r="I55" s="301">
        <f t="shared" ref="I55" si="82">SUM(I53:I54)</f>
        <v>0.27506380827184262</v>
      </c>
      <c r="J55" s="301">
        <f t="shared" si="75"/>
        <v>2.0939999999999976</v>
      </c>
      <c r="K55" s="301"/>
      <c r="L55" s="301">
        <f>SUM(L53:L54)</f>
        <v>2.0718583211180199</v>
      </c>
      <c r="M55" s="301">
        <f t="shared" ref="M55" si="83">SUM(M53:M54)</f>
        <v>0.15690651036617626</v>
      </c>
      <c r="N55" s="301">
        <f t="shared" ref="N55" si="84">SUM(N53:N54)</f>
        <v>0.20323516851580067</v>
      </c>
      <c r="O55" s="301">
        <f t="shared" si="76"/>
        <v>2.4319999999999968</v>
      </c>
      <c r="P55" s="301"/>
      <c r="Q55" s="301">
        <f>SUM(Q53:Q54)</f>
        <v>2.0006534623598493</v>
      </c>
      <c r="R55" s="301">
        <f t="shared" ref="R55" si="85">SUM(R53:R54)</f>
        <v>0.15232787097276379</v>
      </c>
      <c r="S55" s="301">
        <f t="shared" ref="S55" si="86">SUM(S53:S54)</f>
        <v>0.19401866666738934</v>
      </c>
      <c r="T55" s="301">
        <f t="shared" si="77"/>
        <v>2.3470000000000026</v>
      </c>
      <c r="U55" s="301"/>
      <c r="V55" s="301">
        <f>SUM(V53:V54)</f>
        <v>1.9951705273828004</v>
      </c>
      <c r="W55" s="301">
        <f t="shared" ref="W55" si="87">SUM(W53:W54)</f>
        <v>0.15341311223493342</v>
      </c>
      <c r="X55" s="301">
        <f t="shared" ref="X55" si="88">SUM(X53:X54)</f>
        <v>0.19141636038226686</v>
      </c>
      <c r="Y55" s="301">
        <f t="shared" si="78"/>
        <v>2.3400000000000007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0.67821313901091995</v>
      </c>
      <c r="C62" s="300">
        <v>0.23897263653310855</v>
      </c>
      <c r="D62" s="300">
        <v>0.10746438195103475</v>
      </c>
      <c r="E62" s="300">
        <f>SUM(B62:D62)</f>
        <v>1.0246501574950633</v>
      </c>
      <c r="F62" s="300"/>
      <c r="G62" s="300">
        <v>0.78570002853501619</v>
      </c>
      <c r="H62" s="300">
        <v>0.19021775620925871</v>
      </c>
      <c r="I62" s="300">
        <v>0.13945623751280128</v>
      </c>
      <c r="J62" s="300">
        <f>SUM(G62:I62)</f>
        <v>1.1153740222570763</v>
      </c>
      <c r="K62" s="300"/>
      <c r="L62" s="300">
        <v>0.67060742071824253</v>
      </c>
      <c r="M62" s="300">
        <v>0.16087458541301358</v>
      </c>
      <c r="N62" s="300">
        <v>1.0953163262085402E-2</v>
      </c>
      <c r="O62" s="300">
        <f>SUM(L62:N62)</f>
        <v>0.84243516939334151</v>
      </c>
      <c r="P62" s="300"/>
      <c r="Q62" s="300">
        <v>0.74934171884082612</v>
      </c>
      <c r="R62" s="300">
        <v>0.1750657473389152</v>
      </c>
      <c r="S62" s="300">
        <v>1.1652770966209151E-2</v>
      </c>
      <c r="T62" s="300">
        <f>SUM(Q62:S62)</f>
        <v>0.93606023714595055</v>
      </c>
      <c r="U62" s="300"/>
      <c r="V62" s="300">
        <v>0.90267725784541841</v>
      </c>
      <c r="W62" s="300">
        <v>0.20016782386608065</v>
      </c>
      <c r="X62" s="300">
        <v>1.2630617143834387E-2</v>
      </c>
      <c r="Y62" s="300">
        <f>SUM(V62:X62)</f>
        <v>1.1154756988553334</v>
      </c>
    </row>
    <row r="63" spans="1:25" x14ac:dyDescent="0.2">
      <c r="A63" s="260" t="s">
        <v>364</v>
      </c>
      <c r="B63" s="300">
        <v>2.7525835895155328</v>
      </c>
      <c r="C63" s="300">
        <v>8.5766252989406808E-2</v>
      </c>
      <c r="D63" s="300">
        <v>0</v>
      </c>
      <c r="E63" s="300">
        <f t="shared" ref="E63:E64" si="89">SUM(B63:D63)</f>
        <v>2.8383498425049396</v>
      </c>
      <c r="F63" s="300"/>
      <c r="G63" s="300">
        <v>3.4121948044606767</v>
      </c>
      <c r="H63" s="300">
        <v>7.8625178419352029E-2</v>
      </c>
      <c r="I63" s="300">
        <v>0.2258059948628994</v>
      </c>
      <c r="J63" s="300">
        <f t="shared" ref="J63:J64" si="90">SUM(G63:I63)</f>
        <v>3.716625977742928</v>
      </c>
      <c r="K63" s="300"/>
      <c r="L63" s="300">
        <v>2.9746053129220242</v>
      </c>
      <c r="M63" s="300">
        <v>0.40951139146496279</v>
      </c>
      <c r="N63" s="300">
        <v>0.19044812621965404</v>
      </c>
      <c r="O63" s="300">
        <f t="shared" ref="O63:O64" si="91">SUM(L63:N63)</f>
        <v>3.5745648306066413</v>
      </c>
      <c r="P63" s="300"/>
      <c r="Q63" s="300">
        <v>3.1765453653698636</v>
      </c>
      <c r="R63" s="300">
        <v>0.44225693102546143</v>
      </c>
      <c r="S63" s="300">
        <v>0.19713746645872798</v>
      </c>
      <c r="T63" s="300">
        <f t="shared" ref="T63:T64" si="92">SUM(Q63:S63)</f>
        <v>3.815939762854053</v>
      </c>
      <c r="U63" s="300"/>
      <c r="V63" s="300">
        <v>3.504996257367945</v>
      </c>
      <c r="W63" s="300">
        <v>0.49561443358049972</v>
      </c>
      <c r="X63" s="300">
        <v>0.20291361019621307</v>
      </c>
      <c r="Y63" s="300">
        <f t="shared" ref="Y63:Y64" si="93">SUM(V63:X63)</f>
        <v>4.2035243011446584</v>
      </c>
    </row>
    <row r="64" spans="1:25" x14ac:dyDescent="0.2">
      <c r="A64" s="264" t="s">
        <v>363</v>
      </c>
      <c r="B64" s="301">
        <f>SUM(B62:B63)</f>
        <v>3.4307967285264529</v>
      </c>
      <c r="C64" s="301">
        <f t="shared" ref="C64" si="94">SUM(C62:C63)</f>
        <v>0.32473888952251534</v>
      </c>
      <c r="D64" s="301">
        <f t="shared" ref="D64" si="95">SUM(D62:D63)</f>
        <v>0.10746438195103475</v>
      </c>
      <c r="E64" s="301">
        <f t="shared" si="89"/>
        <v>3.8630000000000027</v>
      </c>
      <c r="F64" s="301"/>
      <c r="G64" s="301">
        <f>SUM(G62:G63)</f>
        <v>4.1978948329956927</v>
      </c>
      <c r="H64" s="301">
        <f t="shared" ref="H64" si="96">SUM(H62:H63)</f>
        <v>0.26884293462861075</v>
      </c>
      <c r="I64" s="301">
        <f t="shared" ref="I64" si="97">SUM(I62:I63)</f>
        <v>0.36526223237570066</v>
      </c>
      <c r="J64" s="301">
        <f t="shared" si="90"/>
        <v>4.8320000000000043</v>
      </c>
      <c r="K64" s="301"/>
      <c r="L64" s="301">
        <f>SUM(L62:L63)</f>
        <v>3.6452127336402667</v>
      </c>
      <c r="M64" s="301">
        <f t="shared" ref="M64" si="98">SUM(M62:M63)</f>
        <v>0.57038597687797643</v>
      </c>
      <c r="N64" s="301">
        <f t="shared" ref="N64" si="99">SUM(N62:N63)</f>
        <v>0.20140128948173944</v>
      </c>
      <c r="O64" s="301">
        <f t="shared" si="91"/>
        <v>4.4169999999999829</v>
      </c>
      <c r="P64" s="301"/>
      <c r="Q64" s="301">
        <f>SUM(Q62:Q63)</f>
        <v>3.9258870842106899</v>
      </c>
      <c r="R64" s="301">
        <f t="shared" ref="R64" si="100">SUM(R62:R63)</f>
        <v>0.6173226783643766</v>
      </c>
      <c r="S64" s="301">
        <f t="shared" ref="S64" si="101">SUM(S62:S63)</f>
        <v>0.20879023742493713</v>
      </c>
      <c r="T64" s="301">
        <f t="shared" si="92"/>
        <v>4.7520000000000033</v>
      </c>
      <c r="U64" s="301"/>
      <c r="V64" s="301">
        <f>SUM(V62:V63)</f>
        <v>4.4076735152133635</v>
      </c>
      <c r="W64" s="301">
        <f t="shared" ref="W64" si="102">SUM(W62:W63)</f>
        <v>0.6957822574465804</v>
      </c>
      <c r="X64" s="301">
        <f t="shared" ref="X64" si="103">SUM(X62:X63)</f>
        <v>0.21554422734004747</v>
      </c>
      <c r="Y64" s="301">
        <f t="shared" si="93"/>
        <v>5.3189999999999911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3.839099144572709</v>
      </c>
      <c r="C71" s="300">
        <v>2.7014298813347675</v>
      </c>
      <c r="D71" s="300">
        <v>1.510120510236248</v>
      </c>
      <c r="E71" s="300">
        <f>SUM(B71:D71)</f>
        <v>8.0506495361437249</v>
      </c>
      <c r="F71" s="300"/>
      <c r="G71" s="300">
        <v>5.0015080180235367</v>
      </c>
      <c r="H71" s="300">
        <v>3.2370583835425433</v>
      </c>
      <c r="I71" s="300">
        <v>2.0685071157399366</v>
      </c>
      <c r="J71" s="300">
        <f>SUM(G71:I71)</f>
        <v>10.307073517306018</v>
      </c>
      <c r="K71" s="300"/>
      <c r="L71" s="300">
        <v>4.7884853822295526</v>
      </c>
      <c r="M71" s="300">
        <v>3.7700808127102672</v>
      </c>
      <c r="N71" s="300">
        <v>1.5805109879419086</v>
      </c>
      <c r="O71" s="300">
        <f>SUM(L71:N71)</f>
        <v>10.139077182881728</v>
      </c>
      <c r="P71" s="300"/>
      <c r="Q71" s="300">
        <v>5.2168205249576607</v>
      </c>
      <c r="R71" s="300">
        <v>4.1345646958183488</v>
      </c>
      <c r="S71" s="300">
        <v>1.7297203964899255</v>
      </c>
      <c r="T71" s="300">
        <f>SUM(Q71:S71)</f>
        <v>11.081105617265935</v>
      </c>
      <c r="U71" s="300"/>
      <c r="V71" s="300">
        <v>5.8510035162096363</v>
      </c>
      <c r="W71" s="300">
        <v>4.6890910410052911</v>
      </c>
      <c r="X71" s="300">
        <v>1.9943765541204101</v>
      </c>
      <c r="Y71" s="300">
        <f>SUM(V71:X71)</f>
        <v>12.534471111335339</v>
      </c>
    </row>
    <row r="72" spans="1:25" x14ac:dyDescent="0.2">
      <c r="A72" s="260" t="s">
        <v>364</v>
      </c>
      <c r="B72" s="300">
        <v>24.13876133946582</v>
      </c>
      <c r="C72" s="300">
        <v>1.1834682922343553</v>
      </c>
      <c r="D72" s="300">
        <v>20.250120832156206</v>
      </c>
      <c r="E72" s="300">
        <f t="shared" ref="E72:E73" si="104">SUM(B72:D72)</f>
        <v>45.572350463856381</v>
      </c>
      <c r="F72" s="300"/>
      <c r="G72" s="300">
        <v>27.536884326127808</v>
      </c>
      <c r="H72" s="300">
        <v>1.0450279161341047</v>
      </c>
      <c r="I72" s="300">
        <v>19.770014240432118</v>
      </c>
      <c r="J72" s="300">
        <f t="shared" ref="J72:J73" si="105">SUM(G72:I72)</f>
        <v>48.351926482694033</v>
      </c>
      <c r="K72" s="300"/>
      <c r="L72" s="300">
        <v>25.692892428346497</v>
      </c>
      <c r="M72" s="300">
        <v>1.9000850192987815</v>
      </c>
      <c r="N72" s="300">
        <v>21.022945369473081</v>
      </c>
      <c r="O72" s="300">
        <f t="shared" ref="O72:O73" si="106">SUM(L72:N72)</f>
        <v>48.61592281711836</v>
      </c>
      <c r="P72" s="300"/>
      <c r="Q72" s="300">
        <v>27.518846327276247</v>
      </c>
      <c r="R72" s="300">
        <v>2.0987364093118659</v>
      </c>
      <c r="S72" s="300">
        <v>23.033311646145776</v>
      </c>
      <c r="T72" s="300">
        <f t="shared" ref="T72:T73" si="107">SUM(Q72:S72)</f>
        <v>52.650894382733888</v>
      </c>
      <c r="U72" s="300"/>
      <c r="V72" s="300">
        <v>29.484937882370517</v>
      </c>
      <c r="W72" s="300">
        <v>2.4065338371414651</v>
      </c>
      <c r="X72" s="300">
        <v>26.047057169152662</v>
      </c>
      <c r="Y72" s="300">
        <f t="shared" ref="Y72:Y73" si="108">SUM(V72:X72)</f>
        <v>57.938528888664649</v>
      </c>
    </row>
    <row r="73" spans="1:25" x14ac:dyDescent="0.2">
      <c r="A73" s="264" t="s">
        <v>363</v>
      </c>
      <c r="B73" s="301">
        <f>SUM(B71:B72)</f>
        <v>27.97786048403853</v>
      </c>
      <c r="C73" s="301">
        <f t="shared" ref="C73" si="109">SUM(C71:C72)</f>
        <v>3.8848981735691228</v>
      </c>
      <c r="D73" s="301">
        <f t="shared" ref="D73" si="110">SUM(D71:D72)</f>
        <v>21.760241342392455</v>
      </c>
      <c r="E73" s="301">
        <f t="shared" si="104"/>
        <v>53.623000000000104</v>
      </c>
      <c r="F73" s="301"/>
      <c r="G73" s="301">
        <f>SUM(G71:G72)</f>
        <v>32.538392344151347</v>
      </c>
      <c r="H73" s="301">
        <f t="shared" ref="H73" si="111">SUM(H71:H72)</f>
        <v>4.2820862996766476</v>
      </c>
      <c r="I73" s="301">
        <f t="shared" ref="I73" si="112">SUM(I71:I72)</f>
        <v>21.838521356172055</v>
      </c>
      <c r="J73" s="301">
        <f t="shared" si="105"/>
        <v>58.659000000000049</v>
      </c>
      <c r="K73" s="301"/>
      <c r="L73" s="301">
        <f>SUM(L71:L72)</f>
        <v>30.481377810576049</v>
      </c>
      <c r="M73" s="301">
        <f t="shared" ref="M73" si="113">SUM(M71:M72)</f>
        <v>5.6701658320090491</v>
      </c>
      <c r="N73" s="301">
        <f t="shared" ref="N73" si="114">SUM(N71:N72)</f>
        <v>22.603456357414991</v>
      </c>
      <c r="O73" s="301">
        <f t="shared" si="106"/>
        <v>58.755000000000088</v>
      </c>
      <c r="P73" s="301"/>
      <c r="Q73" s="301">
        <f>SUM(Q71:Q72)</f>
        <v>32.735666852233905</v>
      </c>
      <c r="R73" s="301">
        <f t="shared" ref="R73" si="115">SUM(R71:R72)</f>
        <v>6.2333011051302147</v>
      </c>
      <c r="S73" s="301">
        <f t="shared" ref="S73" si="116">SUM(S71:S72)</f>
        <v>24.7630320426357</v>
      </c>
      <c r="T73" s="301">
        <f t="shared" si="107"/>
        <v>63.731999999999822</v>
      </c>
      <c r="U73" s="301"/>
      <c r="V73" s="301">
        <f>SUM(V71:V72)</f>
        <v>35.335941398580154</v>
      </c>
      <c r="W73" s="301">
        <f t="shared" ref="W73" si="117">SUM(W71:W72)</f>
        <v>7.0956248781467561</v>
      </c>
      <c r="X73" s="301">
        <f t="shared" ref="X73" si="118">SUM(X71:X72)</f>
        <v>28.041433723273073</v>
      </c>
      <c r="Y73" s="301">
        <f t="shared" si="108"/>
        <v>70.472999999999985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24.150999561579518</v>
      </c>
      <c r="C80" s="300">
        <v>30.15350125771106</v>
      </c>
      <c r="D80" s="300">
        <v>3.0298484401199817</v>
      </c>
      <c r="E80" s="300">
        <f>SUM(B80:D80)</f>
        <v>57.334349259410565</v>
      </c>
      <c r="F80" s="300"/>
      <c r="G80" s="300">
        <v>26.031715706989367</v>
      </c>
      <c r="H80" s="300">
        <v>30.823113386487503</v>
      </c>
      <c r="I80" s="300">
        <v>2.3906902910407815</v>
      </c>
      <c r="J80" s="300">
        <f>SUM(G80:I80)</f>
        <v>59.24551938451765</v>
      </c>
      <c r="K80" s="300"/>
      <c r="L80" s="300">
        <v>28.355330519828449</v>
      </c>
      <c r="M80" s="300">
        <v>32.023930454229792</v>
      </c>
      <c r="N80" s="300">
        <v>2.9565171606174006</v>
      </c>
      <c r="O80" s="300">
        <f>SUM(L80:N80)</f>
        <v>63.335778134675643</v>
      </c>
      <c r="P80" s="300"/>
      <c r="Q80" s="300">
        <v>29.60374192132338</v>
      </c>
      <c r="R80" s="300">
        <v>30.840678000271335</v>
      </c>
      <c r="S80" s="300">
        <v>3.0491872940108835</v>
      </c>
      <c r="T80" s="300">
        <f>SUM(Q80:S80)</f>
        <v>63.4936072156056</v>
      </c>
      <c r="U80" s="300"/>
      <c r="V80" s="300">
        <v>31.956766789937781</v>
      </c>
      <c r="W80" s="300">
        <v>28.737096805351797</v>
      </c>
      <c r="X80" s="300">
        <v>3.2532401658236254</v>
      </c>
      <c r="Y80" s="300">
        <f>SUM(V80:X80)</f>
        <v>63.947103761113205</v>
      </c>
    </row>
    <row r="81" spans="1:25" x14ac:dyDescent="0.2">
      <c r="A81" s="260" t="s">
        <v>364</v>
      </c>
      <c r="B81" s="300">
        <v>42.37182273586928</v>
      </c>
      <c r="C81" s="300">
        <v>14.027119217501937</v>
      </c>
      <c r="D81" s="300">
        <v>4.3297087872180757</v>
      </c>
      <c r="E81" s="300">
        <f t="shared" ref="E81:E82" si="119">SUM(B81:D81)</f>
        <v>60.728650740589295</v>
      </c>
      <c r="F81" s="300"/>
      <c r="G81" s="300">
        <v>48.23180734699951</v>
      </c>
      <c r="H81" s="300">
        <v>13.593878242564177</v>
      </c>
      <c r="I81" s="300">
        <v>3.9317950259187024</v>
      </c>
      <c r="J81" s="300">
        <f t="shared" ref="J81:J82" si="120">SUM(G81:I81)</f>
        <v>65.757480615482393</v>
      </c>
      <c r="K81" s="300"/>
      <c r="L81" s="300">
        <v>45.311876188525524</v>
      </c>
      <c r="M81" s="300">
        <v>16.361522273733382</v>
      </c>
      <c r="N81" s="300">
        <v>3.7068234030656666</v>
      </c>
      <c r="O81" s="300">
        <f t="shared" ref="O81:O82" si="121">SUM(L81:N81)</f>
        <v>65.380221865324572</v>
      </c>
      <c r="P81" s="300"/>
      <c r="Q81" s="300">
        <v>46.122091950685942</v>
      </c>
      <c r="R81" s="300">
        <v>16.372858238659788</v>
      </c>
      <c r="S81" s="300">
        <v>3.7604425950485791</v>
      </c>
      <c r="T81" s="300">
        <f t="shared" ref="T81:T82" si="122">SUM(Q81:S81)</f>
        <v>66.255392784394303</v>
      </c>
      <c r="U81" s="300"/>
      <c r="V81" s="300">
        <v>47.08976102390573</v>
      </c>
      <c r="W81" s="300">
        <v>16.52692354972212</v>
      </c>
      <c r="X81" s="300">
        <v>3.8442116652588867</v>
      </c>
      <c r="Y81" s="300">
        <f t="shared" ref="Y81:Y82" si="123">SUM(V81:X81)</f>
        <v>67.460896238886733</v>
      </c>
    </row>
    <row r="82" spans="1:25" x14ac:dyDescent="0.2">
      <c r="A82" s="264" t="s">
        <v>363</v>
      </c>
      <c r="B82" s="301">
        <f>SUM(B80:B81)</f>
        <v>66.522822297448798</v>
      </c>
      <c r="C82" s="301">
        <f t="shared" ref="C82" si="124">SUM(C80:C81)</f>
        <v>44.180620475212997</v>
      </c>
      <c r="D82" s="301">
        <f t="shared" ref="D82" si="125">SUM(D80:D81)</f>
        <v>7.3595572273380574</v>
      </c>
      <c r="E82" s="301">
        <f t="shared" si="119"/>
        <v>118.06299999999985</v>
      </c>
      <c r="F82" s="301"/>
      <c r="G82" s="301">
        <f>SUM(G80:G81)</f>
        <v>74.263523053988877</v>
      </c>
      <c r="H82" s="301">
        <f t="shared" ref="H82" si="126">SUM(H80:H81)</f>
        <v>44.41699162905168</v>
      </c>
      <c r="I82" s="301">
        <f t="shared" ref="I82" si="127">SUM(I80:I81)</f>
        <v>6.3224853169594839</v>
      </c>
      <c r="J82" s="301">
        <f t="shared" si="120"/>
        <v>125.00300000000004</v>
      </c>
      <c r="K82" s="301"/>
      <c r="L82" s="301">
        <f>SUM(L80:L81)</f>
        <v>73.667206708353973</v>
      </c>
      <c r="M82" s="301">
        <f t="shared" ref="M82" si="128">SUM(M80:M81)</f>
        <v>48.38545272796317</v>
      </c>
      <c r="N82" s="301">
        <f t="shared" ref="N82" si="129">SUM(N80:N81)</f>
        <v>6.6633405636830672</v>
      </c>
      <c r="O82" s="301">
        <f t="shared" si="121"/>
        <v>128.71600000000021</v>
      </c>
      <c r="P82" s="301"/>
      <c r="Q82" s="301">
        <f>SUM(Q80:Q81)</f>
        <v>75.725833872009318</v>
      </c>
      <c r="R82" s="301">
        <f t="shared" ref="R82" si="130">SUM(R80:R81)</f>
        <v>47.213536238931127</v>
      </c>
      <c r="S82" s="301">
        <f t="shared" ref="S82" si="131">SUM(S80:S81)</f>
        <v>6.8096298890594626</v>
      </c>
      <c r="T82" s="301">
        <f t="shared" si="122"/>
        <v>129.74899999999991</v>
      </c>
      <c r="U82" s="301"/>
      <c r="V82" s="301">
        <f>SUM(V80:V81)</f>
        <v>79.046527813843511</v>
      </c>
      <c r="W82" s="301">
        <f t="shared" ref="W82" si="132">SUM(W80:W81)</f>
        <v>45.264020355073917</v>
      </c>
      <c r="X82" s="301">
        <f t="shared" ref="X82" si="133">SUM(X80:X81)</f>
        <v>7.0974518310825125</v>
      </c>
      <c r="Y82" s="301">
        <f t="shared" si="123"/>
        <v>131.40799999999993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3.6226428312253844</v>
      </c>
      <c r="C89" s="300">
        <v>1.999571854444157</v>
      </c>
      <c r="D89" s="300">
        <v>0.35107838749350406</v>
      </c>
      <c r="E89" s="300">
        <f>SUM(B89:D89)</f>
        <v>5.9732930731630454</v>
      </c>
      <c r="F89" s="300"/>
      <c r="G89" s="300">
        <v>3.8129531100597429</v>
      </c>
      <c r="H89" s="300">
        <v>2.2744737352424735</v>
      </c>
      <c r="I89" s="300">
        <v>0.5088273014790099</v>
      </c>
      <c r="J89" s="300">
        <f>SUM(G89:I89)</f>
        <v>6.5962541467812263</v>
      </c>
      <c r="K89" s="300"/>
      <c r="L89" s="300">
        <v>3.892156183615024</v>
      </c>
      <c r="M89" s="300">
        <v>2.3381649344178257</v>
      </c>
      <c r="N89" s="300">
        <v>0.21534181328088625</v>
      </c>
      <c r="O89" s="300">
        <f>SUM(L89:N89)</f>
        <v>6.4456629313137359</v>
      </c>
      <c r="P89" s="300"/>
      <c r="Q89" s="300">
        <v>4.0194943949130613</v>
      </c>
      <c r="R89" s="300">
        <v>2.4821135569322488</v>
      </c>
      <c r="S89" s="300">
        <v>0.21511019425974842</v>
      </c>
      <c r="T89" s="300">
        <f>SUM(Q89:S89)</f>
        <v>6.7167181461050589</v>
      </c>
      <c r="U89" s="300"/>
      <c r="V89" s="300">
        <v>4.1588353927556607</v>
      </c>
      <c r="W89" s="300">
        <v>2.6792656950646032</v>
      </c>
      <c r="X89" s="300">
        <v>0.2115365865636811</v>
      </c>
      <c r="Y89" s="300">
        <f>SUM(V89:X89)</f>
        <v>7.0496376743839448</v>
      </c>
    </row>
    <row r="90" spans="1:25" x14ac:dyDescent="0.2">
      <c r="A90" s="260" t="s">
        <v>364</v>
      </c>
      <c r="B90" s="300">
        <v>15.089549993949761</v>
      </c>
      <c r="C90" s="300">
        <v>1.5365104984236455</v>
      </c>
      <c r="D90" s="300">
        <v>4.108646434463548</v>
      </c>
      <c r="E90" s="300">
        <f t="shared" ref="E90:E91" si="134">SUM(B90:D90)</f>
        <v>20.734706926836957</v>
      </c>
      <c r="F90" s="300"/>
      <c r="G90" s="300">
        <v>13.363276028189157</v>
      </c>
      <c r="H90" s="300">
        <v>2.0057079701875002</v>
      </c>
      <c r="I90" s="300">
        <v>4.6757618548420359</v>
      </c>
      <c r="J90" s="300">
        <f t="shared" ref="J90:J91" si="135">SUM(G90:I90)</f>
        <v>20.044745853218693</v>
      </c>
      <c r="K90" s="300"/>
      <c r="L90" s="300">
        <v>14.30775723221851</v>
      </c>
      <c r="M90" s="300">
        <v>2.3066285376658948</v>
      </c>
      <c r="N90" s="300">
        <v>2.4359512988018759</v>
      </c>
      <c r="O90" s="300">
        <f t="shared" ref="O90:O91" si="136">SUM(L90:N90)</f>
        <v>19.050337068686279</v>
      </c>
      <c r="P90" s="300"/>
      <c r="Q90" s="300">
        <v>14.731082323330075</v>
      </c>
      <c r="R90" s="300">
        <v>2.4012548542384589</v>
      </c>
      <c r="S90" s="300">
        <v>2.5209446763264318</v>
      </c>
      <c r="T90" s="300">
        <f t="shared" ref="T90:T91" si="137">SUM(Q90:S90)</f>
        <v>19.653281853894967</v>
      </c>
      <c r="U90" s="300"/>
      <c r="V90" s="300">
        <v>14.499213561286524</v>
      </c>
      <c r="W90" s="300">
        <v>2.4934741669949436</v>
      </c>
      <c r="X90" s="300">
        <v>2.6016745973345863</v>
      </c>
      <c r="Y90" s="300">
        <f t="shared" ref="Y90:Y91" si="138">SUM(V90:X90)</f>
        <v>19.594362325616054</v>
      </c>
    </row>
    <row r="91" spans="1:25" x14ac:dyDescent="0.2">
      <c r="A91" s="264" t="s">
        <v>363</v>
      </c>
      <c r="B91" s="301">
        <f>SUM(B89:B90)</f>
        <v>18.712192825175144</v>
      </c>
      <c r="C91" s="301">
        <f t="shared" ref="C91" si="139">SUM(C89:C90)</f>
        <v>3.5360823528678025</v>
      </c>
      <c r="D91" s="301">
        <f t="shared" ref="D91" si="140">SUM(D89:D90)</f>
        <v>4.4597248219570522</v>
      </c>
      <c r="E91" s="301">
        <f t="shared" si="134"/>
        <v>26.707999999999998</v>
      </c>
      <c r="F91" s="301"/>
      <c r="G91" s="301">
        <f>SUM(G89:G90)</f>
        <v>17.1762291382489</v>
      </c>
      <c r="H91" s="301">
        <f t="shared" ref="H91" si="141">SUM(H89:H90)</f>
        <v>4.2801817054299738</v>
      </c>
      <c r="I91" s="301">
        <f t="shared" ref="I91" si="142">SUM(I89:I90)</f>
        <v>5.1845891563210458</v>
      </c>
      <c r="J91" s="301">
        <f t="shared" si="135"/>
        <v>26.64099999999992</v>
      </c>
      <c r="K91" s="301"/>
      <c r="L91" s="301">
        <f>SUM(L89:L90)</f>
        <v>18.199913415833535</v>
      </c>
      <c r="M91" s="301">
        <f t="shared" ref="M91" si="143">SUM(M89:M90)</f>
        <v>4.6447934720837205</v>
      </c>
      <c r="N91" s="301">
        <f t="shared" ref="N91" si="144">SUM(N89:N90)</f>
        <v>2.6512931120827621</v>
      </c>
      <c r="O91" s="301">
        <f t="shared" si="136"/>
        <v>25.496000000000016</v>
      </c>
      <c r="P91" s="301"/>
      <c r="Q91" s="301">
        <f>SUM(Q89:Q90)</f>
        <v>18.750576718243135</v>
      </c>
      <c r="R91" s="301">
        <f t="shared" ref="R91" si="145">SUM(R89:R90)</f>
        <v>4.8833684111707072</v>
      </c>
      <c r="S91" s="301">
        <f t="shared" ref="S91" si="146">SUM(S89:S90)</f>
        <v>2.7360548705861802</v>
      </c>
      <c r="T91" s="301">
        <f t="shared" si="137"/>
        <v>26.370000000000022</v>
      </c>
      <c r="U91" s="301"/>
      <c r="V91" s="301">
        <f>SUM(V89:V90)</f>
        <v>18.658048954042187</v>
      </c>
      <c r="W91" s="301">
        <f t="shared" ref="W91" si="147">SUM(W89:W90)</f>
        <v>5.1727398620595473</v>
      </c>
      <c r="X91" s="301">
        <f t="shared" ref="X91" si="148">SUM(X89:X90)</f>
        <v>2.8132111838982672</v>
      </c>
      <c r="Y91" s="301">
        <f t="shared" si="138"/>
        <v>26.644000000000002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11.449976708574779</v>
      </c>
      <c r="C98" s="300">
        <v>18.610937339188343</v>
      </c>
      <c r="D98" s="300">
        <v>1.2937804885320974</v>
      </c>
      <c r="E98" s="300">
        <f>SUM(B98:D98)</f>
        <v>31.354694536295217</v>
      </c>
      <c r="F98" s="300"/>
      <c r="G98" s="300">
        <v>12.196714999013539</v>
      </c>
      <c r="H98" s="300">
        <v>20.305822541567849</v>
      </c>
      <c r="I98" s="300">
        <v>1.739938427850761</v>
      </c>
      <c r="J98" s="300">
        <f>SUM(G98:I98)</f>
        <v>34.242475968432146</v>
      </c>
      <c r="K98" s="300"/>
      <c r="L98" s="300">
        <v>12.00166183212</v>
      </c>
      <c r="M98" s="300">
        <v>20.511122715012256</v>
      </c>
      <c r="N98" s="300">
        <v>1.1672009344518417</v>
      </c>
      <c r="O98" s="300">
        <f>SUM(L98:N98)</f>
        <v>33.679985481584097</v>
      </c>
      <c r="P98" s="300"/>
      <c r="Q98" s="300">
        <v>12.714437174667129</v>
      </c>
      <c r="R98" s="300">
        <v>21.578512286441796</v>
      </c>
      <c r="S98" s="300">
        <v>1.252054534370945</v>
      </c>
      <c r="T98" s="300">
        <f>SUM(Q98:S98)</f>
        <v>35.545003995479874</v>
      </c>
      <c r="U98" s="300"/>
      <c r="V98" s="300">
        <v>14.173755503142896</v>
      </c>
      <c r="W98" s="300">
        <v>23.927560908781441</v>
      </c>
      <c r="X98" s="300">
        <v>1.3987837574140733</v>
      </c>
      <c r="Y98" s="300">
        <f>SUM(V98:X98)</f>
        <v>39.50010016933841</v>
      </c>
    </row>
    <row r="99" spans="1:25" x14ac:dyDescent="0.2">
      <c r="A99" s="260" t="s">
        <v>364</v>
      </c>
      <c r="B99" s="300">
        <v>15.160920654002028</v>
      </c>
      <c r="C99" s="300">
        <v>11.862885375361733</v>
      </c>
      <c r="D99" s="300">
        <v>1.4224994343410156</v>
      </c>
      <c r="E99" s="300">
        <f t="shared" ref="E99:E100" si="149">SUM(B99:D99)</f>
        <v>28.446305463704778</v>
      </c>
      <c r="F99" s="300"/>
      <c r="G99" s="300">
        <v>16.160680713087931</v>
      </c>
      <c r="H99" s="300">
        <v>13.911696464963358</v>
      </c>
      <c r="I99" s="300">
        <v>2.0971468535166364</v>
      </c>
      <c r="J99" s="300">
        <f t="shared" ref="J99:J100" si="150">SUM(G99:I99)</f>
        <v>32.169524031567924</v>
      </c>
      <c r="K99" s="300"/>
      <c r="L99" s="300">
        <v>14.097491669110791</v>
      </c>
      <c r="M99" s="300">
        <v>14.705282321811771</v>
      </c>
      <c r="N99" s="300">
        <v>0.77624052749339689</v>
      </c>
      <c r="O99" s="300">
        <f t="shared" ref="O99:O100" si="151">SUM(L99:N99)</f>
        <v>29.579014518415956</v>
      </c>
      <c r="P99" s="300"/>
      <c r="Q99" s="300">
        <v>14.966172868176274</v>
      </c>
      <c r="R99" s="300">
        <v>15.420091698827093</v>
      </c>
      <c r="S99" s="300">
        <v>0.82973143751669642</v>
      </c>
      <c r="T99" s="300">
        <f t="shared" ref="T99:T100" si="152">SUM(Q99:S99)</f>
        <v>31.215996004520061</v>
      </c>
      <c r="U99" s="300"/>
      <c r="V99" s="300">
        <v>16.851203203794377</v>
      </c>
      <c r="W99" s="300">
        <v>17.126445898733628</v>
      </c>
      <c r="X99" s="300">
        <v>0.92825072813364951</v>
      </c>
      <c r="Y99" s="300">
        <f t="shared" ref="Y99:Y100" si="153">SUM(V99:X99)</f>
        <v>34.905899830661653</v>
      </c>
    </row>
    <row r="100" spans="1:25" x14ac:dyDescent="0.2">
      <c r="A100" s="264" t="s">
        <v>363</v>
      </c>
      <c r="B100" s="301">
        <f>SUM(B98:B99)</f>
        <v>26.610897362576807</v>
      </c>
      <c r="C100" s="301">
        <f t="shared" ref="C100" si="154">SUM(C98:C99)</f>
        <v>30.473822714550074</v>
      </c>
      <c r="D100" s="301">
        <f t="shared" ref="D100" si="155">SUM(D98:D99)</f>
        <v>2.7162799228731132</v>
      </c>
      <c r="E100" s="301">
        <f t="shared" si="149"/>
        <v>59.800999999999995</v>
      </c>
      <c r="F100" s="301"/>
      <c r="G100" s="301">
        <f>SUM(G98:G99)</f>
        <v>28.357395712101471</v>
      </c>
      <c r="H100" s="301">
        <f t="shared" ref="H100" si="156">SUM(H98:H99)</f>
        <v>34.217519006531205</v>
      </c>
      <c r="I100" s="301">
        <f t="shared" ref="I100" si="157">SUM(I98:I99)</f>
        <v>3.8370852813673975</v>
      </c>
      <c r="J100" s="301">
        <f t="shared" si="150"/>
        <v>66.412000000000077</v>
      </c>
      <c r="K100" s="301"/>
      <c r="L100" s="301">
        <f>SUM(L98:L99)</f>
        <v>26.099153501230791</v>
      </c>
      <c r="M100" s="301">
        <f t="shared" ref="M100" si="158">SUM(M98:M99)</f>
        <v>35.216405036824028</v>
      </c>
      <c r="N100" s="301">
        <f t="shared" ref="N100" si="159">SUM(N98:N99)</f>
        <v>1.9434414619452385</v>
      </c>
      <c r="O100" s="301">
        <f t="shared" si="151"/>
        <v>63.259000000000057</v>
      </c>
      <c r="P100" s="301"/>
      <c r="Q100" s="301">
        <f>SUM(Q98:Q99)</f>
        <v>27.680610042843405</v>
      </c>
      <c r="R100" s="301">
        <f t="shared" ref="R100" si="160">SUM(R98:R99)</f>
        <v>36.998603985268886</v>
      </c>
      <c r="S100" s="301">
        <f t="shared" ref="S100" si="161">SUM(S98:S99)</f>
        <v>2.0817859718876415</v>
      </c>
      <c r="T100" s="301">
        <f t="shared" si="152"/>
        <v>66.760999999999925</v>
      </c>
      <c r="U100" s="301"/>
      <c r="V100" s="301">
        <f>SUM(V98:V99)</f>
        <v>31.024958706937273</v>
      </c>
      <c r="W100" s="301">
        <f t="shared" ref="W100" si="162">SUM(W98:W99)</f>
        <v>41.054006807515066</v>
      </c>
      <c r="X100" s="301">
        <f t="shared" ref="X100" si="163">SUM(X98:X99)</f>
        <v>2.3270344855477227</v>
      </c>
      <c r="Y100" s="301">
        <f t="shared" si="153"/>
        <v>74.406000000000063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1.2928022350177453</v>
      </c>
      <c r="C107" s="300">
        <v>0.46118224497200333</v>
      </c>
      <c r="D107" s="300">
        <v>0.4369144650873365</v>
      </c>
      <c r="E107" s="300">
        <f>SUM(B107:D107)</f>
        <v>2.1908989450770853</v>
      </c>
      <c r="F107" s="300"/>
      <c r="G107" s="300">
        <v>1.112940522620478</v>
      </c>
      <c r="H107" s="300">
        <v>0.57221941966800149</v>
      </c>
      <c r="I107" s="300">
        <v>0.2938592956738692</v>
      </c>
      <c r="J107" s="300">
        <f>SUM(G107:I107)</f>
        <v>1.9790192379623488</v>
      </c>
      <c r="K107" s="300"/>
      <c r="L107" s="300">
        <v>1.1062638149588304</v>
      </c>
      <c r="M107" s="300">
        <v>0.54242465887033153</v>
      </c>
      <c r="N107" s="300">
        <v>0.80953633985531781</v>
      </c>
      <c r="O107" s="300">
        <f>SUM(L107:N107)</f>
        <v>2.4582248136844798</v>
      </c>
      <c r="P107" s="300"/>
      <c r="Q107" s="300">
        <v>1.0636604392653277</v>
      </c>
      <c r="R107" s="300">
        <v>0.52938306078942954</v>
      </c>
      <c r="S107" s="300">
        <v>0.77079812674142822</v>
      </c>
      <c r="T107" s="300">
        <f>SUM(Q107:S107)</f>
        <v>2.3638416267961855</v>
      </c>
      <c r="U107" s="300"/>
      <c r="V107" s="300">
        <v>1.0468728761653492</v>
      </c>
      <c r="W107" s="300">
        <v>0.51782272262655127</v>
      </c>
      <c r="X107" s="300">
        <v>0.71991647901029043</v>
      </c>
      <c r="Y107" s="300">
        <f>SUM(V107:X107)</f>
        <v>2.284612077802191</v>
      </c>
    </row>
    <row r="108" spans="1:25" x14ac:dyDescent="0.2">
      <c r="A108" s="260" t="s">
        <v>364</v>
      </c>
      <c r="B108" s="300">
        <v>1.6588963307861495</v>
      </c>
      <c r="C108" s="300">
        <v>0.43134326269969497</v>
      </c>
      <c r="D108" s="300">
        <v>0.84786146143706831</v>
      </c>
      <c r="E108" s="300">
        <f t="shared" ref="E108:E109" si="164">SUM(B108:D108)</f>
        <v>2.938101054922913</v>
      </c>
      <c r="F108" s="300"/>
      <c r="G108" s="300">
        <v>1.5096693207876539</v>
      </c>
      <c r="H108" s="300">
        <v>0.53322150377237598</v>
      </c>
      <c r="I108" s="300">
        <v>0.6560899374776249</v>
      </c>
      <c r="J108" s="300">
        <f t="shared" ref="J108:J109" si="165">SUM(G108:I108)</f>
        <v>2.6989807620376549</v>
      </c>
      <c r="K108" s="300"/>
      <c r="L108" s="300">
        <v>1.3446709571291084</v>
      </c>
      <c r="M108" s="300">
        <v>0.42418929643303233</v>
      </c>
      <c r="N108" s="300">
        <v>0.48091493275338071</v>
      </c>
      <c r="O108" s="300">
        <f t="shared" ref="O108:O109" si="166">SUM(L108:N108)</f>
        <v>2.2497751863155213</v>
      </c>
      <c r="P108" s="300"/>
      <c r="Q108" s="300">
        <v>1.2873193759104089</v>
      </c>
      <c r="R108" s="300">
        <v>0.42785442388144029</v>
      </c>
      <c r="S108" s="300">
        <v>0.46598457341196392</v>
      </c>
      <c r="T108" s="300">
        <f t="shared" ref="T108:T109" si="167">SUM(Q108:S108)</f>
        <v>2.1811583732038131</v>
      </c>
      <c r="U108" s="300"/>
      <c r="V108" s="300">
        <v>1.2430693960828438</v>
      </c>
      <c r="W108" s="300">
        <v>0.44524135107452767</v>
      </c>
      <c r="X108" s="300">
        <v>0.45907717504043943</v>
      </c>
      <c r="Y108" s="300">
        <f t="shared" ref="Y108:Y109" si="168">SUM(V108:X108)</f>
        <v>2.1473879221978107</v>
      </c>
    </row>
    <row r="109" spans="1:25" x14ac:dyDescent="0.2">
      <c r="A109" s="264" t="s">
        <v>363</v>
      </c>
      <c r="B109" s="301">
        <f>SUM(B107:B108)</f>
        <v>2.9516985658038948</v>
      </c>
      <c r="C109" s="301">
        <f t="shared" ref="C109" si="169">SUM(C107:C108)</f>
        <v>0.89252550767169825</v>
      </c>
      <c r="D109" s="301">
        <f t="shared" ref="D109" si="170">SUM(D107:D108)</f>
        <v>1.2847759265244048</v>
      </c>
      <c r="E109" s="301">
        <f t="shared" si="164"/>
        <v>5.1289999999999978</v>
      </c>
      <c r="F109" s="301"/>
      <c r="G109" s="301">
        <f>SUM(G107:G108)</f>
        <v>2.622609843408132</v>
      </c>
      <c r="H109" s="301">
        <f t="shared" ref="H109" si="171">SUM(H107:H108)</f>
        <v>1.1054409234403775</v>
      </c>
      <c r="I109" s="301">
        <f t="shared" ref="I109" si="172">SUM(I107:I108)</f>
        <v>0.94994923315149404</v>
      </c>
      <c r="J109" s="301">
        <f t="shared" si="165"/>
        <v>4.6780000000000035</v>
      </c>
      <c r="K109" s="301"/>
      <c r="L109" s="301">
        <f>SUM(L107:L108)</f>
        <v>2.4509347720879386</v>
      </c>
      <c r="M109" s="301">
        <f t="shared" ref="M109" si="173">SUM(M107:M108)</f>
        <v>0.96661395530336391</v>
      </c>
      <c r="N109" s="301">
        <f t="shared" ref="N109" si="174">SUM(N107:N108)</f>
        <v>1.2904512726086985</v>
      </c>
      <c r="O109" s="301">
        <f t="shared" si="166"/>
        <v>4.7080000000000011</v>
      </c>
      <c r="P109" s="301"/>
      <c r="Q109" s="301">
        <f>SUM(Q107:Q108)</f>
        <v>2.3509798151757364</v>
      </c>
      <c r="R109" s="301">
        <f t="shared" ref="R109" si="175">SUM(R107:R108)</f>
        <v>0.95723748467086978</v>
      </c>
      <c r="S109" s="301">
        <f t="shared" ref="S109" si="176">SUM(S107:S108)</f>
        <v>1.2367827001533922</v>
      </c>
      <c r="T109" s="301">
        <f t="shared" si="167"/>
        <v>4.5449999999999982</v>
      </c>
      <c r="U109" s="301"/>
      <c r="V109" s="301">
        <f>SUM(V107:V108)</f>
        <v>2.2899422722481928</v>
      </c>
      <c r="W109" s="301">
        <f t="shared" ref="W109" si="177">SUM(W107:W108)</f>
        <v>0.96306407370107894</v>
      </c>
      <c r="X109" s="301">
        <f t="shared" ref="X109" si="178">SUM(X107:X108)</f>
        <v>1.1789936540507298</v>
      </c>
      <c r="Y109" s="301">
        <f t="shared" si="168"/>
        <v>4.4320000000000022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6.975161717910324</v>
      </c>
      <c r="C116" s="300">
        <v>1.8832058794659567</v>
      </c>
      <c r="D116" s="300">
        <v>0.83626168838882153</v>
      </c>
      <c r="E116" s="300">
        <f>SUM(B116:D116)</f>
        <v>9.6946292857651031</v>
      </c>
      <c r="F116" s="300"/>
      <c r="G116" s="300">
        <v>6.4425520403759764</v>
      </c>
      <c r="H116" s="300">
        <v>2.3846845184740708</v>
      </c>
      <c r="I116" s="300">
        <v>0.19428062291569359</v>
      </c>
      <c r="J116" s="300">
        <f>SUM(G116:I116)</f>
        <v>9.0215171817657396</v>
      </c>
      <c r="K116" s="300"/>
      <c r="L116" s="300">
        <v>7.3136230343253645</v>
      </c>
      <c r="M116" s="300">
        <v>1.9498498217757672</v>
      </c>
      <c r="N116" s="300">
        <v>1.0449959994813445</v>
      </c>
      <c r="O116" s="300">
        <f>SUM(L116:N116)</f>
        <v>10.308468855582475</v>
      </c>
      <c r="P116" s="300"/>
      <c r="Q116" s="300">
        <v>7.9988349753787844</v>
      </c>
      <c r="R116" s="300">
        <v>2.0551820467094353</v>
      </c>
      <c r="S116" s="300">
        <v>1.1343845477270229</v>
      </c>
      <c r="T116" s="300">
        <f>SUM(Q116:S116)</f>
        <v>11.188401569815243</v>
      </c>
      <c r="U116" s="300"/>
      <c r="V116" s="300">
        <v>8.9613257941658784</v>
      </c>
      <c r="W116" s="300">
        <v>2.1323380863737067</v>
      </c>
      <c r="X116" s="300">
        <v>1.222704506332287</v>
      </c>
      <c r="Y116" s="300">
        <f>SUM(V116:X116)</f>
        <v>12.316368386871872</v>
      </c>
    </row>
    <row r="117" spans="1:25" x14ac:dyDescent="0.2">
      <c r="A117" s="260" t="s">
        <v>364</v>
      </c>
      <c r="B117" s="300">
        <v>22.973479247911548</v>
      </c>
      <c r="C117" s="300">
        <v>1.1801608320478059</v>
      </c>
      <c r="D117" s="300">
        <v>3.7037306342755256</v>
      </c>
      <c r="E117" s="300">
        <f t="shared" ref="E117:E118" si="179">SUM(B117:D117)</f>
        <v>27.857370714234882</v>
      </c>
      <c r="F117" s="300"/>
      <c r="G117" s="300">
        <v>22.797061459207178</v>
      </c>
      <c r="H117" s="300">
        <v>1.7403229841513375</v>
      </c>
      <c r="I117" s="300">
        <v>2.0340983748757435</v>
      </c>
      <c r="J117" s="300">
        <f t="shared" ref="J117:J118" si="180">SUM(G117:I117)</f>
        <v>26.571482818234259</v>
      </c>
      <c r="K117" s="300"/>
      <c r="L117" s="300">
        <v>21.088624803933815</v>
      </c>
      <c r="M117" s="300">
        <v>1.5943233572481783</v>
      </c>
      <c r="N117" s="300">
        <v>2.7515829832355796</v>
      </c>
      <c r="O117" s="300">
        <f t="shared" ref="O117:O118" si="181">SUM(L117:N117)</f>
        <v>25.434531144417573</v>
      </c>
      <c r="P117" s="300"/>
      <c r="Q117" s="300">
        <v>22.373984976779365</v>
      </c>
      <c r="R117" s="300">
        <v>1.7171508772308781</v>
      </c>
      <c r="S117" s="300">
        <v>3.0084625761745651</v>
      </c>
      <c r="T117" s="300">
        <f t="shared" ref="T117:T118" si="182">SUM(Q117:S117)</f>
        <v>27.099598430184809</v>
      </c>
      <c r="U117" s="300"/>
      <c r="V117" s="300">
        <v>23.773182826193878</v>
      </c>
      <c r="W117" s="300">
        <v>1.8589501446304282</v>
      </c>
      <c r="X117" s="300">
        <v>3.3034986423038069</v>
      </c>
      <c r="Y117" s="300">
        <f t="shared" ref="Y117:Y118" si="183">SUM(V117:X117)</f>
        <v>28.935631613128113</v>
      </c>
    </row>
    <row r="118" spans="1:25" x14ac:dyDescent="0.2">
      <c r="A118" s="264" t="s">
        <v>363</v>
      </c>
      <c r="B118" s="301">
        <f>SUM(B116:B117)</f>
        <v>29.948640965821873</v>
      </c>
      <c r="C118" s="301">
        <f t="shared" ref="C118" si="184">SUM(C116:C117)</f>
        <v>3.0633667115137628</v>
      </c>
      <c r="D118" s="301">
        <f t="shared" ref="D118" si="185">SUM(D116:D117)</f>
        <v>4.5399923226643475</v>
      </c>
      <c r="E118" s="301">
        <f t="shared" si="179"/>
        <v>37.551999999999985</v>
      </c>
      <c r="F118" s="301"/>
      <c r="G118" s="301">
        <f>SUM(G116:G117)</f>
        <v>29.239613499583154</v>
      </c>
      <c r="H118" s="301">
        <f t="shared" ref="H118" si="186">SUM(H116:H117)</f>
        <v>4.1250075026254081</v>
      </c>
      <c r="I118" s="301">
        <f t="shared" ref="I118" si="187">SUM(I116:I117)</f>
        <v>2.2283789977914372</v>
      </c>
      <c r="J118" s="301">
        <f t="shared" si="180"/>
        <v>35.593000000000004</v>
      </c>
      <c r="K118" s="301"/>
      <c r="L118" s="301">
        <f>SUM(L116:L117)</f>
        <v>28.402247838259179</v>
      </c>
      <c r="M118" s="301">
        <f t="shared" ref="M118" si="188">SUM(M116:M117)</f>
        <v>3.5441731790239457</v>
      </c>
      <c r="N118" s="301">
        <f t="shared" ref="N118" si="189">SUM(N116:N117)</f>
        <v>3.7965789827169241</v>
      </c>
      <c r="O118" s="301">
        <f t="shared" si="181"/>
        <v>35.743000000000052</v>
      </c>
      <c r="P118" s="301"/>
      <c r="Q118" s="301">
        <f>SUM(Q116:Q117)</f>
        <v>30.372819952158149</v>
      </c>
      <c r="R118" s="301">
        <f t="shared" ref="R118" si="190">SUM(R116:R117)</f>
        <v>3.7723329239403132</v>
      </c>
      <c r="S118" s="301">
        <f t="shared" ref="S118" si="191">SUM(S116:S117)</f>
        <v>4.1428471239015883</v>
      </c>
      <c r="T118" s="301">
        <f t="shared" si="182"/>
        <v>38.288000000000054</v>
      </c>
      <c r="U118" s="301"/>
      <c r="V118" s="301">
        <f>SUM(V116:V117)</f>
        <v>32.734508620359755</v>
      </c>
      <c r="W118" s="301">
        <f t="shared" ref="W118" si="192">SUM(W116:W117)</f>
        <v>3.9912882310041349</v>
      </c>
      <c r="X118" s="301">
        <f t="shared" ref="X118" si="193">SUM(X116:X117)</f>
        <v>4.5262031486360943</v>
      </c>
      <c r="Y118" s="301">
        <f t="shared" si="183"/>
        <v>41.251999999999981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9.614064014444681</v>
      </c>
      <c r="C125" s="300">
        <v>3.4947419758027918</v>
      </c>
      <c r="D125" s="300">
        <v>0.97185788519409755</v>
      </c>
      <c r="E125" s="300">
        <f>SUM(B125:D125)</f>
        <v>14.080663875441569</v>
      </c>
      <c r="F125" s="300"/>
      <c r="G125" s="300">
        <v>10.263569989426163</v>
      </c>
      <c r="H125" s="300">
        <v>3.1726322861911149</v>
      </c>
      <c r="I125" s="300">
        <v>1.0883570346997149</v>
      </c>
      <c r="J125" s="300">
        <f>SUM(G125:I125)</f>
        <v>14.524559310316993</v>
      </c>
      <c r="K125" s="300"/>
      <c r="L125" s="300">
        <v>10.359531092370487</v>
      </c>
      <c r="M125" s="300">
        <v>2.9194085546027102</v>
      </c>
      <c r="N125" s="300">
        <v>0.57097976431163955</v>
      </c>
      <c r="O125" s="300">
        <f>SUM(L125:N125)</f>
        <v>13.849919411284835</v>
      </c>
      <c r="P125" s="300"/>
      <c r="Q125" s="300">
        <v>10.198531000200468</v>
      </c>
      <c r="R125" s="300">
        <v>2.8432367040709861</v>
      </c>
      <c r="S125" s="300">
        <v>0.5873243482344116</v>
      </c>
      <c r="T125" s="300">
        <f>SUM(Q125:S125)</f>
        <v>13.629092052505865</v>
      </c>
      <c r="U125" s="300"/>
      <c r="V125" s="300">
        <v>9.6907844591233996</v>
      </c>
      <c r="W125" s="300">
        <v>2.6768816142187672</v>
      </c>
      <c r="X125" s="300">
        <v>0.5683426074103699</v>
      </c>
      <c r="Y125" s="300">
        <f>SUM(V125:X125)</f>
        <v>12.936008680752538</v>
      </c>
    </row>
    <row r="126" spans="1:25" x14ac:dyDescent="0.2">
      <c r="A126" s="260" t="s">
        <v>364</v>
      </c>
      <c r="B126" s="300">
        <v>12.333184469575359</v>
      </c>
      <c r="C126" s="300">
        <v>0.47573766177780669</v>
      </c>
      <c r="D126" s="300">
        <v>2.1124139932052932</v>
      </c>
      <c r="E126" s="300">
        <f t="shared" ref="E126:E127" si="194">SUM(B126:D126)</f>
        <v>14.921336124558458</v>
      </c>
      <c r="F126" s="300"/>
      <c r="G126" s="300">
        <v>12.017926697978471</v>
      </c>
      <c r="H126" s="300">
        <v>0.43314188964122269</v>
      </c>
      <c r="I126" s="300">
        <v>1.3623721020633637</v>
      </c>
      <c r="J126" s="300">
        <f t="shared" ref="J126:J127" si="195">SUM(G126:I126)</f>
        <v>13.813440689683055</v>
      </c>
      <c r="K126" s="300"/>
      <c r="L126" s="300">
        <v>12.570247615796843</v>
      </c>
      <c r="M126" s="300">
        <v>0.54169875076589402</v>
      </c>
      <c r="N126" s="300">
        <v>2.7581342221523864</v>
      </c>
      <c r="O126" s="300">
        <f t="shared" ref="O126:O127" si="196">SUM(L126:N126)</f>
        <v>15.870080588715123</v>
      </c>
      <c r="P126" s="300"/>
      <c r="Q126" s="300">
        <v>12.427429230354255</v>
      </c>
      <c r="R126" s="300">
        <v>0.55798141886699792</v>
      </c>
      <c r="S126" s="300">
        <v>2.863497298272899</v>
      </c>
      <c r="T126" s="300">
        <f t="shared" ref="T126:T127" si="197">SUM(Q126:S126)</f>
        <v>15.848907947494151</v>
      </c>
      <c r="U126" s="300"/>
      <c r="V126" s="300">
        <v>11.846866350183927</v>
      </c>
      <c r="W126" s="300">
        <v>0.56834260742296661</v>
      </c>
      <c r="X126" s="300">
        <v>2.8397823616405469</v>
      </c>
      <c r="Y126" s="300">
        <f t="shared" ref="Y126:Y127" si="198">SUM(V126:X126)</f>
        <v>15.25499131924744</v>
      </c>
    </row>
    <row r="127" spans="1:25" x14ac:dyDescent="0.2">
      <c r="A127" s="264" t="s">
        <v>363</v>
      </c>
      <c r="B127" s="301">
        <f>SUM(B125:B126)</f>
        <v>21.94724848402004</v>
      </c>
      <c r="C127" s="301">
        <f t="shared" ref="C127" si="199">SUM(C125:C126)</f>
        <v>3.9704796375805986</v>
      </c>
      <c r="D127" s="301">
        <f t="shared" ref="D127" si="200">SUM(D125:D126)</f>
        <v>3.0842718783993908</v>
      </c>
      <c r="E127" s="301">
        <f t="shared" si="194"/>
        <v>29.002000000000031</v>
      </c>
      <c r="F127" s="301"/>
      <c r="G127" s="301">
        <f>SUM(G125:G126)</f>
        <v>22.281496687404633</v>
      </c>
      <c r="H127" s="301">
        <f t="shared" ref="H127" si="201">SUM(H125:H126)</f>
        <v>3.6057741758323374</v>
      </c>
      <c r="I127" s="301">
        <f t="shared" ref="I127" si="202">SUM(I125:I126)</f>
        <v>2.4507291367630786</v>
      </c>
      <c r="J127" s="301">
        <f t="shared" si="195"/>
        <v>28.338000000000051</v>
      </c>
      <c r="K127" s="301"/>
      <c r="L127" s="301">
        <f>SUM(L125:L126)</f>
        <v>22.92977870816733</v>
      </c>
      <c r="M127" s="301">
        <f t="shared" ref="M127" si="203">SUM(M125:M126)</f>
        <v>3.4611073053686043</v>
      </c>
      <c r="N127" s="301">
        <f t="shared" ref="N127" si="204">SUM(N125:N126)</f>
        <v>3.329113986464026</v>
      </c>
      <c r="O127" s="301">
        <f t="shared" si="196"/>
        <v>29.71999999999996</v>
      </c>
      <c r="P127" s="301"/>
      <c r="Q127" s="301">
        <f>SUM(Q125:Q126)</f>
        <v>22.625960230554725</v>
      </c>
      <c r="R127" s="301">
        <f t="shared" ref="R127" si="205">SUM(R125:R126)</f>
        <v>3.4012181229379839</v>
      </c>
      <c r="S127" s="301">
        <f t="shared" ref="S127" si="206">SUM(S125:S126)</f>
        <v>3.4508216465073107</v>
      </c>
      <c r="T127" s="301">
        <f t="shared" si="197"/>
        <v>29.478000000000019</v>
      </c>
      <c r="U127" s="301"/>
      <c r="V127" s="301">
        <f>SUM(V125:V126)</f>
        <v>21.537650809307326</v>
      </c>
      <c r="W127" s="301">
        <f t="shared" ref="W127" si="207">SUM(W125:W126)</f>
        <v>3.2452242216417337</v>
      </c>
      <c r="X127" s="301">
        <f t="shared" ref="X127" si="208">SUM(X125:X126)</f>
        <v>3.4081249690509168</v>
      </c>
      <c r="Y127" s="301">
        <f t="shared" si="198"/>
        <v>28.190999999999978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4.2693182962100309</v>
      </c>
      <c r="C134" s="300">
        <v>2.5689837367220871</v>
      </c>
      <c r="D134" s="300">
        <v>0.76273368829719979</v>
      </c>
      <c r="E134" s="300">
        <f>SUM(B134:D134)</f>
        <v>7.6010357212293176</v>
      </c>
      <c r="F134" s="300"/>
      <c r="G134" s="300">
        <v>4.8287119327125385</v>
      </c>
      <c r="H134" s="300">
        <v>2.4748829962256762</v>
      </c>
      <c r="I134" s="300">
        <v>1.4867921678634273</v>
      </c>
      <c r="J134" s="300">
        <f>SUM(G134:I134)</f>
        <v>8.7903870968016413</v>
      </c>
      <c r="K134" s="300"/>
      <c r="L134" s="300">
        <v>4.8800520485121046</v>
      </c>
      <c r="M134" s="300">
        <v>3.7277273708872314</v>
      </c>
      <c r="N134" s="300">
        <v>1.0121745014801118</v>
      </c>
      <c r="O134" s="300">
        <f>SUM(L134:N134)</f>
        <v>9.619953920879448</v>
      </c>
      <c r="P134" s="300"/>
      <c r="Q134" s="300">
        <v>4.7475463815947885</v>
      </c>
      <c r="R134" s="300">
        <v>3.349268011789662</v>
      </c>
      <c r="S134" s="300">
        <v>0.96440452950357536</v>
      </c>
      <c r="T134" s="300">
        <f>SUM(Q134:S134)</f>
        <v>9.0612189228880258</v>
      </c>
      <c r="U134" s="300"/>
      <c r="V134" s="300">
        <v>5.3119371379435716</v>
      </c>
      <c r="W134" s="300">
        <v>3.2037973846152399</v>
      </c>
      <c r="X134" s="300">
        <v>1.0148781244728637</v>
      </c>
      <c r="Y134" s="300">
        <f>SUM(V134:X134)</f>
        <v>9.5306126470316759</v>
      </c>
    </row>
    <row r="135" spans="1:25" x14ac:dyDescent="0.2">
      <c r="A135" s="260" t="s">
        <v>364</v>
      </c>
      <c r="B135" s="300">
        <v>4.5863539205853723</v>
      </c>
      <c r="C135" s="300">
        <v>1.1165553968959703</v>
      </c>
      <c r="D135" s="300">
        <v>1.3820549612893491</v>
      </c>
      <c r="E135" s="300">
        <f t="shared" ref="E135:E136" si="209">SUM(B135:D135)</f>
        <v>7.0849642787706912</v>
      </c>
      <c r="F135" s="300"/>
      <c r="G135" s="300">
        <v>4.6600639693461474</v>
      </c>
      <c r="H135" s="300">
        <v>0.63962068069563216</v>
      </c>
      <c r="I135" s="300">
        <v>1.0489282531565733</v>
      </c>
      <c r="J135" s="300">
        <f t="shared" ref="J135:J136" si="210">SUM(G135:I135)</f>
        <v>6.3486129031983527</v>
      </c>
      <c r="K135" s="300"/>
      <c r="L135" s="300">
        <v>5.0098914488170223</v>
      </c>
      <c r="M135" s="300">
        <v>1.222972586697231</v>
      </c>
      <c r="N135" s="300">
        <v>0.78018204360624588</v>
      </c>
      <c r="O135" s="300">
        <f t="shared" ref="O135:O136" si="211">SUM(L135:N135)</f>
        <v>7.0130460791204987</v>
      </c>
      <c r="P135" s="300"/>
      <c r="Q135" s="300">
        <v>4.702824555892029</v>
      </c>
      <c r="R135" s="300">
        <v>1.1510460194101193</v>
      </c>
      <c r="S135" s="300">
        <v>0.77091050180982945</v>
      </c>
      <c r="T135" s="300">
        <f t="shared" ref="T135:T136" si="212">SUM(Q135:S135)</f>
        <v>6.6247810771119777</v>
      </c>
      <c r="U135" s="300"/>
      <c r="V135" s="300">
        <v>4.9123181798467481</v>
      </c>
      <c r="W135" s="300">
        <v>1.2241860411925272</v>
      </c>
      <c r="X135" s="300">
        <v>0.87488313192902323</v>
      </c>
      <c r="Y135" s="300">
        <f t="shared" ref="Y135:Y136" si="213">SUM(V135:X135)</f>
        <v>7.0113873529682982</v>
      </c>
    </row>
    <row r="136" spans="1:25" x14ac:dyDescent="0.2">
      <c r="A136" s="264" t="s">
        <v>363</v>
      </c>
      <c r="B136" s="301">
        <f>SUM(B134:B135)</f>
        <v>8.8556722167954032</v>
      </c>
      <c r="C136" s="301">
        <f t="shared" ref="C136" si="214">SUM(C134:C135)</f>
        <v>3.6855391336180574</v>
      </c>
      <c r="D136" s="301">
        <f t="shared" ref="D136" si="215">SUM(D134:D135)</f>
        <v>2.1447886495865491</v>
      </c>
      <c r="E136" s="301">
        <f t="shared" si="209"/>
        <v>14.686000000000011</v>
      </c>
      <c r="F136" s="301"/>
      <c r="G136" s="301">
        <f>SUM(G134:G135)</f>
        <v>9.4887759020586859</v>
      </c>
      <c r="H136" s="301">
        <f t="shared" ref="H136" si="216">SUM(H134:H135)</f>
        <v>3.1145036769213084</v>
      </c>
      <c r="I136" s="301">
        <f t="shared" ref="I136" si="217">SUM(I134:I135)</f>
        <v>2.5357204210200006</v>
      </c>
      <c r="J136" s="301">
        <f t="shared" si="210"/>
        <v>15.138999999999994</v>
      </c>
      <c r="K136" s="301"/>
      <c r="L136" s="301">
        <f>SUM(L134:L135)</f>
        <v>9.8899434973291278</v>
      </c>
      <c r="M136" s="301">
        <f t="shared" ref="M136" si="218">SUM(M134:M135)</f>
        <v>4.9506999575844626</v>
      </c>
      <c r="N136" s="301">
        <f t="shared" ref="N136" si="219">SUM(N134:N135)</f>
        <v>1.7923565450863577</v>
      </c>
      <c r="O136" s="301">
        <f t="shared" si="211"/>
        <v>16.632999999999946</v>
      </c>
      <c r="P136" s="301"/>
      <c r="Q136" s="301">
        <f>SUM(Q134:Q135)</f>
        <v>9.4503709374868166</v>
      </c>
      <c r="R136" s="301">
        <f t="shared" ref="R136" si="220">SUM(R134:R135)</f>
        <v>4.5003140311997818</v>
      </c>
      <c r="S136" s="301">
        <f t="shared" ref="S136" si="221">SUM(S134:S135)</f>
        <v>1.7353150313134047</v>
      </c>
      <c r="T136" s="301">
        <f t="shared" si="212"/>
        <v>15.686000000000003</v>
      </c>
      <c r="U136" s="301"/>
      <c r="V136" s="301">
        <f>SUM(V134:V135)</f>
        <v>10.22425531779032</v>
      </c>
      <c r="W136" s="301">
        <f t="shared" ref="W136" si="222">SUM(W134:W135)</f>
        <v>4.427983425807767</v>
      </c>
      <c r="X136" s="301">
        <f t="shared" ref="X136" si="223">SUM(X134:X135)</f>
        <v>1.8897612564018869</v>
      </c>
      <c r="Y136" s="301">
        <f t="shared" si="213"/>
        <v>16.541999999999973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16.24178483118498</v>
      </c>
      <c r="C143" s="300">
        <v>10.711587419052671</v>
      </c>
      <c r="D143" s="300">
        <v>5.4562758428745379</v>
      </c>
      <c r="E143" s="300">
        <f>SUM(B143:D143)</f>
        <v>32.409648093112189</v>
      </c>
      <c r="F143" s="300"/>
      <c r="G143" s="300">
        <v>20.242627984816362</v>
      </c>
      <c r="H143" s="300">
        <v>8.7353192243783084</v>
      </c>
      <c r="I143" s="300">
        <v>7.8779730460838264</v>
      </c>
      <c r="J143" s="300">
        <f>SUM(G143:I143)</f>
        <v>36.855920255278498</v>
      </c>
      <c r="K143" s="300"/>
      <c r="L143" s="300">
        <v>19.622081532046256</v>
      </c>
      <c r="M143" s="300">
        <v>8.3070700540120264</v>
      </c>
      <c r="N143" s="300">
        <v>4.9825469493606045</v>
      </c>
      <c r="O143" s="300">
        <f>SUM(L143:N143)</f>
        <v>32.911698535418886</v>
      </c>
      <c r="P143" s="300"/>
      <c r="Q143" s="300">
        <v>20.792817279773871</v>
      </c>
      <c r="R143" s="300">
        <v>8.8128913507637225</v>
      </c>
      <c r="S143" s="300">
        <v>5.4456314818281664</v>
      </c>
      <c r="T143" s="300">
        <f>SUM(Q143:S143)</f>
        <v>35.051340112365757</v>
      </c>
      <c r="U143" s="300"/>
      <c r="V143" s="300">
        <v>22.418772588509146</v>
      </c>
      <c r="W143" s="300">
        <v>9.5357655072811696</v>
      </c>
      <c r="X143" s="300">
        <v>6.2213206382783213</v>
      </c>
      <c r="Y143" s="300">
        <f>SUM(V143:X143)</f>
        <v>38.17585873406864</v>
      </c>
    </row>
    <row r="144" spans="1:25" x14ac:dyDescent="0.2">
      <c r="A144" s="260" t="s">
        <v>364</v>
      </c>
      <c r="B144" s="300">
        <v>26.61112498372329</v>
      </c>
      <c r="C144" s="300">
        <v>3.3789517389186092</v>
      </c>
      <c r="D144" s="300">
        <v>7.309275184245922</v>
      </c>
      <c r="E144" s="300">
        <f t="shared" ref="E144:E145" si="224">SUM(B144:D144)</f>
        <v>37.299351906887821</v>
      </c>
      <c r="F144" s="300"/>
      <c r="G144" s="300">
        <v>28.578366669691629</v>
      </c>
      <c r="H144" s="300">
        <v>3.4896593313328514</v>
      </c>
      <c r="I144" s="300">
        <v>7.4830537436970017</v>
      </c>
      <c r="J144" s="300">
        <f t="shared" ref="J144:J145" si="225">SUM(G144:I144)</f>
        <v>39.551079744721477</v>
      </c>
      <c r="K144" s="300"/>
      <c r="L144" s="300">
        <v>29.333577717520356</v>
      </c>
      <c r="M144" s="300">
        <v>4.6985374525111672</v>
      </c>
      <c r="N144" s="300">
        <v>6.0261862945495865</v>
      </c>
      <c r="O144" s="300">
        <f t="shared" ref="O144:O145" si="226">SUM(L144:N144)</f>
        <v>40.058301464581113</v>
      </c>
      <c r="P144" s="300"/>
      <c r="Q144" s="300">
        <v>30.143503832793964</v>
      </c>
      <c r="R144" s="300">
        <v>5.0067905967296173</v>
      </c>
      <c r="S144" s="300">
        <v>6.3623654581106415</v>
      </c>
      <c r="T144" s="300">
        <f t="shared" ref="T144:T145" si="227">SUM(Q144:S144)</f>
        <v>41.512659887634229</v>
      </c>
      <c r="U144" s="300"/>
      <c r="V144" s="300">
        <v>31.258061339644556</v>
      </c>
      <c r="W144" s="300">
        <v>5.5579702032825082</v>
      </c>
      <c r="X144" s="300">
        <v>6.8901097230042305</v>
      </c>
      <c r="Y144" s="300">
        <f t="shared" ref="Y144:Y145" si="228">SUM(V144:X144)</f>
        <v>43.706141265931294</v>
      </c>
    </row>
    <row r="145" spans="1:25" x14ac:dyDescent="0.2">
      <c r="A145" s="264" t="s">
        <v>363</v>
      </c>
      <c r="B145" s="301">
        <f>SUM(B143:B144)</f>
        <v>42.852909814908273</v>
      </c>
      <c r="C145" s="301">
        <f t="shared" ref="C145" si="229">SUM(C143:C144)</f>
        <v>14.09053915797128</v>
      </c>
      <c r="D145" s="301">
        <f t="shared" ref="D145" si="230">SUM(D143:D144)</f>
        <v>12.765551027120459</v>
      </c>
      <c r="E145" s="301">
        <f t="shared" si="224"/>
        <v>69.709000000000003</v>
      </c>
      <c r="F145" s="301"/>
      <c r="G145" s="301">
        <f>SUM(G143:G144)</f>
        <v>48.820994654507992</v>
      </c>
      <c r="H145" s="301">
        <f t="shared" ref="H145" si="231">SUM(H143:H144)</f>
        <v>12.224978555711161</v>
      </c>
      <c r="I145" s="301">
        <f t="shared" ref="I145" si="232">SUM(I143:I144)</f>
        <v>15.361026789780828</v>
      </c>
      <c r="J145" s="301">
        <f t="shared" si="225"/>
        <v>76.406999999999982</v>
      </c>
      <c r="K145" s="301"/>
      <c r="L145" s="301">
        <f>SUM(L143:L144)</f>
        <v>48.955659249566608</v>
      </c>
      <c r="M145" s="301">
        <f t="shared" ref="M145" si="233">SUM(M143:M144)</f>
        <v>13.005607506523194</v>
      </c>
      <c r="N145" s="301">
        <f t="shared" ref="N145" si="234">SUM(N143:N144)</f>
        <v>11.008733243910191</v>
      </c>
      <c r="O145" s="301">
        <f t="shared" si="226"/>
        <v>72.969999999999985</v>
      </c>
      <c r="P145" s="301"/>
      <c r="Q145" s="301">
        <f>SUM(Q143:Q144)</f>
        <v>50.936321112567839</v>
      </c>
      <c r="R145" s="301">
        <f t="shared" ref="R145" si="235">SUM(R143:R144)</f>
        <v>13.81968194749334</v>
      </c>
      <c r="S145" s="301">
        <f t="shared" ref="S145" si="236">SUM(S143:S144)</f>
        <v>11.807996939938807</v>
      </c>
      <c r="T145" s="301">
        <f t="shared" si="227"/>
        <v>76.563999999999979</v>
      </c>
      <c r="U145" s="301"/>
      <c r="V145" s="301">
        <f>SUM(V143:V144)</f>
        <v>53.676833928153698</v>
      </c>
      <c r="W145" s="301">
        <f t="shared" ref="W145" si="237">SUM(W143:W144)</f>
        <v>15.093735710563678</v>
      </c>
      <c r="X145" s="301">
        <f t="shared" ref="X145" si="238">SUM(X143:X144)</f>
        <v>13.111430361282551</v>
      </c>
      <c r="Y145" s="301">
        <f t="shared" si="228"/>
        <v>81.88199999999992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10.727517549187898</v>
      </c>
      <c r="C152" s="300">
        <v>9.6114498814817964</v>
      </c>
      <c r="D152" s="300">
        <v>3.3824568288276238</v>
      </c>
      <c r="E152" s="300">
        <f>SUM(B152:D152)</f>
        <v>23.721424259497319</v>
      </c>
      <c r="F152" s="300"/>
      <c r="G152" s="300">
        <v>11.542980195475286</v>
      </c>
      <c r="H152" s="300">
        <v>9.7092849918352186</v>
      </c>
      <c r="I152" s="300">
        <v>4.3486394000776718</v>
      </c>
      <c r="J152" s="300">
        <f>SUM(G152:I152)</f>
        <v>25.600904587388179</v>
      </c>
      <c r="K152" s="300"/>
      <c r="L152" s="300">
        <v>9.8231484168138046</v>
      </c>
      <c r="M152" s="300">
        <v>10.006286374582986</v>
      </c>
      <c r="N152" s="300">
        <v>4.0143952903303317</v>
      </c>
      <c r="O152" s="300">
        <f>SUM(L152:N152)</f>
        <v>23.843830081727123</v>
      </c>
      <c r="P152" s="300"/>
      <c r="Q152" s="300">
        <v>10.876514981400378</v>
      </c>
      <c r="R152" s="300">
        <v>10.679393570315019</v>
      </c>
      <c r="S152" s="300">
        <v>4.2937049664891154</v>
      </c>
      <c r="T152" s="300">
        <f>SUM(Q152:S152)</f>
        <v>25.849613518204514</v>
      </c>
      <c r="U152" s="300"/>
      <c r="V152" s="300">
        <v>12.213080064430724</v>
      </c>
      <c r="W152" s="300">
        <v>11.329418436182632</v>
      </c>
      <c r="X152" s="300">
        <v>4.7583352946579858</v>
      </c>
      <c r="Y152" s="300">
        <f>SUM(V152:X152)</f>
        <v>28.300833795271341</v>
      </c>
    </row>
    <row r="153" spans="1:25" x14ac:dyDescent="0.2">
      <c r="A153" s="260" t="s">
        <v>364</v>
      </c>
      <c r="B153" s="300">
        <v>19.237497384312256</v>
      </c>
      <c r="C153" s="300">
        <v>6.7364410689262311</v>
      </c>
      <c r="D153" s="300">
        <v>4.7056372872641141</v>
      </c>
      <c r="E153" s="300">
        <f t="shared" ref="E153:E154" si="239">SUM(B153:D153)</f>
        <v>30.679575740502603</v>
      </c>
      <c r="F153" s="300"/>
      <c r="G153" s="300">
        <v>19.290024786285663</v>
      </c>
      <c r="H153" s="300">
        <v>7.8511242980596849</v>
      </c>
      <c r="I153" s="300">
        <v>5.2649463282665758</v>
      </c>
      <c r="J153" s="300">
        <f t="shared" ref="J153:J154" si="240">SUM(G153:I153)</f>
        <v>32.406095412611926</v>
      </c>
      <c r="K153" s="300"/>
      <c r="L153" s="300">
        <v>17.788593816315224</v>
      </c>
      <c r="M153" s="300">
        <v>7.7990587232826991</v>
      </c>
      <c r="N153" s="300">
        <v>4.4295173786749649</v>
      </c>
      <c r="O153" s="300">
        <f t="shared" ref="O153:O154" si="241">SUM(L153:N153)</f>
        <v>30.017169918272888</v>
      </c>
      <c r="P153" s="300"/>
      <c r="Q153" s="300">
        <v>19.348380994241637</v>
      </c>
      <c r="R153" s="300">
        <v>8.4654791633229554</v>
      </c>
      <c r="S153" s="300">
        <v>4.742526324230723</v>
      </c>
      <c r="T153" s="300">
        <f t="shared" ref="T153:T154" si="242">SUM(Q153:S153)</f>
        <v>32.556386481795315</v>
      </c>
      <c r="U153" s="300"/>
      <c r="V153" s="300">
        <v>21.252281254775337</v>
      </c>
      <c r="W153" s="300">
        <v>9.2134505001304436</v>
      </c>
      <c r="X153" s="300">
        <v>5.2254344498228731</v>
      </c>
      <c r="Y153" s="300">
        <f t="shared" ref="Y153:Y154" si="243">SUM(V153:X153)</f>
        <v>35.691166204728653</v>
      </c>
    </row>
    <row r="154" spans="1:25" x14ac:dyDescent="0.2">
      <c r="A154" s="264" t="s">
        <v>363</v>
      </c>
      <c r="B154" s="301">
        <f>SUM(B152:B153)</f>
        <v>29.965014933500154</v>
      </c>
      <c r="C154" s="301">
        <f t="shared" ref="C154" si="244">SUM(C152:C153)</f>
        <v>16.347890950408029</v>
      </c>
      <c r="D154" s="301">
        <f t="shared" ref="D154" si="245">SUM(D152:D153)</f>
        <v>8.0880941160917388</v>
      </c>
      <c r="E154" s="301">
        <f t="shared" si="239"/>
        <v>54.400999999999925</v>
      </c>
      <c r="F154" s="301"/>
      <c r="G154" s="301">
        <f>SUM(G152:G153)</f>
        <v>30.833004981760951</v>
      </c>
      <c r="H154" s="301">
        <f t="shared" ref="H154" si="246">SUM(H152:H153)</f>
        <v>17.560409289894903</v>
      </c>
      <c r="I154" s="301">
        <f t="shared" ref="I154" si="247">SUM(I152:I153)</f>
        <v>9.6135857283442476</v>
      </c>
      <c r="J154" s="301">
        <f t="shared" si="240"/>
        <v>58.007000000000104</v>
      </c>
      <c r="K154" s="301"/>
      <c r="L154" s="301">
        <f>SUM(L152:L153)</f>
        <v>27.611742233129029</v>
      </c>
      <c r="M154" s="301">
        <f t="shared" ref="M154" si="248">SUM(M152:M153)</f>
        <v>17.805345097865686</v>
      </c>
      <c r="N154" s="301">
        <f t="shared" ref="N154" si="249">SUM(N152:N153)</f>
        <v>8.4439126690052966</v>
      </c>
      <c r="O154" s="301">
        <f t="shared" si="241"/>
        <v>53.861000000000018</v>
      </c>
      <c r="P154" s="301"/>
      <c r="Q154" s="301">
        <f>SUM(Q152:Q153)</f>
        <v>30.224895975642013</v>
      </c>
      <c r="R154" s="301">
        <f t="shared" ref="R154" si="250">SUM(R152:R153)</f>
        <v>19.144872733637975</v>
      </c>
      <c r="S154" s="301">
        <f t="shared" ref="S154" si="251">SUM(S152:S153)</f>
        <v>9.0362312907198383</v>
      </c>
      <c r="T154" s="301">
        <f t="shared" si="242"/>
        <v>58.405999999999828</v>
      </c>
      <c r="U154" s="301"/>
      <c r="V154" s="301">
        <f>SUM(V152:V153)</f>
        <v>33.46536131920606</v>
      </c>
      <c r="W154" s="301">
        <f t="shared" ref="W154" si="252">SUM(W152:W153)</f>
        <v>20.542868936313077</v>
      </c>
      <c r="X154" s="301">
        <f t="shared" ref="X154" si="253">SUM(X152:X153)</f>
        <v>9.9837697444808597</v>
      </c>
      <c r="Y154" s="301">
        <f t="shared" si="243"/>
        <v>63.991999999999997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9.4135146088026342</v>
      </c>
      <c r="C161" s="300">
        <v>7.7935431578634216</v>
      </c>
      <c r="D161" s="300">
        <v>0.93795325173811039</v>
      </c>
      <c r="E161" s="300">
        <f>SUM(B161:D161)</f>
        <v>18.145011018404166</v>
      </c>
      <c r="F161" s="300"/>
      <c r="G161" s="300">
        <v>9.3800019367753116</v>
      </c>
      <c r="H161" s="300">
        <v>7.571451675438797</v>
      </c>
      <c r="I161" s="300">
        <v>0.73611659886903813</v>
      </c>
      <c r="J161" s="300">
        <f>SUM(G161:I161)</f>
        <v>17.687570211083148</v>
      </c>
      <c r="K161" s="300"/>
      <c r="L161" s="300">
        <v>9.6667188343143753</v>
      </c>
      <c r="M161" s="300">
        <v>7.6943451009226003</v>
      </c>
      <c r="N161" s="300">
        <v>1.0393135941257603</v>
      </c>
      <c r="O161" s="300">
        <f>SUM(L161:N161)</f>
        <v>18.400377529362739</v>
      </c>
      <c r="P161" s="300"/>
      <c r="Q161" s="300">
        <v>9.7254372994495615</v>
      </c>
      <c r="R161" s="300">
        <v>7.7570244589618111</v>
      </c>
      <c r="S161" s="300">
        <v>1.0469712801167625</v>
      </c>
      <c r="T161" s="300">
        <f>SUM(Q161:S161)</f>
        <v>18.529433038528133</v>
      </c>
      <c r="U161" s="300"/>
      <c r="V161" s="300">
        <v>9.6495344465267898</v>
      </c>
      <c r="W161" s="300">
        <v>7.6998837043362824</v>
      </c>
      <c r="X161" s="300">
        <v>1.0473873134445704</v>
      </c>
      <c r="Y161" s="300">
        <f>SUM(V161:X161)</f>
        <v>18.396805464307644</v>
      </c>
    </row>
    <row r="162" spans="1:25" x14ac:dyDescent="0.2">
      <c r="A162" s="260" t="s">
        <v>364</v>
      </c>
      <c r="B162" s="300">
        <v>11.860225194053312</v>
      </c>
      <c r="C162" s="300">
        <v>1.7114616972375709</v>
      </c>
      <c r="D162" s="300">
        <v>0.97930209030496373</v>
      </c>
      <c r="E162" s="300">
        <f t="shared" ref="E162:E163" si="254">SUM(B162:D162)</f>
        <v>14.550988981595847</v>
      </c>
      <c r="F162" s="300"/>
      <c r="G162" s="300">
        <v>11.247600232451205</v>
      </c>
      <c r="H162" s="300">
        <v>1.6283720705047975</v>
      </c>
      <c r="I162" s="300">
        <v>0.76645748596089969</v>
      </c>
      <c r="J162" s="300">
        <f t="shared" ref="J162:J163" si="255">SUM(G162:I162)</f>
        <v>13.642429788916902</v>
      </c>
      <c r="K162" s="300"/>
      <c r="L162" s="300">
        <v>11.615637059094681</v>
      </c>
      <c r="M162" s="300">
        <v>1.6728468863482113</v>
      </c>
      <c r="N162" s="300">
        <v>0.62813852519443969</v>
      </c>
      <c r="O162" s="300">
        <f t="shared" ref="O162:O163" si="256">SUM(L162:N162)</f>
        <v>13.91662247063733</v>
      </c>
      <c r="P162" s="300"/>
      <c r="Q162" s="300">
        <v>11.450358094655909</v>
      </c>
      <c r="R162" s="300">
        <v>1.7736637183870991</v>
      </c>
      <c r="S162" s="300">
        <v>0.63254514842877874</v>
      </c>
      <c r="T162" s="300">
        <f t="shared" ref="T162:T163" si="257">SUM(Q162:S162)</f>
        <v>13.856566961471788</v>
      </c>
      <c r="U162" s="300"/>
      <c r="V162" s="300">
        <v>10.898519192463693</v>
      </c>
      <c r="W162" s="300">
        <v>1.9413329326880959</v>
      </c>
      <c r="X162" s="300">
        <v>0.63434241054059626</v>
      </c>
      <c r="Y162" s="300">
        <f t="shared" ref="Y162:Y163" si="258">SUM(V162:X162)</f>
        <v>13.474194535692385</v>
      </c>
    </row>
    <row r="163" spans="1:25" x14ac:dyDescent="0.2">
      <c r="A163" s="264" t="s">
        <v>363</v>
      </c>
      <c r="B163" s="301">
        <f>SUM(B161:B162)</f>
        <v>21.273739802855946</v>
      </c>
      <c r="C163" s="301">
        <f t="shared" ref="C163" si="259">SUM(C161:C162)</f>
        <v>9.5050048551009922</v>
      </c>
      <c r="D163" s="301">
        <f t="shared" ref="D163" si="260">SUM(D161:D162)</f>
        <v>1.9172553420430742</v>
      </c>
      <c r="E163" s="301">
        <f t="shared" si="254"/>
        <v>32.696000000000012</v>
      </c>
      <c r="F163" s="301"/>
      <c r="G163" s="301">
        <f>SUM(G161:G162)</f>
        <v>20.627602169226517</v>
      </c>
      <c r="H163" s="301">
        <f t="shared" ref="H163" si="261">SUM(H161:H162)</f>
        <v>9.1998237459435952</v>
      </c>
      <c r="I163" s="301">
        <f t="shared" ref="I163" si="262">SUM(I161:I162)</f>
        <v>1.5025740848299378</v>
      </c>
      <c r="J163" s="301">
        <f t="shared" si="255"/>
        <v>31.330000000000048</v>
      </c>
      <c r="K163" s="301"/>
      <c r="L163" s="301">
        <f>SUM(L161:L162)</f>
        <v>21.282355893409054</v>
      </c>
      <c r="M163" s="301">
        <f t="shared" ref="M163" si="263">SUM(M161:M162)</f>
        <v>9.3671919872708109</v>
      </c>
      <c r="N163" s="301">
        <f t="shared" ref="N163" si="264">SUM(N161:N162)</f>
        <v>1.6674521193201999</v>
      </c>
      <c r="O163" s="301">
        <f t="shared" si="256"/>
        <v>32.317000000000064</v>
      </c>
      <c r="P163" s="301"/>
      <c r="Q163" s="301">
        <f>SUM(Q161:Q162)</f>
        <v>21.175795394105471</v>
      </c>
      <c r="R163" s="301">
        <f t="shared" ref="R163" si="265">SUM(R161:R162)</f>
        <v>9.5306881773489103</v>
      </c>
      <c r="S163" s="301">
        <f t="shared" ref="S163" si="266">SUM(S161:S162)</f>
        <v>1.6795164285455413</v>
      </c>
      <c r="T163" s="301">
        <f t="shared" si="257"/>
        <v>32.385999999999925</v>
      </c>
      <c r="U163" s="301"/>
      <c r="V163" s="301">
        <f>SUM(V161:V162)</f>
        <v>20.548053638990481</v>
      </c>
      <c r="W163" s="301">
        <f t="shared" ref="W163" si="267">SUM(W161:W162)</f>
        <v>9.6412166370243781</v>
      </c>
      <c r="X163" s="301">
        <f t="shared" ref="X163" si="268">SUM(X161:X162)</f>
        <v>1.6817297239851667</v>
      </c>
      <c r="Y163" s="301">
        <f t="shared" si="258"/>
        <v>31.871000000000027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18.771980907483233</v>
      </c>
      <c r="C170" s="300">
        <v>23.931837708062869</v>
      </c>
      <c r="D170" s="300">
        <v>5.7793317422177077</v>
      </c>
      <c r="E170" s="300">
        <f>SUM(B170:D170)</f>
        <v>48.483150357763805</v>
      </c>
      <c r="F170" s="300"/>
      <c r="G170" s="300">
        <v>17.845136010536091</v>
      </c>
      <c r="H170" s="300">
        <v>23.593757078616385</v>
      </c>
      <c r="I170" s="300">
        <v>5.3553221990490734</v>
      </c>
      <c r="J170" s="300">
        <f>SUM(G170:I170)</f>
        <v>46.794215288201542</v>
      </c>
      <c r="K170" s="300"/>
      <c r="L170" s="300">
        <v>16.689414746734144</v>
      </c>
      <c r="M170" s="300">
        <v>22.997262313311825</v>
      </c>
      <c r="N170" s="300">
        <v>5.199136510119807</v>
      </c>
      <c r="O170" s="300">
        <f>SUM(L170:N170)</f>
        <v>44.885813570165773</v>
      </c>
      <c r="P170" s="300"/>
      <c r="Q170" s="300">
        <v>17.221365077847938</v>
      </c>
      <c r="R170" s="300">
        <v>22.714676122557044</v>
      </c>
      <c r="S170" s="300">
        <v>5.306824546565502</v>
      </c>
      <c r="T170" s="300">
        <f>SUM(Q170:S170)</f>
        <v>45.242865746970487</v>
      </c>
      <c r="U170" s="300"/>
      <c r="V170" s="300">
        <v>18.756151285881966</v>
      </c>
      <c r="W170" s="300">
        <v>22.614641055007155</v>
      </c>
      <c r="X170" s="300">
        <v>5.5312817257918692</v>
      </c>
      <c r="Y170" s="300">
        <f>SUM(V170:X170)</f>
        <v>46.902074066680996</v>
      </c>
    </row>
    <row r="171" spans="1:25" x14ac:dyDescent="0.2">
      <c r="A171" s="260" t="s">
        <v>364</v>
      </c>
      <c r="B171" s="300">
        <v>12.318042959794882</v>
      </c>
      <c r="C171" s="300">
        <v>4.9072553697261867</v>
      </c>
      <c r="D171" s="300">
        <v>2.631551312715092</v>
      </c>
      <c r="E171" s="300">
        <f t="shared" ref="E171" si="269">SUM(B171:D171)</f>
        <v>19.85684964223616</v>
      </c>
      <c r="F171" s="300"/>
      <c r="G171" s="300">
        <v>11.300592704212237</v>
      </c>
      <c r="H171" s="300">
        <v>5.1710590338592786</v>
      </c>
      <c r="I171" s="300">
        <v>3.1561329737268475</v>
      </c>
      <c r="J171" s="300">
        <f t="shared" ref="J171:J172" si="270">SUM(G171:I171)</f>
        <v>19.627784711798363</v>
      </c>
      <c r="K171" s="300"/>
      <c r="L171" s="300">
        <v>10.663199834259231</v>
      </c>
      <c r="M171" s="300">
        <v>5.3698145310656731</v>
      </c>
      <c r="N171" s="300">
        <v>3.4611720645093191</v>
      </c>
      <c r="O171" s="300">
        <f t="shared" ref="O171:O172" si="271">SUM(L171:N171)</f>
        <v>19.494186429834222</v>
      </c>
      <c r="P171" s="300"/>
      <c r="Q171" s="300">
        <v>10.623241439385041</v>
      </c>
      <c r="R171" s="300">
        <v>5.4933110441119846</v>
      </c>
      <c r="S171" s="300">
        <v>3.5615817695325345</v>
      </c>
      <c r="T171" s="300">
        <f t="shared" ref="T171:T172" si="272">SUM(Q171:S171)</f>
        <v>19.678134253029558</v>
      </c>
      <c r="U171" s="300"/>
      <c r="V171" s="300">
        <v>10.777726689803263</v>
      </c>
      <c r="W171" s="300">
        <v>5.8413644089177348</v>
      </c>
      <c r="X171" s="300">
        <v>3.8208348345980547</v>
      </c>
      <c r="Y171" s="300">
        <f t="shared" ref="Y171:Y172" si="273">SUM(V171:X171)</f>
        <v>20.439925933319053</v>
      </c>
    </row>
    <row r="172" spans="1:25" x14ac:dyDescent="0.2">
      <c r="A172" s="264" t="s">
        <v>363</v>
      </c>
      <c r="B172" s="301">
        <f>SUM(B170:B171)</f>
        <v>31.090023867278113</v>
      </c>
      <c r="C172" s="301">
        <f t="shared" ref="C172" si="274">SUM(C170:C171)</f>
        <v>28.839093077789055</v>
      </c>
      <c r="D172" s="301">
        <f t="shared" ref="D172" si="275">SUM(D170:D171)</f>
        <v>8.4108830549327998</v>
      </c>
      <c r="E172" s="301">
        <f>SUM(B172:D172)</f>
        <v>68.339999999999961</v>
      </c>
      <c r="F172" s="301"/>
      <c r="G172" s="301">
        <f>SUM(G170:G171)</f>
        <v>29.14572871474833</v>
      </c>
      <c r="H172" s="301">
        <f t="shared" ref="H172" si="276">SUM(H170:H171)</f>
        <v>28.764816112475664</v>
      </c>
      <c r="I172" s="301">
        <f t="shared" ref="I172" si="277">SUM(I170:I171)</f>
        <v>8.5114551727759213</v>
      </c>
      <c r="J172" s="301">
        <f t="shared" si="270"/>
        <v>66.421999999999912</v>
      </c>
      <c r="K172" s="301"/>
      <c r="L172" s="301">
        <f>SUM(L170:L171)</f>
        <v>27.352614580993375</v>
      </c>
      <c r="M172" s="301">
        <f t="shared" ref="M172" si="278">SUM(M170:M171)</f>
        <v>28.3670768443775</v>
      </c>
      <c r="N172" s="301">
        <f t="shared" ref="N172" si="279">SUM(N170:N171)</f>
        <v>8.6603085746291271</v>
      </c>
      <c r="O172" s="301">
        <f t="shared" si="271"/>
        <v>64.38</v>
      </c>
      <c r="P172" s="301"/>
      <c r="Q172" s="301">
        <f>SUM(Q170:Q171)</f>
        <v>27.844606517232979</v>
      </c>
      <c r="R172" s="301">
        <f t="shared" ref="R172" si="280">SUM(R170:R171)</f>
        <v>28.207987166669028</v>
      </c>
      <c r="S172" s="301">
        <f t="shared" ref="S172" si="281">SUM(S170:S171)</f>
        <v>8.8684063160980369</v>
      </c>
      <c r="T172" s="301">
        <f t="shared" si="272"/>
        <v>64.921000000000035</v>
      </c>
      <c r="U172" s="301"/>
      <c r="V172" s="301">
        <f>SUM(V170:V171)</f>
        <v>29.533877975685229</v>
      </c>
      <c r="W172" s="301">
        <f t="shared" ref="W172" si="282">SUM(W170:W171)</f>
        <v>28.456005463924889</v>
      </c>
      <c r="X172" s="301">
        <f t="shared" ref="X172" si="283">SUM(X170:X171)</f>
        <v>9.3521165603899234</v>
      </c>
      <c r="Y172" s="301">
        <f t="shared" si="273"/>
        <v>67.342000000000041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35.477766138211081</v>
      </c>
      <c r="C179" s="300">
        <v>33.500115272147838</v>
      </c>
      <c r="D179" s="300">
        <v>7.8093682700479787</v>
      </c>
      <c r="E179" s="300">
        <f>SUM(B179:D179)</f>
        <v>76.787249680406902</v>
      </c>
      <c r="F179" s="300"/>
      <c r="G179" s="300">
        <v>38.447624978930953</v>
      </c>
      <c r="H179" s="300">
        <v>36.295972879045365</v>
      </c>
      <c r="I179" s="300">
        <v>7.4670598776489507</v>
      </c>
      <c r="J179" s="300">
        <f>SUM(G179:I179)</f>
        <v>82.210657735625261</v>
      </c>
      <c r="K179" s="300"/>
      <c r="L179" s="300">
        <v>36.708782473825821</v>
      </c>
      <c r="M179" s="300">
        <v>34.279860518928224</v>
      </c>
      <c r="N179" s="300">
        <v>7.0880758550368288</v>
      </c>
      <c r="O179" s="300">
        <f>SUM(L179:N179)</f>
        <v>78.076718847790886</v>
      </c>
      <c r="P179" s="300"/>
      <c r="Q179" s="300">
        <v>40.275683941355659</v>
      </c>
      <c r="R179" s="300">
        <v>35.419911440015127</v>
      </c>
      <c r="S179" s="300">
        <v>7.9671485068444463</v>
      </c>
      <c r="T179" s="300">
        <f>SUM(Q179:S179)</f>
        <v>83.662743888215246</v>
      </c>
      <c r="U179" s="300"/>
      <c r="V179" s="300">
        <v>45.352676124642549</v>
      </c>
      <c r="W179" s="300">
        <v>35.231793617964087</v>
      </c>
      <c r="X179" s="300">
        <v>9.1975226441265789</v>
      </c>
      <c r="Y179" s="300">
        <f>SUM(V179:X179)</f>
        <v>89.781992386733222</v>
      </c>
    </row>
    <row r="180" spans="1:25" x14ac:dyDescent="0.2">
      <c r="A180" s="260" t="s">
        <v>364</v>
      </c>
      <c r="B180" s="300">
        <v>14.838441345678225</v>
      </c>
      <c r="C180" s="300">
        <v>5.5445873090213285</v>
      </c>
      <c r="D180" s="300">
        <v>1.1927216648935566</v>
      </c>
      <c r="E180" s="300">
        <f t="shared" ref="E180:E181" si="284">SUM(B180:D180)</f>
        <v>21.575750319593112</v>
      </c>
      <c r="F180" s="300"/>
      <c r="G180" s="300">
        <v>13.333862102320994</v>
      </c>
      <c r="H180" s="300">
        <v>4.3674601572850769</v>
      </c>
      <c r="I180" s="300">
        <v>1.9850200047687621</v>
      </c>
      <c r="J180" s="300">
        <f t="shared" ref="J180:J181" si="285">SUM(G180:I180)</f>
        <v>19.686342264374836</v>
      </c>
      <c r="K180" s="300"/>
      <c r="L180" s="300">
        <v>13.105762125870879</v>
      </c>
      <c r="M180" s="300">
        <v>5.6108367710253555</v>
      </c>
      <c r="N180" s="300">
        <v>1.7746822553128654</v>
      </c>
      <c r="O180" s="300">
        <f t="shared" ref="O180:O181" si="286">SUM(L180:N180)</f>
        <v>20.491281152209098</v>
      </c>
      <c r="P180" s="300"/>
      <c r="Q180" s="300">
        <v>14.055769911820732</v>
      </c>
      <c r="R180" s="300">
        <v>6.0926383371777879</v>
      </c>
      <c r="S180" s="300">
        <v>1.8308478627864424</v>
      </c>
      <c r="T180" s="300">
        <f t="shared" ref="T180:T181" si="287">SUM(Q180:S180)</f>
        <v>21.979256111784963</v>
      </c>
      <c r="U180" s="300"/>
      <c r="V180" s="300">
        <v>15.155238056047761</v>
      </c>
      <c r="W180" s="300">
        <v>6.7214159747420759</v>
      </c>
      <c r="X180" s="300">
        <v>1.8043535824768822</v>
      </c>
      <c r="Y180" s="300">
        <f t="shared" ref="Y180:Y181" si="288">SUM(V180:X180)</f>
        <v>23.681007613266718</v>
      </c>
    </row>
    <row r="181" spans="1:25" x14ac:dyDescent="0.2">
      <c r="A181" s="264" t="s">
        <v>363</v>
      </c>
      <c r="B181" s="301">
        <f>SUM(B179:B180)</f>
        <v>50.316207483889308</v>
      </c>
      <c r="C181" s="301">
        <f t="shared" ref="C181" si="289">SUM(C179:C180)</f>
        <v>39.044702581169169</v>
      </c>
      <c r="D181" s="301">
        <f t="shared" ref="D181" si="290">SUM(D179:D180)</f>
        <v>9.0020899349415355</v>
      </c>
      <c r="E181" s="301">
        <f t="shared" si="284"/>
        <v>98.363000000000014</v>
      </c>
      <c r="F181" s="301"/>
      <c r="G181" s="301">
        <f>SUM(G179:G180)</f>
        <v>51.781487081251946</v>
      </c>
      <c r="H181" s="301">
        <f t="shared" ref="H181" si="291">SUM(H179:H180)</f>
        <v>40.663433036330446</v>
      </c>
      <c r="I181" s="301">
        <f t="shared" ref="I181" si="292">SUM(I179:I180)</f>
        <v>9.4520798824177135</v>
      </c>
      <c r="J181" s="301">
        <f t="shared" si="285"/>
        <v>101.89700000000011</v>
      </c>
      <c r="K181" s="301"/>
      <c r="L181" s="301">
        <f>SUM(L179:L180)</f>
        <v>49.814544599696703</v>
      </c>
      <c r="M181" s="301">
        <f t="shared" ref="M181" si="293">SUM(M179:M180)</f>
        <v>39.890697289953579</v>
      </c>
      <c r="N181" s="301">
        <f t="shared" ref="N181" si="294">SUM(N179:N180)</f>
        <v>8.8627581103496951</v>
      </c>
      <c r="O181" s="301">
        <f t="shared" si="286"/>
        <v>98.567999999999984</v>
      </c>
      <c r="P181" s="301"/>
      <c r="Q181" s="301">
        <f>SUM(Q179:Q180)</f>
        <v>54.331453853176392</v>
      </c>
      <c r="R181" s="301">
        <f t="shared" ref="R181" si="295">SUM(R179:R180)</f>
        <v>41.512549777192916</v>
      </c>
      <c r="S181" s="301">
        <f t="shared" ref="S181" si="296">SUM(S179:S180)</f>
        <v>9.7979963696308889</v>
      </c>
      <c r="T181" s="301">
        <f t="shared" si="287"/>
        <v>105.64200000000021</v>
      </c>
      <c r="U181" s="301"/>
      <c r="V181" s="301">
        <f>SUM(V179:V180)</f>
        <v>60.507914180690307</v>
      </c>
      <c r="W181" s="301">
        <f t="shared" ref="W181" si="297">SUM(W179:W180)</f>
        <v>41.953209592706159</v>
      </c>
      <c r="X181" s="301">
        <f t="shared" ref="X181" si="298">SUM(X179:X180)</f>
        <v>11.001876226603461</v>
      </c>
      <c r="Y181" s="301">
        <f t="shared" si="288"/>
        <v>113.46299999999992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2.9934684127231863</v>
      </c>
      <c r="C188" s="300">
        <v>5.0156954763004995</v>
      </c>
      <c r="D188" s="300">
        <v>3.3227354684299146</v>
      </c>
      <c r="E188" s="300">
        <f>SUM(B188:D188)</f>
        <v>11.331899357453601</v>
      </c>
      <c r="F188" s="300"/>
      <c r="G188" s="300">
        <v>2.7497142503334531</v>
      </c>
      <c r="H188" s="300">
        <v>5.4800175820970081</v>
      </c>
      <c r="I188" s="300">
        <v>3.2650160761922522</v>
      </c>
      <c r="J188" s="300">
        <f>SUM(G188:I188)</f>
        <v>11.494747908622713</v>
      </c>
      <c r="K188" s="300"/>
      <c r="L188" s="300">
        <v>2.9220887299220384</v>
      </c>
      <c r="M188" s="300">
        <v>4.9202456594871649</v>
      </c>
      <c r="N188" s="300">
        <v>3.6672205640970765</v>
      </c>
      <c r="O188" s="300">
        <f>SUM(L188:N188)</f>
        <v>11.50955495350628</v>
      </c>
      <c r="P188" s="300"/>
      <c r="Q188" s="300">
        <v>3.166892585253406</v>
      </c>
      <c r="R188" s="300">
        <v>5.5624681083147571</v>
      </c>
      <c r="S188" s="300">
        <v>3.8702442225047937</v>
      </c>
      <c r="T188" s="300">
        <f>SUM(Q188:S188)</f>
        <v>12.599604916072956</v>
      </c>
      <c r="U188" s="300"/>
      <c r="V188" s="300">
        <v>3.2900869137096551</v>
      </c>
      <c r="W188" s="300">
        <v>6.112800447779466</v>
      </c>
      <c r="X188" s="300">
        <v>4.3175358308933038</v>
      </c>
      <c r="Y188" s="300">
        <f>SUM(V188:X188)</f>
        <v>13.720423192382425</v>
      </c>
    </row>
    <row r="189" spans="1:25" x14ac:dyDescent="0.2">
      <c r="A189" s="260" t="s">
        <v>364</v>
      </c>
      <c r="B189" s="300">
        <v>4.8909341309392609</v>
      </c>
      <c r="C189" s="300">
        <v>3.4491045630373671</v>
      </c>
      <c r="D189" s="300">
        <v>4.8510619485698117</v>
      </c>
      <c r="E189" s="300">
        <f t="shared" ref="E189:E190" si="299">SUM(B189:D189)</f>
        <v>13.191100642546438</v>
      </c>
      <c r="F189" s="300"/>
      <c r="G189" s="300">
        <v>4.1227464173886945</v>
      </c>
      <c r="H189" s="300">
        <v>3.5528617516807381</v>
      </c>
      <c r="I189" s="300">
        <v>3.6366439223078455</v>
      </c>
      <c r="J189" s="300">
        <f t="shared" ref="J189:J190" si="300">SUM(G189:I189)</f>
        <v>11.312252091377278</v>
      </c>
      <c r="K189" s="300"/>
      <c r="L189" s="300">
        <v>3.9453186515890346</v>
      </c>
      <c r="M189" s="300">
        <v>3.1607526352325919</v>
      </c>
      <c r="N189" s="300">
        <v>2.9293737596720799</v>
      </c>
      <c r="O189" s="300">
        <f t="shared" ref="O189:O190" si="301">SUM(L189:N189)</f>
        <v>10.035445046493706</v>
      </c>
      <c r="P189" s="300"/>
      <c r="Q189" s="300">
        <v>4.478477178080742</v>
      </c>
      <c r="R189" s="300">
        <v>3.6798422936701041</v>
      </c>
      <c r="S189" s="300">
        <v>3.2830756121761935</v>
      </c>
      <c r="T189" s="300">
        <f t="shared" ref="T189:T190" si="302">SUM(Q189:S189)</f>
        <v>11.441395083927041</v>
      </c>
      <c r="U189" s="300"/>
      <c r="V189" s="300">
        <v>4.9934890659134972</v>
      </c>
      <c r="W189" s="300">
        <v>4.247673335124019</v>
      </c>
      <c r="X189" s="300">
        <v>3.8174144065800548</v>
      </c>
      <c r="Y189" s="300">
        <f t="shared" ref="Y189:Y190" si="303">SUM(V189:X189)</f>
        <v>13.058576807617571</v>
      </c>
    </row>
    <row r="190" spans="1:25" x14ac:dyDescent="0.2">
      <c r="A190" s="264" t="s">
        <v>363</v>
      </c>
      <c r="B190" s="301">
        <f>SUM(B188:B189)</f>
        <v>7.8844025436624472</v>
      </c>
      <c r="C190" s="301">
        <f t="shared" ref="C190" si="304">SUM(C188:C189)</f>
        <v>8.4648000393378666</v>
      </c>
      <c r="D190" s="301">
        <f t="shared" ref="D190" si="305">SUM(D188:D189)</f>
        <v>8.1737974169997258</v>
      </c>
      <c r="E190" s="301">
        <f t="shared" si="299"/>
        <v>24.523000000000039</v>
      </c>
      <c r="F190" s="301"/>
      <c r="G190" s="301">
        <f>SUM(G188:G189)</f>
        <v>6.872460667722148</v>
      </c>
      <c r="H190" s="301">
        <f t="shared" ref="H190" si="306">SUM(H188:H189)</f>
        <v>9.0328793337777462</v>
      </c>
      <c r="I190" s="301">
        <f t="shared" ref="I190" si="307">SUM(I188:I189)</f>
        <v>6.9016599985000973</v>
      </c>
      <c r="J190" s="301">
        <f t="shared" si="300"/>
        <v>22.806999999999992</v>
      </c>
      <c r="K190" s="301"/>
      <c r="L190" s="301">
        <f>SUM(L188:L189)</f>
        <v>6.8674073815110734</v>
      </c>
      <c r="M190" s="301">
        <f t="shared" ref="M190" si="308">SUM(M188:M189)</f>
        <v>8.0809982947197572</v>
      </c>
      <c r="N190" s="301">
        <f t="shared" ref="N190" si="309">SUM(N188:N189)</f>
        <v>6.5965943237691569</v>
      </c>
      <c r="O190" s="301">
        <f t="shared" si="301"/>
        <v>21.544999999999987</v>
      </c>
      <c r="P190" s="301"/>
      <c r="Q190" s="301">
        <f>SUM(Q188:Q189)</f>
        <v>7.6453697633341484</v>
      </c>
      <c r="R190" s="301">
        <f t="shared" ref="R190" si="310">SUM(R188:R189)</f>
        <v>9.2423104019848612</v>
      </c>
      <c r="S190" s="301">
        <f t="shared" ref="S190" si="311">SUM(S188:S189)</f>
        <v>7.1533198346809872</v>
      </c>
      <c r="T190" s="301">
        <f t="shared" si="302"/>
        <v>24.040999999999997</v>
      </c>
      <c r="U190" s="301"/>
      <c r="V190" s="301">
        <f>SUM(V188:V189)</f>
        <v>8.2835759796231514</v>
      </c>
      <c r="W190" s="301">
        <f t="shared" ref="W190" si="312">SUM(W188:W189)</f>
        <v>10.360473782903485</v>
      </c>
      <c r="X190" s="301">
        <f t="shared" ref="X190" si="313">SUM(X188:X189)</f>
        <v>8.1349502374733582</v>
      </c>
      <c r="Y190" s="301">
        <f t="shared" si="303"/>
        <v>26.778999999999993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4.0001742047652771</v>
      </c>
      <c r="C197" s="300">
        <v>5.008033971689243</v>
      </c>
      <c r="D197" s="300">
        <v>5.98698552390983</v>
      </c>
      <c r="E197" s="300">
        <f>SUM(B197:D197)</f>
        <v>14.99519370036435</v>
      </c>
      <c r="F197" s="300"/>
      <c r="G197" s="300">
        <v>5.4854323569369727</v>
      </c>
      <c r="H197" s="300">
        <v>5.3394369606848482</v>
      </c>
      <c r="I197" s="300">
        <v>6.4038247052776072</v>
      </c>
      <c r="J197" s="300">
        <f>SUM(G197:I197)</f>
        <v>17.228694022899429</v>
      </c>
      <c r="K197" s="300"/>
      <c r="L197" s="300">
        <v>5.2543756485486739</v>
      </c>
      <c r="M197" s="300">
        <v>6.7157488759266775</v>
      </c>
      <c r="N197" s="300">
        <v>6.8836163955765839</v>
      </c>
      <c r="O197" s="300">
        <f>SUM(L197:N197)</f>
        <v>18.853740920051937</v>
      </c>
      <c r="P197" s="300"/>
      <c r="Q197" s="300">
        <v>5.0235574664729299</v>
      </c>
      <c r="R197" s="300">
        <v>6.5337055317466657</v>
      </c>
      <c r="S197" s="300">
        <v>6.8149667576970661</v>
      </c>
      <c r="T197" s="300">
        <f>SUM(Q197:S197)</f>
        <v>18.372229755916663</v>
      </c>
      <c r="U197" s="300"/>
      <c r="V197" s="300">
        <v>4.8529590227173092</v>
      </c>
      <c r="W197" s="300">
        <v>6.3998581048062855</v>
      </c>
      <c r="X197" s="300">
        <v>6.788514199998799</v>
      </c>
      <c r="Y197" s="300">
        <f>SUM(V197:X197)</f>
        <v>18.041331327522393</v>
      </c>
    </row>
    <row r="198" spans="1:25" x14ac:dyDescent="0.2">
      <c r="A198" s="260" t="s">
        <v>364</v>
      </c>
      <c r="B198" s="300">
        <v>6.134040354911046</v>
      </c>
      <c r="C198" s="300">
        <v>1.3979635550199332</v>
      </c>
      <c r="D198" s="300">
        <v>3.3898023897046561</v>
      </c>
      <c r="E198" s="300">
        <f t="shared" ref="E198:E199" si="314">SUM(B198:D198)</f>
        <v>10.921806299635636</v>
      </c>
      <c r="F198" s="300"/>
      <c r="G198" s="300">
        <v>6.3797867222134892</v>
      </c>
      <c r="H198" s="300">
        <v>1.6734678123427864</v>
      </c>
      <c r="I198" s="300">
        <v>2.8990514425443483</v>
      </c>
      <c r="J198" s="300">
        <f t="shared" ref="J198:J199" si="315">SUM(G198:I198)</f>
        <v>10.952305977100623</v>
      </c>
      <c r="K198" s="300"/>
      <c r="L198" s="300">
        <v>4.4733811829715346</v>
      </c>
      <c r="M198" s="300">
        <v>1.3249481148485234</v>
      </c>
      <c r="N198" s="300">
        <v>2.1129297821280035</v>
      </c>
      <c r="O198" s="300">
        <f t="shared" ref="O198:O199" si="316">SUM(L198:N198)</f>
        <v>7.9112590799480618</v>
      </c>
      <c r="P198" s="300"/>
      <c r="Q198" s="300">
        <v>4.5598026483180663</v>
      </c>
      <c r="R198" s="300">
        <v>1.3030078709737269</v>
      </c>
      <c r="S198" s="300">
        <v>2.1509597247915311</v>
      </c>
      <c r="T198" s="300">
        <f t="shared" ref="T198:T199" si="317">SUM(Q198:S198)</f>
        <v>8.0137702440833252</v>
      </c>
      <c r="U198" s="300"/>
      <c r="V198" s="300">
        <v>4.8347493901269285</v>
      </c>
      <c r="W198" s="300">
        <v>1.3228654218846643</v>
      </c>
      <c r="X198" s="300">
        <v>2.2710538604660337</v>
      </c>
      <c r="Y198" s="300">
        <f t="shared" ref="Y198:Y199" si="318">SUM(V198:X198)</f>
        <v>8.4286686724776274</v>
      </c>
    </row>
    <row r="199" spans="1:25" x14ac:dyDescent="0.2">
      <c r="A199" s="264" t="s">
        <v>363</v>
      </c>
      <c r="B199" s="301">
        <f>SUM(B197:B198)</f>
        <v>10.134214559676323</v>
      </c>
      <c r="C199" s="301">
        <f t="shared" ref="C199" si="319">SUM(C197:C198)</f>
        <v>6.405997526709176</v>
      </c>
      <c r="D199" s="301">
        <f t="shared" ref="D199" si="320">SUM(D197:D198)</f>
        <v>9.3767879136144856</v>
      </c>
      <c r="E199" s="301">
        <f t="shared" si="314"/>
        <v>25.916999999999984</v>
      </c>
      <c r="F199" s="301"/>
      <c r="G199" s="301">
        <f>SUM(G197:G198)</f>
        <v>11.865219079150462</v>
      </c>
      <c r="H199" s="301">
        <f t="shared" ref="H199" si="321">SUM(H197:H198)</f>
        <v>7.0129047730276346</v>
      </c>
      <c r="I199" s="301">
        <f t="shared" ref="I199" si="322">SUM(I197:I198)</f>
        <v>9.302876147821955</v>
      </c>
      <c r="J199" s="301">
        <f t="shared" si="315"/>
        <v>28.181000000000051</v>
      </c>
      <c r="K199" s="301"/>
      <c r="L199" s="301">
        <f>SUM(L197:L198)</f>
        <v>9.7277568315202085</v>
      </c>
      <c r="M199" s="301">
        <f t="shared" ref="M199" si="323">SUM(M197:M198)</f>
        <v>8.0406969907752011</v>
      </c>
      <c r="N199" s="301">
        <f t="shared" ref="N199" si="324">SUM(N197:N198)</f>
        <v>8.9965461777045874</v>
      </c>
      <c r="O199" s="301">
        <f t="shared" si="316"/>
        <v>26.764999999999997</v>
      </c>
      <c r="P199" s="301"/>
      <c r="Q199" s="301">
        <f>SUM(Q197:Q198)</f>
        <v>9.5833601147909953</v>
      </c>
      <c r="R199" s="301">
        <f t="shared" ref="R199" si="325">SUM(R197:R198)</f>
        <v>7.8367134027203926</v>
      </c>
      <c r="S199" s="301">
        <f t="shared" ref="S199" si="326">SUM(S197:S198)</f>
        <v>8.965926482488598</v>
      </c>
      <c r="T199" s="301">
        <f t="shared" si="317"/>
        <v>26.385999999999985</v>
      </c>
      <c r="U199" s="301"/>
      <c r="V199" s="301">
        <f>SUM(V197:V198)</f>
        <v>9.6877084128442377</v>
      </c>
      <c r="W199" s="301">
        <f t="shared" ref="W199" si="327">SUM(W197:W198)</f>
        <v>7.7227235266909497</v>
      </c>
      <c r="X199" s="301">
        <f t="shared" ref="X199" si="328">SUM(X197:X198)</f>
        <v>9.0595680604648336</v>
      </c>
      <c r="Y199" s="301">
        <f t="shared" si="318"/>
        <v>26.47000000000002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Dorset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0.48257432312979187</v>
      </c>
      <c r="N7">
        <f>'Ind T4'!C122</f>
        <v>0.52518796141134416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4.1647634943475786E-2</v>
      </c>
      <c r="N9">
        <f>'Ind T4'!C120</f>
        <v>0.94261574865550646</v>
      </c>
    </row>
    <row r="10" spans="1:16" x14ac:dyDescent="0.2">
      <c r="L10" s="13" t="str">
        <f>'Ind T4'!A80</f>
        <v>Education</v>
      </c>
      <c r="M10">
        <f>'Ind T4'!B119</f>
        <v>-1.1867463685061308</v>
      </c>
      <c r="N10">
        <f>'Ind T4'!C119</f>
        <v>0.30032398793804482</v>
      </c>
    </row>
    <row r="11" spans="1:16" x14ac:dyDescent="0.2">
      <c r="L11" s="13" t="str">
        <f>'Ind T4'!A79</f>
        <v>Public admin. and defence</v>
      </c>
      <c r="M11">
        <f>'Ind T4'!B118</f>
        <v>-0.23291510483806066</v>
      </c>
      <c r="N11">
        <f>'Ind T4'!C118</f>
        <v>-9.2603111194167198E-2</v>
      </c>
    </row>
    <row r="12" spans="1:16" x14ac:dyDescent="0.2">
      <c r="L12" s="1" t="str">
        <f>CONCATENATE("[",'Ind T4'!A78,"]")</f>
        <v>[Non-marketed services]</v>
      </c>
      <c r="M12">
        <f>'Ind T4'!B117</f>
        <v>-0.41812804265144443</v>
      </c>
      <c r="N12">
        <f>'Ind T4'!C117</f>
        <v>0.57103938615490346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0.64599641007758724</v>
      </c>
      <c r="N14" s="13">
        <f>'Ind T4'!C115</f>
        <v>-7.3859694331757098E-2</v>
      </c>
    </row>
    <row r="15" spans="1:16" x14ac:dyDescent="0.2">
      <c r="L15" s="13" t="str">
        <f>'Ind T4'!A75</f>
        <v>Arts and entertainment</v>
      </c>
      <c r="M15" s="13">
        <f>'Ind T4'!B114</f>
        <v>-2.5561173573745766</v>
      </c>
      <c r="N15" s="13">
        <f>'Ind T4'!C114</f>
        <v>1.460389167092413</v>
      </c>
    </row>
    <row r="16" spans="1:16" x14ac:dyDescent="0.2">
      <c r="L16" s="13" t="str">
        <f>'Ind T4'!A74</f>
        <v>Support services</v>
      </c>
      <c r="M16" s="13">
        <f>'Ind T4'!B113</f>
        <v>-0.19931873946433809</v>
      </c>
      <c r="N16" s="13">
        <f>'Ind T4'!C113</f>
        <v>1.1556359470419553</v>
      </c>
    </row>
    <row r="17" spans="12:14" x14ac:dyDescent="0.2">
      <c r="L17" s="13" t="str">
        <f>'Ind T4'!A73</f>
        <v>Professional services</v>
      </c>
      <c r="M17" s="13">
        <f>'Ind T4'!B112</f>
        <v>0.91857248867206476</v>
      </c>
      <c r="N17" s="13">
        <f>'Ind T4'!C112</f>
        <v>0.77116352497126339</v>
      </c>
    </row>
    <row r="18" spans="12:14" x14ac:dyDescent="0.2">
      <c r="L18" s="13" t="str">
        <f>'Ind T4'!A72</f>
        <v>Real estate</v>
      </c>
      <c r="M18" s="13">
        <f>'Ind T4'!B111</f>
        <v>2.5211366914720923</v>
      </c>
      <c r="N18" s="13">
        <f>'Ind T4'!C111</f>
        <v>-3.6567129519426977E-2</v>
      </c>
    </row>
    <row r="19" spans="12:14" x14ac:dyDescent="0.2">
      <c r="L19" t="str">
        <f>'Ind T4'!A71</f>
        <v>Finance and insurance</v>
      </c>
      <c r="M19">
        <f>'Ind T4'!B110</f>
        <v>0.49030662279052617</v>
      </c>
      <c r="N19">
        <f>'Ind T4'!C110</f>
        <v>-0.35149707615275139</v>
      </c>
    </row>
    <row r="20" spans="12:14" x14ac:dyDescent="0.2">
      <c r="L20" t="str">
        <f>'Ind T4'!A70</f>
        <v>Information technology</v>
      </c>
      <c r="M20">
        <f>'Ind T4'!B109</f>
        <v>-0.98258464695712977</v>
      </c>
      <c r="N20">
        <f>'Ind T4'!C109</f>
        <v>0.96021510297734647</v>
      </c>
    </row>
    <row r="21" spans="12:14" x14ac:dyDescent="0.2">
      <c r="L21" t="str">
        <f>'Ind T4'!A69</f>
        <v>Media</v>
      </c>
      <c r="M21">
        <f>'Ind T4'!B108</f>
        <v>-1.698362796607511</v>
      </c>
      <c r="N21">
        <f>'Ind T4'!C108</f>
        <v>-0.40193832323219825</v>
      </c>
    </row>
    <row r="22" spans="12:14" x14ac:dyDescent="0.2">
      <c r="L22" s="1" t="str">
        <f>CONCATENATE("[",'Ind T4'!A68,"]")</f>
        <v>[Business and other services]</v>
      </c>
      <c r="M22">
        <f>'Ind T4'!B107</f>
        <v>7.8521686782706546E-2</v>
      </c>
      <c r="N22">
        <f>'Ind T4'!C107</f>
        <v>0.66996025124606007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1.1306445464312365</v>
      </c>
      <c r="N24">
        <f>'Ind T4'!C105</f>
        <v>1.0878692211898633</v>
      </c>
    </row>
    <row r="25" spans="12:14" x14ac:dyDescent="0.2">
      <c r="L25" s="13" t="str">
        <f>'Ind T4'!A65</f>
        <v>Transport and storage</v>
      </c>
      <c r="M25">
        <f>'Ind T4'!B104</f>
        <v>-0.92453106349299485</v>
      </c>
      <c r="N25">
        <f>'Ind T4'!C104</f>
        <v>0.29404752368453746</v>
      </c>
    </row>
    <row r="26" spans="12:14" x14ac:dyDescent="0.2">
      <c r="L26" s="13" t="str">
        <f>'Ind T4'!A64</f>
        <v>Wholesale and retail trade</v>
      </c>
      <c r="M26">
        <f>'Ind T4'!B103</f>
        <v>1.7428137536111388</v>
      </c>
      <c r="N26">
        <f>'Ind T4'!C103</f>
        <v>0.13808565054986843</v>
      </c>
    </row>
    <row r="27" spans="12:14" x14ac:dyDescent="0.2">
      <c r="L27" s="1" t="str">
        <f>CONCATENATE("[",'Ind T4'!A63,"]")</f>
        <v>[Trade, accomod. and transport]</v>
      </c>
      <c r="M27">
        <f>'Ind T4'!B102</f>
        <v>1.2304184540083751</v>
      </c>
      <c r="N27">
        <f>'Ind T4'!C102</f>
        <v>0.44528214940868782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1.8447730260512163</v>
      </c>
      <c r="N29">
        <f>'Ind T4'!C100</f>
        <v>1.2197348375943662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0.7823397587075176</v>
      </c>
      <c r="N31">
        <f>'Ind T4'!C98</f>
        <v>-0.67166054688269083</v>
      </c>
    </row>
    <row r="32" spans="12:14" x14ac:dyDescent="0.2">
      <c r="L32" s="13" t="str">
        <f>'Ind T4'!A58</f>
        <v>Engineering</v>
      </c>
      <c r="M32">
        <f>'Ind T4'!B97</f>
        <v>0.4974605275903432</v>
      </c>
      <c r="N32">
        <f>'Ind T4'!C97</f>
        <v>-1.5777110748806278</v>
      </c>
    </row>
    <row r="33" spans="12:14" x14ac:dyDescent="0.2">
      <c r="L33" s="13" t="str">
        <f>'Ind T4'!A57</f>
        <v>Food drink and tobacco</v>
      </c>
      <c r="M33">
        <f>'Ind T4'!B96</f>
        <v>1.8507662846487527</v>
      </c>
      <c r="N33">
        <f>'Ind T4'!C96</f>
        <v>6.1713983165323505E-2</v>
      </c>
    </row>
    <row r="34" spans="12:14" x14ac:dyDescent="0.2">
      <c r="L34" s="1" t="str">
        <f>CONCATENATE("[",'Ind T4'!A56,"]")</f>
        <v>[Manufacturing]</v>
      </c>
      <c r="M34">
        <f>'Ind T4'!B95</f>
        <v>0.82267824518162946</v>
      </c>
      <c r="N34">
        <f>'Ind T4'!C95</f>
        <v>-0.79808235638991754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2.7165769985478594</v>
      </c>
      <c r="N36">
        <f>'Ind T4'!C93</f>
        <v>1.2465358456426046</v>
      </c>
    </row>
    <row r="37" spans="12:14" x14ac:dyDescent="0.2">
      <c r="L37" s="13" t="str">
        <f>'Ind T4'!A53</f>
        <v>Electricity and gas</v>
      </c>
      <c r="M37">
        <f>'Ind T4'!B92</f>
        <v>5.806621659770328</v>
      </c>
      <c r="N37">
        <f>'Ind T4'!C92</f>
        <v>-0.25675671287754831</v>
      </c>
    </row>
    <row r="38" spans="12:14" x14ac:dyDescent="0.2">
      <c r="L38" s="13" t="str">
        <f>'Ind T4'!A52</f>
        <v>Mining and quarrying</v>
      </c>
      <c r="M38">
        <f>'Ind T4'!B91</f>
        <v>-3.5407125256613492</v>
      </c>
      <c r="N38">
        <f>'Ind T4'!C91</f>
        <v>-3.1798805294358745</v>
      </c>
    </row>
    <row r="39" spans="12:14" x14ac:dyDescent="0.2">
      <c r="L39" s="45" t="str">
        <f>'Ind T4'!A51</f>
        <v>Agriculture</v>
      </c>
      <c r="M39">
        <f>'Ind T4'!B90</f>
        <v>1.8310383990048473</v>
      </c>
      <c r="N39">
        <f>'Ind T4'!C90</f>
        <v>0.46181358469290501</v>
      </c>
    </row>
    <row r="40" spans="12:14" x14ac:dyDescent="0.2">
      <c r="L40" s="1" t="str">
        <f>CONCATENATE("[",'Ind T4'!A50,"]")</f>
        <v>[Primary sector and utilities]</v>
      </c>
      <c r="M40">
        <f>'Ind T4'!B89</f>
        <v>2.2862193245967166</v>
      </c>
      <c r="N40">
        <f>'Ind T4'!C89</f>
        <v>0.47083136996231012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Dorset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18.301000000000023</v>
      </c>
      <c r="N5" s="11">
        <f t="shared" ref="N5:AL5" si="1">SUM(N6:N9)</f>
        <v>17.885000000000005</v>
      </c>
      <c r="O5" s="11">
        <f t="shared" si="1"/>
        <v>18.426000000000023</v>
      </c>
      <c r="P5" s="11">
        <f t="shared" si="1"/>
        <v>16.221000000000029</v>
      </c>
      <c r="Q5" s="11">
        <f t="shared" si="1"/>
        <v>18.879000000000012</v>
      </c>
      <c r="R5" s="11">
        <f t="shared" si="1"/>
        <v>16.639000000000017</v>
      </c>
      <c r="S5" s="11">
        <f t="shared" si="1"/>
        <v>17.801999999999989</v>
      </c>
      <c r="T5" s="11">
        <f t="shared" si="1"/>
        <v>20.186000000000035</v>
      </c>
      <c r="U5" s="11">
        <f t="shared" si="1"/>
        <v>19.262999999999987</v>
      </c>
      <c r="V5" s="11">
        <f t="shared" si="1"/>
        <v>18.137000000000015</v>
      </c>
      <c r="W5" s="11">
        <f t="shared" si="1"/>
        <v>18.629999999999974</v>
      </c>
      <c r="X5" s="11">
        <f t="shared" si="1"/>
        <v>18.584000000000007</v>
      </c>
      <c r="Y5" s="11">
        <f t="shared" si="1"/>
        <v>18.591999999999977</v>
      </c>
      <c r="Z5" s="11">
        <f t="shared" si="1"/>
        <v>18.783000000000047</v>
      </c>
      <c r="AA5" s="11">
        <f t="shared" si="1"/>
        <v>19.065000000000005</v>
      </c>
      <c r="AB5" s="11">
        <f t="shared" si="1"/>
        <v>19.195999999999987</v>
      </c>
      <c r="AC5" s="11">
        <f t="shared" si="1"/>
        <v>19.307999999999982</v>
      </c>
      <c r="AD5" s="11">
        <f t="shared" si="1"/>
        <v>19.396999999999977</v>
      </c>
      <c r="AE5" s="11">
        <f t="shared" si="1"/>
        <v>19.470999999999993</v>
      </c>
      <c r="AF5" s="11">
        <f t="shared" si="1"/>
        <v>19.53799999999999</v>
      </c>
      <c r="AG5" s="11">
        <f t="shared" si="1"/>
        <v>19.621000000000006</v>
      </c>
      <c r="AH5" s="11">
        <f t="shared" si="1"/>
        <v>19.697999999999968</v>
      </c>
      <c r="AI5" s="11">
        <f t="shared" si="1"/>
        <v>19.772999999999985</v>
      </c>
      <c r="AJ5" s="11">
        <f t="shared" si="1"/>
        <v>19.846000000000018</v>
      </c>
      <c r="AK5" s="11">
        <f t="shared" si="1"/>
        <v>19.918000000000013</v>
      </c>
      <c r="AL5" s="11">
        <f t="shared" si="1"/>
        <v>19.990000000000013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11.786000000000026</v>
      </c>
      <c r="N6" s="11">
        <v>10.991000000000017</v>
      </c>
      <c r="O6" s="11">
        <v>12.337000000000021</v>
      </c>
      <c r="P6" s="11">
        <v>10.078000000000022</v>
      </c>
      <c r="Q6" s="11">
        <v>12.521000000000013</v>
      </c>
      <c r="R6" s="11">
        <v>10.172000000000011</v>
      </c>
      <c r="S6" s="11">
        <v>10.610999999999999</v>
      </c>
      <c r="T6" s="11">
        <v>12.230000000000022</v>
      </c>
      <c r="U6" s="11">
        <v>11.686999999999992</v>
      </c>
      <c r="V6" s="11">
        <v>10.518000000000006</v>
      </c>
      <c r="W6" s="11">
        <v>11.137999999999995</v>
      </c>
      <c r="X6" s="11">
        <v>11.233999999999995</v>
      </c>
      <c r="Y6" s="11">
        <v>11.319999999999977</v>
      </c>
      <c r="Z6" s="11">
        <v>11.458000000000036</v>
      </c>
      <c r="AA6" s="11">
        <v>11.547000000000009</v>
      </c>
      <c r="AB6" s="11">
        <v>11.572999999999986</v>
      </c>
      <c r="AC6" s="11">
        <v>11.608999999999988</v>
      </c>
      <c r="AD6" s="11">
        <v>11.642000000000001</v>
      </c>
      <c r="AE6" s="11">
        <v>11.67099999999999</v>
      </c>
      <c r="AF6" s="11">
        <v>11.698999999999998</v>
      </c>
      <c r="AG6" s="11">
        <v>11.742000000000006</v>
      </c>
      <c r="AH6" s="11">
        <v>11.78399999999997</v>
      </c>
      <c r="AI6" s="11">
        <v>11.824999999999976</v>
      </c>
      <c r="AJ6" s="11">
        <v>11.863</v>
      </c>
      <c r="AK6" s="172">
        <v>11.899000000000006</v>
      </c>
      <c r="AL6" s="11">
        <v>11.935000000000016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0.7370000000000001</v>
      </c>
      <c r="N7" s="11">
        <v>0.48300000000000071</v>
      </c>
      <c r="O7" s="11">
        <v>1.0279999999999991</v>
      </c>
      <c r="P7" s="11">
        <v>0.94000000000000017</v>
      </c>
      <c r="Q7" s="11">
        <v>0.55899999999999961</v>
      </c>
      <c r="R7" s="11">
        <v>0.76999999999999791</v>
      </c>
      <c r="S7" s="11">
        <v>0.47700000000000009</v>
      </c>
      <c r="T7" s="11">
        <v>0.66299999999999959</v>
      </c>
      <c r="U7" s="11">
        <v>0.63599999999999834</v>
      </c>
      <c r="V7" s="11">
        <v>0.69299999999999973</v>
      </c>
      <c r="W7" s="11">
        <v>0.64299999999999913</v>
      </c>
      <c r="X7" s="11">
        <v>0.61200000000000065</v>
      </c>
      <c r="Y7" s="11">
        <v>0.6000000000000022</v>
      </c>
      <c r="Z7" s="11">
        <v>0.57300000000000251</v>
      </c>
      <c r="AA7" s="11">
        <v>0.54499999999999971</v>
      </c>
      <c r="AB7" s="11">
        <v>0.52399999999999969</v>
      </c>
      <c r="AC7" s="11">
        <v>0.50700000000000012</v>
      </c>
      <c r="AD7" s="11">
        <v>0.48999999999999988</v>
      </c>
      <c r="AE7" s="11">
        <v>0.47499999999999915</v>
      </c>
      <c r="AF7" s="11">
        <v>0.46099999999999924</v>
      </c>
      <c r="AG7" s="11">
        <v>0.44900000000000156</v>
      </c>
      <c r="AH7" s="11">
        <v>0.43700000000000011</v>
      </c>
      <c r="AI7" s="11">
        <v>0.42499999999999871</v>
      </c>
      <c r="AJ7" s="11">
        <v>0.41400000000000037</v>
      </c>
      <c r="AK7" s="172">
        <v>0.4049999999999998</v>
      </c>
      <c r="AL7" s="11">
        <v>0.39600000000000052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1.7640000000000036</v>
      </c>
      <c r="N8" s="11">
        <v>1.6969999999999923</v>
      </c>
      <c r="O8" s="11">
        <v>1.0430000000000006</v>
      </c>
      <c r="P8" s="11">
        <v>1.6189999999999993</v>
      </c>
      <c r="Q8" s="11">
        <v>1.7059999999999975</v>
      </c>
      <c r="R8" s="11">
        <v>1.8340000000000019</v>
      </c>
      <c r="S8" s="11">
        <v>2.4149999999999991</v>
      </c>
      <c r="T8" s="11">
        <v>2.3070000000000039</v>
      </c>
      <c r="U8" s="11">
        <v>2.4400000000000048</v>
      </c>
      <c r="V8" s="11">
        <v>2.0939999999999968</v>
      </c>
      <c r="W8" s="11">
        <v>2.4319999999999928</v>
      </c>
      <c r="X8" s="11">
        <v>2.4070000000000076</v>
      </c>
      <c r="Y8" s="11">
        <v>2.3640000000000003</v>
      </c>
      <c r="Z8" s="11">
        <v>2.3530000000000042</v>
      </c>
      <c r="AA8" s="11">
        <v>2.3499999999999965</v>
      </c>
      <c r="AB8" s="11">
        <v>2.3470000000000018</v>
      </c>
      <c r="AC8" s="11">
        <v>2.3440000000000021</v>
      </c>
      <c r="AD8" s="11">
        <v>2.3409999999999975</v>
      </c>
      <c r="AE8" s="11">
        <v>2.3390000000000009</v>
      </c>
      <c r="AF8" s="11">
        <v>2.3369999999999993</v>
      </c>
      <c r="AG8" s="11">
        <v>2.3370000000000015</v>
      </c>
      <c r="AH8" s="11">
        <v>2.3370000000000042</v>
      </c>
      <c r="AI8" s="11">
        <v>2.3370000000000006</v>
      </c>
      <c r="AJ8" s="11">
        <v>2.3380000000000041</v>
      </c>
      <c r="AK8" s="172">
        <v>2.3390000000000093</v>
      </c>
      <c r="AL8" s="11">
        <v>2.3400000000000016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4.0139999999999949</v>
      </c>
      <c r="N9" s="11">
        <v>4.7139999999999942</v>
      </c>
      <c r="O9" s="11">
        <v>4.0180000000000025</v>
      </c>
      <c r="P9" s="11">
        <v>3.5840000000000076</v>
      </c>
      <c r="Q9" s="11">
        <v>4.0930000000000009</v>
      </c>
      <c r="R9" s="11">
        <v>3.8630000000000049</v>
      </c>
      <c r="S9" s="11">
        <v>4.2989999999999897</v>
      </c>
      <c r="T9" s="11">
        <v>4.9860000000000104</v>
      </c>
      <c r="U9" s="11">
        <v>4.4999999999999938</v>
      </c>
      <c r="V9" s="11">
        <v>4.8320000000000105</v>
      </c>
      <c r="W9" s="11">
        <v>4.4169999999999856</v>
      </c>
      <c r="X9" s="11">
        <v>4.3310000000000057</v>
      </c>
      <c r="Y9" s="11">
        <v>4.3079999999999989</v>
      </c>
      <c r="Z9" s="11">
        <v>4.3990000000000054</v>
      </c>
      <c r="AA9" s="11">
        <v>4.6229999999999976</v>
      </c>
      <c r="AB9" s="11">
        <v>4.7520000000000016</v>
      </c>
      <c r="AC9" s="11">
        <v>4.8479999999999928</v>
      </c>
      <c r="AD9" s="11">
        <v>4.9239999999999773</v>
      </c>
      <c r="AE9" s="11">
        <v>4.9860000000000033</v>
      </c>
      <c r="AF9" s="11">
        <v>5.040999999999995</v>
      </c>
      <c r="AG9" s="11">
        <v>5.0929999999999955</v>
      </c>
      <c r="AH9" s="11">
        <v>5.1399999999999926</v>
      </c>
      <c r="AI9" s="11">
        <v>5.1860000000000115</v>
      </c>
      <c r="AJ9" s="11">
        <v>5.2310000000000123</v>
      </c>
      <c r="AK9" s="172">
        <v>5.2749999999999995</v>
      </c>
      <c r="AL9" s="11">
        <v>5.3189999999999928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60.577999999999982</v>
      </c>
      <c r="N11" s="11">
        <f t="shared" si="2"/>
        <v>60.311999999999927</v>
      </c>
      <c r="O11" s="11">
        <f t="shared" si="2"/>
        <v>62.518000000000043</v>
      </c>
      <c r="P11" s="11">
        <f t="shared" si="2"/>
        <v>60.155999999999992</v>
      </c>
      <c r="Q11" s="11">
        <f t="shared" si="2"/>
        <v>57.545000000000101</v>
      </c>
      <c r="R11" s="11">
        <f t="shared" ref="R11" si="3">SUM(R12:R14)</f>
        <v>57.083000000000006</v>
      </c>
      <c r="S11" s="11">
        <f t="shared" ref="S11" si="4">SUM(S12:S14)</f>
        <v>58.282999999999959</v>
      </c>
      <c r="T11" s="11">
        <f t="shared" ref="T11" si="5">SUM(T12:T14)</f>
        <v>57.900999999999833</v>
      </c>
      <c r="U11" s="11">
        <f t="shared" ref="U11" si="6">SUM(U12:U14)</f>
        <v>57.702999999999875</v>
      </c>
      <c r="V11" s="11">
        <f t="shared" ref="V11" si="7">SUM(V12:V14)</f>
        <v>59.764999999999986</v>
      </c>
      <c r="W11" s="11">
        <f t="shared" ref="W11" si="8">SUM(W12:W14)</f>
        <v>59.469999999999878</v>
      </c>
      <c r="X11" s="11">
        <f t="shared" ref="X11" si="9">SUM(X12:X14)</f>
        <v>59.101000000000084</v>
      </c>
      <c r="Y11" s="11">
        <f t="shared" ref="Y11" si="10">SUM(Y12:Y14)</f>
        <v>58.466000000000072</v>
      </c>
      <c r="Z11" s="11">
        <f t="shared" ref="Z11" si="11">SUM(Z12:Z14)</f>
        <v>57.860999999999983</v>
      </c>
      <c r="AA11" s="11">
        <f t="shared" ref="AA11" si="12">SUM(AA12:AA14)</f>
        <v>57.463000000000036</v>
      </c>
      <c r="AB11" s="11">
        <f t="shared" ref="AB11" si="13">SUM(AB12:AB14)</f>
        <v>56.913000000000068</v>
      </c>
      <c r="AC11" s="11">
        <f t="shared" ref="AC11" si="14">SUM(AC12:AC14)</f>
        <v>56.429999999999964</v>
      </c>
      <c r="AD11" s="11">
        <f>SUM(AD12:AD14)</f>
        <v>55.944999999999915</v>
      </c>
      <c r="AE11" s="11">
        <f t="shared" ref="AE11" si="15">SUM(AE12:AE14)</f>
        <v>55.478000000000023</v>
      </c>
      <c r="AF11" s="11">
        <f t="shared" ref="AF11" si="16">SUM(AF12:AF14)</f>
        <v>55.028000000000006</v>
      </c>
      <c r="AG11" s="11">
        <f t="shared" ref="AG11:AL11" si="17">SUM(AG12:AG14)</f>
        <v>54.640999999999977</v>
      </c>
      <c r="AH11" s="11">
        <f t="shared" si="17"/>
        <v>54.235999999999898</v>
      </c>
      <c r="AI11" s="11">
        <f t="shared" si="17"/>
        <v>53.840000000000074</v>
      </c>
      <c r="AJ11" s="11">
        <f t="shared" si="17"/>
        <v>53.452999999999975</v>
      </c>
      <c r="AK11" s="11">
        <f t="shared" si="17"/>
        <v>53.077999999999918</v>
      </c>
      <c r="AL11" s="11">
        <f t="shared" si="17"/>
        <v>52.734999999999999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5.6879999999999962</v>
      </c>
      <c r="N12" s="11">
        <v>6.9129999999999807</v>
      </c>
      <c r="O12" s="11">
        <v>6.4750000000000005</v>
      </c>
      <c r="P12" s="11">
        <v>5.9930000000000119</v>
      </c>
      <c r="Q12" s="11">
        <v>4.9079999999999986</v>
      </c>
      <c r="R12" s="11">
        <v>5.7899999999999956</v>
      </c>
      <c r="S12" s="11">
        <v>6.4160000000000101</v>
      </c>
      <c r="T12" s="11">
        <v>6.0580000000000078</v>
      </c>
      <c r="U12" s="11">
        <v>5.8459999999999992</v>
      </c>
      <c r="V12" s="11">
        <v>6.3089999999999851</v>
      </c>
      <c r="W12" s="11">
        <v>6.3460000000000161</v>
      </c>
      <c r="X12" s="11">
        <v>6.3829999999999822</v>
      </c>
      <c r="Y12" s="11">
        <v>6.4330000000000034</v>
      </c>
      <c r="Z12" s="11">
        <v>6.4629999999999921</v>
      </c>
      <c r="AA12" s="11">
        <v>6.4720000000000102</v>
      </c>
      <c r="AB12" s="11">
        <v>6.4680000000000035</v>
      </c>
      <c r="AC12" s="11">
        <v>6.4609999999999932</v>
      </c>
      <c r="AD12" s="11">
        <v>6.4540000000000006</v>
      </c>
      <c r="AE12" s="11">
        <v>6.4459999999999873</v>
      </c>
      <c r="AF12" s="11">
        <v>6.4380000000000148</v>
      </c>
      <c r="AG12" s="11">
        <v>6.4330000000000007</v>
      </c>
      <c r="AH12" s="11">
        <v>6.4290000000000092</v>
      </c>
      <c r="AI12" s="11">
        <v>6.4240000000000013</v>
      </c>
      <c r="AJ12" s="11">
        <v>6.4179999999999922</v>
      </c>
      <c r="AK12" s="172">
        <v>6.4119999999999964</v>
      </c>
      <c r="AL12" s="11">
        <v>6.4049999999999976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13.929999999999991</v>
      </c>
      <c r="N13" s="11">
        <v>16.30200000000001</v>
      </c>
      <c r="O13" s="11">
        <v>14.950000000000061</v>
      </c>
      <c r="P13" s="11">
        <v>16.895999999999976</v>
      </c>
      <c r="Q13" s="11">
        <v>14.136000000000029</v>
      </c>
      <c r="R13" s="11">
        <v>14.170999999999987</v>
      </c>
      <c r="S13" s="11">
        <v>13.624999999999984</v>
      </c>
      <c r="T13" s="11">
        <v>15.054999999999986</v>
      </c>
      <c r="U13" s="11">
        <v>13.531999999999979</v>
      </c>
      <c r="V13" s="11">
        <v>14.891999999999969</v>
      </c>
      <c r="W13" s="11">
        <v>14.526999999999983</v>
      </c>
      <c r="X13" s="11">
        <v>14.651000000000041</v>
      </c>
      <c r="Y13" s="11">
        <v>14.435000000000011</v>
      </c>
      <c r="Z13" s="11">
        <v>14.295000000000012</v>
      </c>
      <c r="AA13" s="11">
        <v>14.124000000000065</v>
      </c>
      <c r="AB13" s="11">
        <v>13.934000000000035</v>
      </c>
      <c r="AC13" s="11">
        <v>13.660000000000013</v>
      </c>
      <c r="AD13" s="11">
        <v>13.389000000000024</v>
      </c>
      <c r="AE13" s="11">
        <v>13.125</v>
      </c>
      <c r="AF13" s="11">
        <v>12.865999999999998</v>
      </c>
      <c r="AG13" s="11">
        <v>12.621999999999961</v>
      </c>
      <c r="AH13" s="11">
        <v>12.378999999999996</v>
      </c>
      <c r="AI13" s="11">
        <v>12.138999999999976</v>
      </c>
      <c r="AJ13" s="11">
        <v>11.902999999999997</v>
      </c>
      <c r="AK13" s="172">
        <v>11.670999999999989</v>
      </c>
      <c r="AL13" s="11">
        <v>11.444000000000019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40.959999999999994</v>
      </c>
      <c r="N14" s="11">
        <v>37.096999999999937</v>
      </c>
      <c r="O14" s="11">
        <v>41.092999999999982</v>
      </c>
      <c r="P14" s="11">
        <v>37.267000000000003</v>
      </c>
      <c r="Q14" s="11">
        <v>38.501000000000069</v>
      </c>
      <c r="R14" s="11">
        <v>37.122000000000021</v>
      </c>
      <c r="S14" s="11">
        <v>38.241999999999969</v>
      </c>
      <c r="T14" s="11">
        <v>36.78799999999984</v>
      </c>
      <c r="U14" s="11">
        <v>38.324999999999896</v>
      </c>
      <c r="V14" s="11">
        <v>38.564000000000036</v>
      </c>
      <c r="W14" s="11">
        <v>38.596999999999881</v>
      </c>
      <c r="X14" s="11">
        <v>38.067000000000064</v>
      </c>
      <c r="Y14" s="11">
        <v>37.598000000000056</v>
      </c>
      <c r="Z14" s="11">
        <v>37.10299999999998</v>
      </c>
      <c r="AA14" s="11">
        <v>36.866999999999962</v>
      </c>
      <c r="AB14" s="11">
        <v>36.511000000000031</v>
      </c>
      <c r="AC14" s="11">
        <v>36.308999999999955</v>
      </c>
      <c r="AD14" s="11">
        <v>36.10199999999989</v>
      </c>
      <c r="AE14" s="11">
        <v>35.907000000000032</v>
      </c>
      <c r="AF14" s="11">
        <v>35.723999999999997</v>
      </c>
      <c r="AG14" s="11">
        <v>35.58600000000002</v>
      </c>
      <c r="AH14" s="11">
        <v>35.427999999999891</v>
      </c>
      <c r="AI14" s="11">
        <v>35.2770000000001</v>
      </c>
      <c r="AJ14" s="11">
        <v>35.131999999999984</v>
      </c>
      <c r="AK14" s="172">
        <v>34.994999999999933</v>
      </c>
      <c r="AL14" s="11">
        <v>34.885999999999981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51.599999999999959</v>
      </c>
      <c r="N16" s="11">
        <v>52.536000000000158</v>
      </c>
      <c r="O16" s="11">
        <v>52.514000000000053</v>
      </c>
      <c r="P16" s="11">
        <v>52.099000000000039</v>
      </c>
      <c r="Q16" s="11">
        <v>53.319999999999887</v>
      </c>
      <c r="R16" s="11">
        <v>53.623000000000097</v>
      </c>
      <c r="S16" s="11">
        <v>57.016999999999932</v>
      </c>
      <c r="T16" s="11">
        <v>58.435999999999915</v>
      </c>
      <c r="U16" s="11">
        <v>56.956000000000166</v>
      </c>
      <c r="V16" s="11">
        <v>58.65900000000007</v>
      </c>
      <c r="W16" s="11">
        <v>58.755000000000038</v>
      </c>
      <c r="X16" s="11">
        <v>58.240999999999808</v>
      </c>
      <c r="Y16" s="11">
        <v>59.213000000000044</v>
      </c>
      <c r="Z16" s="11">
        <v>61.333000000000013</v>
      </c>
      <c r="AA16" s="11">
        <v>62.978999999999914</v>
      </c>
      <c r="AB16" s="11">
        <v>63.731999999999907</v>
      </c>
      <c r="AC16" s="11">
        <v>64.416000000000153</v>
      </c>
      <c r="AD16" s="11">
        <v>64.953000000000046</v>
      </c>
      <c r="AE16" s="11">
        <v>65.571000000000112</v>
      </c>
      <c r="AF16" s="11">
        <v>66.157000000000096</v>
      </c>
      <c r="AG16" s="11">
        <v>66.83200000000005</v>
      </c>
      <c r="AH16" s="11">
        <v>67.524999999999835</v>
      </c>
      <c r="AI16" s="11">
        <v>68.239999999999839</v>
      </c>
      <c r="AJ16" s="11">
        <v>68.971999999999866</v>
      </c>
      <c r="AK16" s="172">
        <v>69.716999999999999</v>
      </c>
      <c r="AL16" s="11">
        <v>70.472999999999985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194.5939999999998</v>
      </c>
      <c r="N18" s="11">
        <f t="shared" ref="N18:AL18" si="18">SUM(N19:N21)</f>
        <v>195.87299999999979</v>
      </c>
      <c r="O18" s="11">
        <f t="shared" si="18"/>
        <v>202.19200000000001</v>
      </c>
      <c r="P18" s="11">
        <f t="shared" si="18"/>
        <v>201.52099999999984</v>
      </c>
      <c r="Q18" s="11">
        <f t="shared" si="18"/>
        <v>203.25400000000016</v>
      </c>
      <c r="R18" s="11">
        <f t="shared" si="18"/>
        <v>204.57199999999966</v>
      </c>
      <c r="S18" s="11">
        <f t="shared" si="18"/>
        <v>211.93400000000025</v>
      </c>
      <c r="T18" s="11">
        <f t="shared" si="18"/>
        <v>208.46000000000032</v>
      </c>
      <c r="U18" s="11">
        <f t="shared" si="18"/>
        <v>214.7099999999997</v>
      </c>
      <c r="V18" s="11">
        <f t="shared" si="18"/>
        <v>218.05600000000007</v>
      </c>
      <c r="W18" s="11">
        <f t="shared" si="18"/>
        <v>217.47100000000032</v>
      </c>
      <c r="X18" s="11">
        <f t="shared" si="18"/>
        <v>216.3900000000003</v>
      </c>
      <c r="Y18" s="11">
        <f t="shared" si="18"/>
        <v>217.7119999999997</v>
      </c>
      <c r="Z18" s="11">
        <f t="shared" si="18"/>
        <v>219.524</v>
      </c>
      <c r="AA18" s="11">
        <f t="shared" si="18"/>
        <v>221.40899999999982</v>
      </c>
      <c r="AB18" s="11">
        <f t="shared" si="18"/>
        <v>222.87999999999988</v>
      </c>
      <c r="AC18" s="11">
        <f t="shared" si="18"/>
        <v>224.07299999999981</v>
      </c>
      <c r="AD18" s="11">
        <f t="shared" si="18"/>
        <v>225.13799999999975</v>
      </c>
      <c r="AE18" s="11">
        <f t="shared" si="18"/>
        <v>226.12499999999966</v>
      </c>
      <c r="AF18" s="11">
        <f t="shared" si="18"/>
        <v>227.06499999999983</v>
      </c>
      <c r="AG18" s="11">
        <f t="shared" si="18"/>
        <v>228.01999999999984</v>
      </c>
      <c r="AH18" s="11">
        <f t="shared" si="18"/>
        <v>228.9459999999998</v>
      </c>
      <c r="AI18" s="11">
        <f t="shared" si="18"/>
        <v>229.83399999999983</v>
      </c>
      <c r="AJ18" s="11">
        <f t="shared" si="18"/>
        <v>230.75</v>
      </c>
      <c r="AK18" s="11">
        <f t="shared" si="18"/>
        <v>231.62199999999984</v>
      </c>
      <c r="AL18" s="11">
        <f t="shared" si="18"/>
        <v>232.45799999999986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119.38399999999966</v>
      </c>
      <c r="N19" s="11">
        <v>117.65399999999971</v>
      </c>
      <c r="O19" s="11">
        <v>119.60899999999995</v>
      </c>
      <c r="P19" s="11">
        <v>119.99399999999999</v>
      </c>
      <c r="Q19" s="11">
        <v>118.66100000000014</v>
      </c>
      <c r="R19" s="11">
        <v>118.06299999999982</v>
      </c>
      <c r="S19" s="11">
        <v>124.4740000000003</v>
      </c>
      <c r="T19" s="11">
        <v>120.18200000000034</v>
      </c>
      <c r="U19" s="11">
        <v>120.25899999999993</v>
      </c>
      <c r="V19" s="11">
        <v>125.0030000000001</v>
      </c>
      <c r="W19" s="11">
        <v>128.71600000000021</v>
      </c>
      <c r="X19" s="11">
        <v>129.16000000000039</v>
      </c>
      <c r="Y19" s="11">
        <v>129.25799999999978</v>
      </c>
      <c r="Z19" s="11">
        <v>129.26399999999992</v>
      </c>
      <c r="AA19" s="11">
        <v>129.45499999999987</v>
      </c>
      <c r="AB19" s="11">
        <v>129.74899999999988</v>
      </c>
      <c r="AC19" s="11">
        <v>129.92900000000006</v>
      </c>
      <c r="AD19" s="11">
        <v>130.07599999999994</v>
      </c>
      <c r="AE19" s="11">
        <v>130.20299999999978</v>
      </c>
      <c r="AF19" s="11">
        <v>130.32399999999978</v>
      </c>
      <c r="AG19" s="11">
        <v>130.47199999999981</v>
      </c>
      <c r="AH19" s="11">
        <v>130.63199999999992</v>
      </c>
      <c r="AI19" s="11">
        <v>130.7859999999998</v>
      </c>
      <c r="AJ19" s="11">
        <v>131.0029999999999</v>
      </c>
      <c r="AK19" s="172">
        <v>131.2079999999998</v>
      </c>
      <c r="AL19" s="11">
        <v>131.40799999999984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24.875999999999994</v>
      </c>
      <c r="N20" s="11">
        <v>24.12900000000004</v>
      </c>
      <c r="O20" s="11">
        <v>25.795000000000012</v>
      </c>
      <c r="P20" s="11">
        <v>24.205999999999964</v>
      </c>
      <c r="Q20" s="11">
        <v>24.299999999999994</v>
      </c>
      <c r="R20" s="11">
        <v>26.707999999999977</v>
      </c>
      <c r="S20" s="11">
        <v>26.929999999999914</v>
      </c>
      <c r="T20" s="11">
        <v>25.031999999999993</v>
      </c>
      <c r="U20" s="11">
        <v>26.228999999999971</v>
      </c>
      <c r="V20" s="11">
        <v>26.640999999999835</v>
      </c>
      <c r="W20" s="11">
        <v>25.496000000000009</v>
      </c>
      <c r="X20" s="11">
        <v>26.28700000000002</v>
      </c>
      <c r="Y20" s="11">
        <v>26.174999999999915</v>
      </c>
      <c r="Z20" s="11">
        <v>26.21299999999998</v>
      </c>
      <c r="AA20" s="11">
        <v>26.313999999999922</v>
      </c>
      <c r="AB20" s="11">
        <v>26.370000000000037</v>
      </c>
      <c r="AC20" s="11">
        <v>26.402999999999945</v>
      </c>
      <c r="AD20" s="11">
        <v>26.432999999999911</v>
      </c>
      <c r="AE20" s="11">
        <v>26.459999999999944</v>
      </c>
      <c r="AF20" s="11">
        <v>26.487999999999985</v>
      </c>
      <c r="AG20" s="11">
        <v>26.519999999999943</v>
      </c>
      <c r="AH20" s="11">
        <v>26.546999999999983</v>
      </c>
      <c r="AI20" s="11">
        <v>26.573000000000004</v>
      </c>
      <c r="AJ20" s="11">
        <v>26.597000000000012</v>
      </c>
      <c r="AK20" s="172">
        <v>26.621000000000056</v>
      </c>
      <c r="AL20" s="11">
        <v>26.643999999999977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50.334000000000152</v>
      </c>
      <c r="N21" s="11">
        <v>54.090000000000025</v>
      </c>
      <c r="O21" s="11">
        <v>56.788000000000032</v>
      </c>
      <c r="P21" s="11">
        <v>57.32099999999987</v>
      </c>
      <c r="Q21" s="11">
        <v>60.293000000000042</v>
      </c>
      <c r="R21" s="11">
        <v>59.800999999999888</v>
      </c>
      <c r="S21" s="11">
        <v>60.530000000000044</v>
      </c>
      <c r="T21" s="11">
        <v>63.245999999999981</v>
      </c>
      <c r="U21" s="11">
        <v>68.221999999999795</v>
      </c>
      <c r="V21" s="11">
        <v>66.41200000000012</v>
      </c>
      <c r="W21" s="11">
        <v>63.259000000000107</v>
      </c>
      <c r="X21" s="11">
        <v>60.942999999999905</v>
      </c>
      <c r="Y21" s="11">
        <v>62.278999999999982</v>
      </c>
      <c r="Z21" s="11">
        <v>64.047000000000082</v>
      </c>
      <c r="AA21" s="11">
        <v>65.640000000000029</v>
      </c>
      <c r="AB21" s="11">
        <v>66.760999999999953</v>
      </c>
      <c r="AC21" s="11">
        <v>67.740999999999829</v>
      </c>
      <c r="AD21" s="11">
        <v>68.62899999999992</v>
      </c>
      <c r="AE21" s="11">
        <v>69.461999999999932</v>
      </c>
      <c r="AF21" s="11">
        <v>70.253000000000057</v>
      </c>
      <c r="AG21" s="11">
        <v>71.028000000000077</v>
      </c>
      <c r="AH21" s="11">
        <v>71.766999999999882</v>
      </c>
      <c r="AI21" s="11">
        <v>72.475000000000037</v>
      </c>
      <c r="AJ21" s="11">
        <v>73.150000000000077</v>
      </c>
      <c r="AK21" s="172">
        <v>73.792999999999978</v>
      </c>
      <c r="AL21" s="11">
        <v>74.40600000000002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225.0419999999998</v>
      </c>
      <c r="N23" s="11">
        <f t="shared" ref="N23:AL23" si="19">SUM(N24:N31)</f>
        <v>234.89200000000011</v>
      </c>
      <c r="O23" s="11">
        <f t="shared" si="19"/>
        <v>244.55199999999999</v>
      </c>
      <c r="P23" s="11">
        <f t="shared" si="19"/>
        <v>247.01799999999994</v>
      </c>
      <c r="Q23" s="11">
        <f t="shared" si="19"/>
        <v>260.75900000000007</v>
      </c>
      <c r="R23" s="11">
        <f t="shared" si="19"/>
        <v>260.91899999999993</v>
      </c>
      <c r="S23" s="11">
        <f t="shared" si="19"/>
        <v>260.94299999999959</v>
      </c>
      <c r="T23" s="11">
        <f t="shared" si="19"/>
        <v>248.10699999999974</v>
      </c>
      <c r="U23" s="11">
        <f t="shared" si="19"/>
        <v>264.80699999999996</v>
      </c>
      <c r="V23" s="11">
        <f t="shared" si="19"/>
        <v>269.15000000000015</v>
      </c>
      <c r="W23" s="11">
        <f t="shared" si="19"/>
        <v>261.94499999999977</v>
      </c>
      <c r="X23" s="11">
        <f t="shared" si="19"/>
        <v>265.73199999999963</v>
      </c>
      <c r="Y23" s="11">
        <f t="shared" si="19"/>
        <v>267.75700000000006</v>
      </c>
      <c r="Z23" s="11">
        <f t="shared" si="19"/>
        <v>270.108</v>
      </c>
      <c r="AA23" s="11">
        <f t="shared" si="19"/>
        <v>271.93200000000013</v>
      </c>
      <c r="AB23" s="11">
        <f t="shared" si="19"/>
        <v>273.39399999999983</v>
      </c>
      <c r="AC23" s="11">
        <f t="shared" si="19"/>
        <v>274.96899999999988</v>
      </c>
      <c r="AD23" s="11">
        <f t="shared" si="19"/>
        <v>276.51600000000013</v>
      </c>
      <c r="AE23" s="11">
        <f t="shared" si="19"/>
        <v>278.06499999999994</v>
      </c>
      <c r="AF23" s="11">
        <f t="shared" si="19"/>
        <v>279.64000000000021</v>
      </c>
      <c r="AG23" s="11">
        <f t="shared" si="19"/>
        <v>281.31199999999995</v>
      </c>
      <c r="AH23" s="11">
        <f t="shared" si="19"/>
        <v>282.9550000000001</v>
      </c>
      <c r="AI23" s="11">
        <f t="shared" si="19"/>
        <v>284.61099999999999</v>
      </c>
      <c r="AJ23" s="11">
        <f t="shared" si="19"/>
        <v>286.2639999999999</v>
      </c>
      <c r="AK23" s="11">
        <f t="shared" si="19"/>
        <v>287.90400000000062</v>
      </c>
      <c r="AL23" s="11">
        <f t="shared" si="19"/>
        <v>289.53999999999985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3.8660000000000054</v>
      </c>
      <c r="N24" s="11">
        <v>5.6210000000000164</v>
      </c>
      <c r="O24" s="11">
        <v>6.5580000000000007</v>
      </c>
      <c r="P24" s="11">
        <v>4.4660000000000002</v>
      </c>
      <c r="Q24" s="11">
        <v>5.285000000000001</v>
      </c>
      <c r="R24" s="11">
        <v>5.1289999999999916</v>
      </c>
      <c r="S24" s="11">
        <v>4.2350000000000039</v>
      </c>
      <c r="T24" s="11">
        <v>4.6999999999999931</v>
      </c>
      <c r="U24" s="11">
        <v>4.954000000000006</v>
      </c>
      <c r="V24" s="11">
        <v>4.6780000000000079</v>
      </c>
      <c r="W24" s="11">
        <v>4.7079999999999966</v>
      </c>
      <c r="X24" s="11">
        <v>4.6370000000000022</v>
      </c>
      <c r="Y24" s="11">
        <v>4.6069999999999931</v>
      </c>
      <c r="Z24" s="11">
        <v>4.5750000000000055</v>
      </c>
      <c r="AA24" s="11">
        <v>4.5500000000000052</v>
      </c>
      <c r="AB24" s="11">
        <v>4.5449999999999919</v>
      </c>
      <c r="AC24" s="11">
        <v>4.5340000000000131</v>
      </c>
      <c r="AD24" s="11">
        <v>4.5229999999999935</v>
      </c>
      <c r="AE24" s="11">
        <v>4.5129999999999981</v>
      </c>
      <c r="AF24" s="11">
        <v>4.5020000000000033</v>
      </c>
      <c r="AG24" s="11">
        <v>4.4900000000000011</v>
      </c>
      <c r="AH24" s="11">
        <v>4.4779999999999998</v>
      </c>
      <c r="AI24" s="11">
        <v>4.4670000000000059</v>
      </c>
      <c r="AJ24" s="11">
        <v>4.4549999999999974</v>
      </c>
      <c r="AK24" s="172">
        <v>4.4429999999999872</v>
      </c>
      <c r="AL24" s="11">
        <v>4.4319999999999959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30.535999999999902</v>
      </c>
      <c r="N25" s="11">
        <v>33.066000000000059</v>
      </c>
      <c r="O25" s="11">
        <v>29.861999999999998</v>
      </c>
      <c r="P25" s="11">
        <v>35.198000000000043</v>
      </c>
      <c r="Q25" s="11">
        <v>34.299000000000071</v>
      </c>
      <c r="R25" s="11">
        <v>37.552000000000056</v>
      </c>
      <c r="S25" s="11">
        <v>37.644999999999911</v>
      </c>
      <c r="T25" s="11">
        <v>34.889000000000017</v>
      </c>
      <c r="U25" s="11">
        <v>35.093999999999909</v>
      </c>
      <c r="V25" s="11">
        <v>35.593000000000025</v>
      </c>
      <c r="W25" s="11">
        <v>35.743000000000059</v>
      </c>
      <c r="X25" s="11">
        <v>36.519999999999854</v>
      </c>
      <c r="Y25" s="11">
        <v>36.815000000000012</v>
      </c>
      <c r="Z25" s="11">
        <v>37.424000000000042</v>
      </c>
      <c r="AA25" s="11">
        <v>37.898000000000067</v>
      </c>
      <c r="AB25" s="11">
        <v>38.288000000000103</v>
      </c>
      <c r="AC25" s="11">
        <v>38.649000000000044</v>
      </c>
      <c r="AD25" s="11">
        <v>38.96100000000002</v>
      </c>
      <c r="AE25" s="11">
        <v>39.25600000000005</v>
      </c>
      <c r="AF25" s="11">
        <v>39.548999999999907</v>
      </c>
      <c r="AG25" s="11">
        <v>39.858000000000068</v>
      </c>
      <c r="AH25" s="11">
        <v>40.158999999999942</v>
      </c>
      <c r="AI25" s="11">
        <v>40.453999999999951</v>
      </c>
      <c r="AJ25" s="11">
        <v>40.736000000000075</v>
      </c>
      <c r="AK25" s="172">
        <v>41.001000000000083</v>
      </c>
      <c r="AL25" s="11">
        <v>41.251999999999981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28.482000000000031</v>
      </c>
      <c r="N26" s="11">
        <v>27.411999999999981</v>
      </c>
      <c r="O26" s="11">
        <v>28.645999999999965</v>
      </c>
      <c r="P26" s="11">
        <v>30.321999999999935</v>
      </c>
      <c r="Q26" s="11">
        <v>28.308000000000007</v>
      </c>
      <c r="R26" s="11">
        <v>29.002000000000031</v>
      </c>
      <c r="S26" s="11">
        <v>27.861999999999966</v>
      </c>
      <c r="T26" s="11">
        <v>27.039999999999935</v>
      </c>
      <c r="U26" s="11">
        <v>29.118000000000052</v>
      </c>
      <c r="V26" s="11">
        <v>28.338000000000065</v>
      </c>
      <c r="W26" s="11">
        <v>29.71999999999996</v>
      </c>
      <c r="X26" s="11">
        <v>30.132000000000055</v>
      </c>
      <c r="Y26" s="11">
        <v>29.993999999999918</v>
      </c>
      <c r="Z26" s="11">
        <v>29.82899999999994</v>
      </c>
      <c r="AA26" s="11">
        <v>29.625</v>
      </c>
      <c r="AB26" s="11">
        <v>29.478000000000037</v>
      </c>
      <c r="AC26" s="11">
        <v>29.359000000000016</v>
      </c>
      <c r="AD26" s="11">
        <v>29.237000000000059</v>
      </c>
      <c r="AE26" s="11">
        <v>29.114000000000061</v>
      </c>
      <c r="AF26" s="11">
        <v>28.989000000000022</v>
      </c>
      <c r="AG26" s="11">
        <v>28.868000000000023</v>
      </c>
      <c r="AH26" s="11">
        <v>28.732000000000035</v>
      </c>
      <c r="AI26" s="11">
        <v>28.596</v>
      </c>
      <c r="AJ26" s="11">
        <v>28.460999999999984</v>
      </c>
      <c r="AK26" s="172">
        <v>28.326000000000064</v>
      </c>
      <c r="AL26" s="11">
        <v>28.190999999999995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11.585000000000015</v>
      </c>
      <c r="N27" s="11">
        <v>11.610000000000026</v>
      </c>
      <c r="O27" s="11">
        <v>13.532000000000021</v>
      </c>
      <c r="P27" s="11">
        <v>13.856999999999994</v>
      </c>
      <c r="Q27" s="11">
        <v>15.564000000000002</v>
      </c>
      <c r="R27" s="11">
        <v>14.686000000000016</v>
      </c>
      <c r="S27" s="11">
        <v>15.213999999999986</v>
      </c>
      <c r="T27" s="11">
        <v>14.12099999999997</v>
      </c>
      <c r="U27" s="11">
        <v>14.261000000000021</v>
      </c>
      <c r="V27" s="11">
        <v>15.139000000000021</v>
      </c>
      <c r="W27" s="11">
        <v>16.632999999999942</v>
      </c>
      <c r="X27" s="11">
        <v>16.32299999999999</v>
      </c>
      <c r="Y27" s="11">
        <v>15.996999999999995</v>
      </c>
      <c r="Z27" s="11">
        <v>15.771999999999995</v>
      </c>
      <c r="AA27" s="11">
        <v>15.666000000000018</v>
      </c>
      <c r="AB27" s="11">
        <v>15.685999999999998</v>
      </c>
      <c r="AC27" s="11">
        <v>15.744000000000012</v>
      </c>
      <c r="AD27" s="11">
        <v>15.822000000000015</v>
      </c>
      <c r="AE27" s="11">
        <v>15.90899999999996</v>
      </c>
      <c r="AF27" s="11">
        <v>16.000000000000007</v>
      </c>
      <c r="AG27" s="11">
        <v>16.093000000000028</v>
      </c>
      <c r="AH27" s="11">
        <v>16.186000000000028</v>
      </c>
      <c r="AI27" s="11">
        <v>16.277999999999977</v>
      </c>
      <c r="AJ27" s="11">
        <v>16.368999999999993</v>
      </c>
      <c r="AK27" s="172">
        <v>16.457000000000001</v>
      </c>
      <c r="AL27" s="11">
        <v>16.541999999999973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55.177999999999876</v>
      </c>
      <c r="N28" s="11">
        <v>57.167000000000023</v>
      </c>
      <c r="O28" s="11">
        <v>62.118999999999957</v>
      </c>
      <c r="P28" s="11">
        <v>60.493999999999986</v>
      </c>
      <c r="Q28" s="11">
        <v>66.862999999999957</v>
      </c>
      <c r="R28" s="11">
        <v>69.708999999999932</v>
      </c>
      <c r="S28" s="11">
        <v>70.34099999999988</v>
      </c>
      <c r="T28" s="11">
        <v>62.755999999999915</v>
      </c>
      <c r="U28" s="11">
        <v>71.109999999999985</v>
      </c>
      <c r="V28" s="11">
        <v>76.406999999999911</v>
      </c>
      <c r="W28" s="11">
        <v>72.969999999999814</v>
      </c>
      <c r="X28" s="11">
        <v>74.378999999999778</v>
      </c>
      <c r="Y28" s="11">
        <v>74.841000000000093</v>
      </c>
      <c r="Z28" s="11">
        <v>75.429000000000059</v>
      </c>
      <c r="AA28" s="11">
        <v>76.059000000000111</v>
      </c>
      <c r="AB28" s="11">
        <v>76.563999999999837</v>
      </c>
      <c r="AC28" s="11">
        <v>77.029999999999902</v>
      </c>
      <c r="AD28" s="11">
        <v>77.519000000000119</v>
      </c>
      <c r="AE28" s="11">
        <v>78.026000000000153</v>
      </c>
      <c r="AF28" s="11">
        <v>78.557000000000258</v>
      </c>
      <c r="AG28" s="11">
        <v>79.115999999999971</v>
      </c>
      <c r="AH28" s="11">
        <v>79.663999999999987</v>
      </c>
      <c r="AI28" s="11">
        <v>80.21700000000007</v>
      </c>
      <c r="AJ28" s="11">
        <v>80.771000000000029</v>
      </c>
      <c r="AK28" s="172">
        <v>81.326000000000292</v>
      </c>
      <c r="AL28" s="11">
        <v>81.881999999999934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49.624000000000009</v>
      </c>
      <c r="N29" s="11">
        <v>51.650999999999996</v>
      </c>
      <c r="O29" s="11">
        <v>58.33400000000006</v>
      </c>
      <c r="P29" s="11">
        <v>54.222999999999992</v>
      </c>
      <c r="Q29" s="11">
        <v>62.298000000000044</v>
      </c>
      <c r="R29" s="11">
        <v>54.400999999999875</v>
      </c>
      <c r="S29" s="11">
        <v>59.35099999999985</v>
      </c>
      <c r="T29" s="11">
        <v>59.804999999999964</v>
      </c>
      <c r="U29" s="11">
        <v>59.841999999999992</v>
      </c>
      <c r="V29" s="11">
        <v>58.007000000000026</v>
      </c>
      <c r="W29" s="11">
        <v>53.861000000000061</v>
      </c>
      <c r="X29" s="11">
        <v>54.912999999999975</v>
      </c>
      <c r="Y29" s="11">
        <v>56.275000000000048</v>
      </c>
      <c r="Z29" s="11">
        <v>57.271999999999942</v>
      </c>
      <c r="AA29" s="11">
        <v>57.898999999999965</v>
      </c>
      <c r="AB29" s="11">
        <v>58.405999999999906</v>
      </c>
      <c r="AC29" s="11">
        <v>58.965999999999966</v>
      </c>
      <c r="AD29" s="11">
        <v>59.521000000000051</v>
      </c>
      <c r="AE29" s="11">
        <v>60.073999999999749</v>
      </c>
      <c r="AF29" s="11">
        <v>60.629000000000076</v>
      </c>
      <c r="AG29" s="11">
        <v>61.19899999999987</v>
      </c>
      <c r="AH29" s="11">
        <v>61.753000000000085</v>
      </c>
      <c r="AI29" s="11">
        <v>62.309000000000097</v>
      </c>
      <c r="AJ29" s="11">
        <v>62.867999999999881</v>
      </c>
      <c r="AK29" s="172">
        <v>63.428000000000104</v>
      </c>
      <c r="AL29" s="11">
        <v>63.991999999999912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20.991999999999972</v>
      </c>
      <c r="N30" s="11">
        <v>23.67</v>
      </c>
      <c r="O30" s="11">
        <v>21.167000000000016</v>
      </c>
      <c r="P30" s="11">
        <v>20.642000000000007</v>
      </c>
      <c r="Q30" s="11">
        <v>22.577999999999975</v>
      </c>
      <c r="R30" s="11">
        <v>24.523000000000035</v>
      </c>
      <c r="S30" s="11">
        <v>21.638000000000044</v>
      </c>
      <c r="T30" s="11">
        <v>22.817999999999955</v>
      </c>
      <c r="U30" s="11">
        <v>25.00099999999998</v>
      </c>
      <c r="V30" s="11">
        <v>22.807000000000006</v>
      </c>
      <c r="W30" s="11">
        <v>21.544999999999991</v>
      </c>
      <c r="X30" s="11">
        <v>22.322999999999951</v>
      </c>
      <c r="Y30" s="11">
        <v>22.908999999999988</v>
      </c>
      <c r="Z30" s="11">
        <v>23.456000000000024</v>
      </c>
      <c r="AA30" s="11">
        <v>23.832999999999966</v>
      </c>
      <c r="AB30" s="11">
        <v>24.040999999999993</v>
      </c>
      <c r="AC30" s="11">
        <v>24.328999999999972</v>
      </c>
      <c r="AD30" s="11">
        <v>24.598999999999943</v>
      </c>
      <c r="AE30" s="11">
        <v>24.854999999999972</v>
      </c>
      <c r="AF30" s="11">
        <v>25.101999999999972</v>
      </c>
      <c r="AG30" s="11">
        <v>25.36699999999999</v>
      </c>
      <c r="AH30" s="11">
        <v>25.644000000000023</v>
      </c>
      <c r="AI30" s="11">
        <v>25.926999999999975</v>
      </c>
      <c r="AJ30" s="11">
        <v>26.210999999999977</v>
      </c>
      <c r="AK30" s="172">
        <v>26.494999999999987</v>
      </c>
      <c r="AL30" s="11">
        <v>26.779000000000028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24.779000000000007</v>
      </c>
      <c r="N31" s="11">
        <v>24.695</v>
      </c>
      <c r="O31" s="11">
        <v>24.333999999999968</v>
      </c>
      <c r="P31" s="11">
        <v>27.816000000000003</v>
      </c>
      <c r="Q31" s="11">
        <v>25.564</v>
      </c>
      <c r="R31" s="11">
        <v>25.916999999999984</v>
      </c>
      <c r="S31" s="11">
        <v>24.656999999999979</v>
      </c>
      <c r="T31" s="11">
        <v>21.977999999999977</v>
      </c>
      <c r="U31" s="11">
        <v>25.426999999999996</v>
      </c>
      <c r="V31" s="11">
        <v>28.181000000000061</v>
      </c>
      <c r="W31" s="11">
        <v>26.764999999999976</v>
      </c>
      <c r="X31" s="11">
        <v>26.50500000000002</v>
      </c>
      <c r="Y31" s="11">
        <v>26.319000000000042</v>
      </c>
      <c r="Z31" s="11">
        <v>26.35100000000001</v>
      </c>
      <c r="AA31" s="11">
        <v>26.401999999999962</v>
      </c>
      <c r="AB31" s="11">
        <v>26.385999999999992</v>
      </c>
      <c r="AC31" s="11">
        <v>26.357999999999961</v>
      </c>
      <c r="AD31" s="11">
        <v>26.333999999999964</v>
      </c>
      <c r="AE31" s="11">
        <v>26.318000000000016</v>
      </c>
      <c r="AF31" s="11">
        <v>26.31199999999998</v>
      </c>
      <c r="AG31" s="11">
        <v>26.320999999999994</v>
      </c>
      <c r="AH31" s="11">
        <v>26.339000000000006</v>
      </c>
      <c r="AI31" s="11">
        <v>26.362999999999953</v>
      </c>
      <c r="AJ31" s="11">
        <v>26.392999999999944</v>
      </c>
      <c r="AK31" s="172">
        <v>26.428000000000029</v>
      </c>
      <c r="AL31" s="11">
        <v>26.470000000000052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195.49700000000018</v>
      </c>
      <c r="N33" s="11">
        <f t="shared" ref="N33:AK33" si="20">SUM(N34:N36)</f>
        <v>194.39199999999997</v>
      </c>
      <c r="O33" s="11">
        <f t="shared" si="20"/>
        <v>190.67500000000018</v>
      </c>
      <c r="P33" s="11">
        <f t="shared" si="20"/>
        <v>195.77999999999994</v>
      </c>
      <c r="Q33" s="11">
        <f t="shared" si="20"/>
        <v>194.16899999999993</v>
      </c>
      <c r="R33" s="11">
        <f t="shared" si="20"/>
        <v>199.39899999999992</v>
      </c>
      <c r="S33" s="11">
        <f t="shared" si="20"/>
        <v>199.94199999999995</v>
      </c>
      <c r="T33" s="11">
        <f t="shared" si="20"/>
        <v>198.02600000000024</v>
      </c>
      <c r="U33" s="11">
        <f t="shared" si="20"/>
        <v>199.577</v>
      </c>
      <c r="V33" s="11">
        <f t="shared" si="20"/>
        <v>199.64900000000006</v>
      </c>
      <c r="W33" s="11">
        <f t="shared" si="20"/>
        <v>195.26499999999979</v>
      </c>
      <c r="X33" s="11">
        <f t="shared" si="20"/>
        <v>196.51799999999989</v>
      </c>
      <c r="Y33" s="11">
        <f t="shared" si="20"/>
        <v>198.28700000000015</v>
      </c>
      <c r="Z33" s="11">
        <f t="shared" si="20"/>
        <v>199.76300000000006</v>
      </c>
      <c r="AA33" s="11">
        <f t="shared" si="20"/>
        <v>201.56399999999996</v>
      </c>
      <c r="AB33" s="11">
        <f t="shared" si="20"/>
        <v>202.94900000000018</v>
      </c>
      <c r="AC33" s="11">
        <f t="shared" si="20"/>
        <v>204.00500000000002</v>
      </c>
      <c r="AD33" s="11">
        <f t="shared" si="20"/>
        <v>204.98599999999982</v>
      </c>
      <c r="AE33" s="11">
        <f t="shared" si="20"/>
        <v>205.94300000000001</v>
      </c>
      <c r="AF33" s="11">
        <f t="shared" si="20"/>
        <v>206.90199999999987</v>
      </c>
      <c r="AG33" s="11">
        <f t="shared" si="20"/>
        <v>207.89199999999997</v>
      </c>
      <c r="AH33" s="11">
        <f t="shared" si="20"/>
        <v>208.85699999999991</v>
      </c>
      <c r="AI33" s="11">
        <f t="shared" si="20"/>
        <v>209.80499999999986</v>
      </c>
      <c r="AJ33" s="11">
        <f t="shared" si="20"/>
        <v>210.75700000000006</v>
      </c>
      <c r="AK33" s="11">
        <f t="shared" si="20"/>
        <v>211.71600000000004</v>
      </c>
      <c r="AL33" s="11">
        <f>SUM(AL34:AL36)</f>
        <v>212.6760000000001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39.753000000000064</v>
      </c>
      <c r="N34" s="11">
        <v>36.121000000000024</v>
      </c>
      <c r="O34" s="11">
        <v>35.48299999999999</v>
      </c>
      <c r="P34" s="11">
        <v>34.573</v>
      </c>
      <c r="Q34" s="11">
        <v>34.70900000000001</v>
      </c>
      <c r="R34" s="11">
        <v>32.696000000000012</v>
      </c>
      <c r="S34" s="11">
        <v>32.770000000000088</v>
      </c>
      <c r="T34" s="11">
        <v>32.360999999999997</v>
      </c>
      <c r="U34" s="11">
        <v>32.326000000000008</v>
      </c>
      <c r="V34" s="11">
        <v>31.330000000000027</v>
      </c>
      <c r="W34" s="11">
        <v>32.31700000000005</v>
      </c>
      <c r="X34" s="11">
        <v>31.943000000000005</v>
      </c>
      <c r="Y34" s="11">
        <v>32.23899999999999</v>
      </c>
      <c r="Z34" s="11">
        <v>32.304999999999964</v>
      </c>
      <c r="AA34" s="11">
        <v>32.427000000000042</v>
      </c>
      <c r="AB34" s="11">
        <v>32.385999999999889</v>
      </c>
      <c r="AC34" s="11">
        <v>32.344000000000001</v>
      </c>
      <c r="AD34" s="11">
        <v>32.300999999999974</v>
      </c>
      <c r="AE34" s="11">
        <v>32.256999999999991</v>
      </c>
      <c r="AF34" s="11">
        <v>32.211999999999968</v>
      </c>
      <c r="AG34" s="11">
        <v>32.164999999999999</v>
      </c>
      <c r="AH34" s="11">
        <v>32.107000000000035</v>
      </c>
      <c r="AI34" s="11">
        <v>32.04699999999999</v>
      </c>
      <c r="AJ34" s="11">
        <v>31.988000000000014</v>
      </c>
      <c r="AK34" s="172">
        <v>31.929999999999993</v>
      </c>
      <c r="AL34" s="11">
        <v>31.871000000000027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63.88400000000015</v>
      </c>
      <c r="N35" s="11">
        <v>65.274999999999864</v>
      </c>
      <c r="O35" s="11">
        <v>64.728000000000037</v>
      </c>
      <c r="P35" s="11">
        <v>64.721999999999866</v>
      </c>
      <c r="Q35" s="11">
        <v>65.500999999999934</v>
      </c>
      <c r="R35" s="11">
        <v>68.339999999999932</v>
      </c>
      <c r="S35" s="11">
        <v>69.039999999999878</v>
      </c>
      <c r="T35" s="11">
        <v>67.689000000000135</v>
      </c>
      <c r="U35" s="11">
        <v>67.074000000000041</v>
      </c>
      <c r="V35" s="11">
        <v>66.421999999999883</v>
      </c>
      <c r="W35" s="11">
        <v>64.379999999999939</v>
      </c>
      <c r="X35" s="11">
        <v>64.289999999999992</v>
      </c>
      <c r="Y35" s="11">
        <v>64.253000000000114</v>
      </c>
      <c r="Z35" s="11">
        <v>64.407999999999973</v>
      </c>
      <c r="AA35" s="11">
        <v>64.636000000000067</v>
      </c>
      <c r="AB35" s="11">
        <v>64.921000000000177</v>
      </c>
      <c r="AC35" s="11">
        <v>65.122999999999905</v>
      </c>
      <c r="AD35" s="11">
        <v>65.329999999999956</v>
      </c>
      <c r="AE35" s="11">
        <v>65.542999999999992</v>
      </c>
      <c r="AF35" s="11">
        <v>65.769000000000077</v>
      </c>
      <c r="AG35" s="11">
        <v>66.038999999999959</v>
      </c>
      <c r="AH35" s="11">
        <v>66.306000000000012</v>
      </c>
      <c r="AI35" s="11">
        <v>66.568000000000055</v>
      </c>
      <c r="AJ35" s="11">
        <v>66.829000000000008</v>
      </c>
      <c r="AK35" s="172">
        <v>67.088000000000051</v>
      </c>
      <c r="AL35" s="11">
        <v>67.342000000000112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91.859999999999985</v>
      </c>
      <c r="N36" s="11">
        <v>92.99600000000008</v>
      </c>
      <c r="O36" s="11">
        <v>90.464000000000169</v>
      </c>
      <c r="P36" s="11">
        <v>96.48500000000007</v>
      </c>
      <c r="Q36" s="11">
        <v>93.958999999999989</v>
      </c>
      <c r="R36" s="11">
        <v>98.362999999999971</v>
      </c>
      <c r="S36" s="11">
        <v>98.131999999999977</v>
      </c>
      <c r="T36" s="11">
        <v>97.976000000000127</v>
      </c>
      <c r="U36" s="11">
        <v>100.17699999999995</v>
      </c>
      <c r="V36" s="11">
        <v>101.89700000000015</v>
      </c>
      <c r="W36" s="11">
        <v>98.567999999999799</v>
      </c>
      <c r="X36" s="11">
        <v>100.28499999999988</v>
      </c>
      <c r="Y36" s="11">
        <v>101.79500000000004</v>
      </c>
      <c r="Z36" s="11">
        <v>103.05000000000013</v>
      </c>
      <c r="AA36" s="11">
        <v>104.50099999999985</v>
      </c>
      <c r="AB36" s="11">
        <v>105.6420000000001</v>
      </c>
      <c r="AC36" s="11">
        <v>106.53800000000012</v>
      </c>
      <c r="AD36" s="11">
        <v>107.3549999999999</v>
      </c>
      <c r="AE36" s="11">
        <v>108.14300000000003</v>
      </c>
      <c r="AF36" s="11">
        <v>108.92099999999982</v>
      </c>
      <c r="AG36" s="11">
        <v>109.68800000000002</v>
      </c>
      <c r="AH36" s="11">
        <v>110.44399999999987</v>
      </c>
      <c r="AI36" s="11">
        <v>111.18999999999983</v>
      </c>
      <c r="AJ36" s="11">
        <v>111.94000000000004</v>
      </c>
      <c r="AK36" s="172">
        <v>112.69799999999999</v>
      </c>
      <c r="AL36" s="11">
        <v>113.46299999999998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745.61199999999974</v>
      </c>
      <c r="N38" s="11">
        <f t="shared" ref="N38:AL38" si="21">SUM(N5,N11,N16,N18,N23,N33)</f>
        <v>755.89</v>
      </c>
      <c r="O38" s="11">
        <f t="shared" si="21"/>
        <v>770.87700000000029</v>
      </c>
      <c r="P38" s="11">
        <f t="shared" si="21"/>
        <v>772.79499999999985</v>
      </c>
      <c r="Q38" s="11">
        <f t="shared" si="21"/>
        <v>787.92600000000016</v>
      </c>
      <c r="R38" s="11">
        <f t="shared" si="21"/>
        <v>792.23499999999967</v>
      </c>
      <c r="S38" s="11">
        <f t="shared" si="21"/>
        <v>805.92099999999982</v>
      </c>
      <c r="T38" s="11">
        <f t="shared" si="21"/>
        <v>791.11600000000021</v>
      </c>
      <c r="U38" s="11">
        <f t="shared" si="21"/>
        <v>813.01599999999962</v>
      </c>
      <c r="V38" s="11">
        <f t="shared" si="21"/>
        <v>823.41600000000039</v>
      </c>
      <c r="W38" s="11">
        <f t="shared" si="21"/>
        <v>811.53599999999972</v>
      </c>
      <c r="X38" s="11">
        <f t="shared" si="21"/>
        <v>814.56599999999969</v>
      </c>
      <c r="Y38" s="11">
        <f t="shared" si="21"/>
        <v>820.02700000000004</v>
      </c>
      <c r="Z38" s="11">
        <f t="shared" si="21"/>
        <v>827.37200000000007</v>
      </c>
      <c r="AA38" s="11">
        <f t="shared" si="21"/>
        <v>834.41199999999992</v>
      </c>
      <c r="AB38" s="11">
        <f t="shared" si="21"/>
        <v>839.06399999999985</v>
      </c>
      <c r="AC38" s="11">
        <f t="shared" si="21"/>
        <v>843.20099999999979</v>
      </c>
      <c r="AD38" s="11">
        <f t="shared" si="21"/>
        <v>846.93499999999972</v>
      </c>
      <c r="AE38" s="11">
        <f t="shared" si="21"/>
        <v>850.65299999999968</v>
      </c>
      <c r="AF38" s="11">
        <f t="shared" si="21"/>
        <v>854.32999999999993</v>
      </c>
      <c r="AG38" s="11">
        <f t="shared" si="21"/>
        <v>858.31799999999987</v>
      </c>
      <c r="AH38" s="11">
        <f t="shared" si="21"/>
        <v>862.21699999999964</v>
      </c>
      <c r="AI38" s="11">
        <f t="shared" si="21"/>
        <v>866.10299999999961</v>
      </c>
      <c r="AJ38" s="11">
        <f t="shared" si="21"/>
        <v>870.0419999999998</v>
      </c>
      <c r="AK38" s="11">
        <f t="shared" si="21"/>
        <v>873.95500000000038</v>
      </c>
      <c r="AL38" s="11">
        <f t="shared" si="21"/>
        <v>877.87199999999984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Dorset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Dorset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Dorset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Dorset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Dorset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Dorset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Dorset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25.169173288228869</v>
      </c>
      <c r="N231" s="40">
        <f>'Ind T1'!D25</f>
        <v>24.06116302912007</v>
      </c>
      <c r="O231" s="40">
        <f>'Ind T1'!F25</f>
        <v>24.226310897260664</v>
      </c>
    </row>
    <row r="232" spans="1:15" x14ac:dyDescent="0.2">
      <c r="L232" t="str">
        <f>L23</f>
        <v>Business and other services</v>
      </c>
      <c r="M232" s="40">
        <f>'Ind T1'!B24</f>
        <v>32.934545936496121</v>
      </c>
      <c r="N232" s="40">
        <f>'Ind T1'!D24</f>
        <v>32.277680842254668</v>
      </c>
      <c r="O232" s="40">
        <f>'Ind T1'!F24</f>
        <v>32.982029270782057</v>
      </c>
    </row>
    <row r="233" spans="1:15" x14ac:dyDescent="0.2">
      <c r="L233" t="str">
        <f>L18</f>
        <v>Trade, accomod. and transport</v>
      </c>
      <c r="M233" s="40">
        <f>'Ind T1'!B23</f>
        <v>25.822136108604106</v>
      </c>
      <c r="N233" s="40">
        <f>'Ind T1'!D23</f>
        <v>26.797455688965172</v>
      </c>
      <c r="O233" s="40">
        <f>'Ind T1'!F23</f>
        <v>26.479714582535941</v>
      </c>
    </row>
    <row r="234" spans="1:15" x14ac:dyDescent="0.2">
      <c r="L234" t="str">
        <f>L16</f>
        <v>Construction</v>
      </c>
      <c r="M234" s="40">
        <f>'Ind T1'!B22</f>
        <v>6.7685724564049963</v>
      </c>
      <c r="N234" s="40">
        <f>'Ind T1'!D22</f>
        <v>7.2399745667475077</v>
      </c>
      <c r="O234" s="40">
        <f>'Ind T1'!F22</f>
        <v>8.0277079118595864</v>
      </c>
    </row>
    <row r="235" spans="1:15" x14ac:dyDescent="0.2">
      <c r="L235" t="str">
        <f>L11</f>
        <v>Manufacturing</v>
      </c>
      <c r="M235" s="40">
        <f>'Ind T1'!B21</f>
        <v>7.2053115552834734</v>
      </c>
      <c r="N235" s="40">
        <f>'Ind T1'!D21</f>
        <v>7.3280790993868292</v>
      </c>
      <c r="O235" s="40">
        <f>'Ind T1'!F21</f>
        <v>6.007139993074162</v>
      </c>
    </row>
    <row r="236" spans="1:15" x14ac:dyDescent="0.2">
      <c r="L236" t="str">
        <f>L5</f>
        <v>Primary sector and utilities</v>
      </c>
      <c r="M236" s="40">
        <f>'Ind T1'!B20</f>
        <v>2.1002606549824261</v>
      </c>
      <c r="N236" s="40">
        <f>'Ind T1'!D20</f>
        <v>2.295646773525756</v>
      </c>
      <c r="O236" s="40">
        <f>'Ind T1'!F20</f>
        <v>2.2770973444875811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Dorset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-4.1340000000001282</v>
      </c>
      <c r="O261" s="11">
        <f>'Ind T1'!F50</f>
        <v>17.411000000000314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1.0259999999998399</v>
      </c>
      <c r="O262" s="11">
        <f>'Ind T1'!F49</f>
        <v>27.595000000000084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12.899000000000655</v>
      </c>
      <c r="O263" s="11">
        <f>'Ind T1'!F48</f>
        <v>14.98699999999954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5.1319999999999411</v>
      </c>
      <c r="O264" s="11">
        <f>'Ind T1'!F47</f>
        <v>11.717999999999947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2.3869999999998726</v>
      </c>
      <c r="O265" s="11">
        <f>'Ind T1'!F46</f>
        <v>-6.7349999999998786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1.990999999999957</v>
      </c>
      <c r="O266" s="11">
        <f>'Ind T1'!F45</f>
        <v>1.3600000000000385</v>
      </c>
    </row>
    <row r="268" spans="1:16" x14ac:dyDescent="0.2">
      <c r="L268" t="str">
        <f>L38</f>
        <v>All industries</v>
      </c>
      <c r="N268" s="11">
        <f>'Ind T1'!D14-'Ind T1'!B14</f>
        <v>19.301000000000045</v>
      </c>
      <c r="O268" s="11">
        <f>SUM(O261:O266)</f>
        <v>66.336000000000041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Dorset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31.237697282414697</v>
      </c>
      <c r="C9" s="249">
        <f>SUM(C26,C43,C60,C77,C94,C111,C128,C145,C162,C179,C196,C213,C230,C247,C264,C281,C298,C315,C332,C349,C366,C383)</f>
        <v>58.559517515671111</v>
      </c>
      <c r="D9" s="249">
        <f>SUM(B9:C9)</f>
        <v>89.797214798085804</v>
      </c>
      <c r="E9" s="238"/>
      <c r="F9" s="249">
        <f>SUM(F26,F43,F60,F77,F94,F111,F128,F145,F162,F179,F196,F213,F230,F247,F264,F281,F298,F315,F332,F349,F366,F383)</f>
        <v>39.029850451544881</v>
      </c>
      <c r="G9" s="249">
        <f>SUM(G26,G43,G60,G77,G94,G111,G128,G145,G162,G179,G196,G213,G230,G247,G264,G281,G298,G315,G332,G349,G366,G383)</f>
        <v>63.574248048016308</v>
      </c>
      <c r="H9" s="249">
        <f>SUM(F9:G9)</f>
        <v>102.60409849956119</v>
      </c>
      <c r="I9" s="238"/>
      <c r="J9" s="249">
        <f>SUM(J26,J43,J60,J77,J94,J111,J128,J145,J162,J179,J196,J213,J230,J247,J264,J281,J298,J315,J332,J349,J366,J383)</f>
        <v>44.481938317181935</v>
      </c>
      <c r="K9" s="249">
        <f>SUM(K26,K43,K60,K77,K94,K111,K128,K145,K162,K179,K196,K213,K230,K247,K264,K281,K298,K315,K332,K349,K366,K383)</f>
        <v>63.913108341145211</v>
      </c>
      <c r="L9" s="249">
        <f>SUM(J9:K9)</f>
        <v>108.39504665832715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76.352127726163872</v>
      </c>
      <c r="C10" s="249">
        <f t="shared" si="0"/>
        <v>86.455048273866041</v>
      </c>
      <c r="D10" s="249">
        <f t="shared" ref="D10:D17" si="1">SUM(B10:C10)</f>
        <v>162.80717600002993</v>
      </c>
      <c r="E10" s="238"/>
      <c r="F10" s="249">
        <f t="shared" ref="F10:G17" si="2">SUM(F27,F44,F61,F78,F95,F112,F129,F146,F163,F180,F197,F214,F231,F248,F265,F282,F299,F316,F333,F350,F367,F384)</f>
        <v>90.569425938663983</v>
      </c>
      <c r="G10" s="249">
        <f t="shared" si="2"/>
        <v>97.003107836253633</v>
      </c>
      <c r="H10" s="249">
        <f t="shared" ref="H10:H17" si="3">SUM(F10:G10)</f>
        <v>187.57253377491762</v>
      </c>
      <c r="I10" s="238"/>
      <c r="J10" s="249">
        <f t="shared" ref="J10:K17" si="4">SUM(J27,J44,J61,J78,J95,J112,J129,J146,J163,J180,J197,J214,J231,J248,J265,J282,J299,J316,J333,J350,J367,J384)</f>
        <v>106.7613569951458</v>
      </c>
      <c r="K10" s="249">
        <f t="shared" si="4"/>
        <v>118.33023949590404</v>
      </c>
      <c r="L10" s="249">
        <f t="shared" ref="L10:L17" si="5">SUM(J10:K10)</f>
        <v>225.09159649104984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49.502318333855065</v>
      </c>
      <c r="C11" s="249">
        <f t="shared" si="0"/>
        <v>57.202057323887814</v>
      </c>
      <c r="D11" s="249">
        <f t="shared" si="1"/>
        <v>106.70437565774287</v>
      </c>
      <c r="E11" s="238"/>
      <c r="F11" s="249">
        <f t="shared" si="2"/>
        <v>55.744345873256044</v>
      </c>
      <c r="G11" s="249">
        <f t="shared" si="2"/>
        <v>60.060096961610277</v>
      </c>
      <c r="H11" s="249">
        <f t="shared" si="3"/>
        <v>115.80444283486632</v>
      </c>
      <c r="I11" s="238"/>
      <c r="J11" s="249">
        <f t="shared" si="4"/>
        <v>71.888947307535972</v>
      </c>
      <c r="K11" s="249">
        <f t="shared" si="4"/>
        <v>60.797504706211171</v>
      </c>
      <c r="L11" s="249">
        <f t="shared" si="5"/>
        <v>132.68645201374716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69.737724101409682</v>
      </c>
      <c r="C12" s="249">
        <f t="shared" si="0"/>
        <v>17.842891356259507</v>
      </c>
      <c r="D12" s="249">
        <f t="shared" si="1"/>
        <v>87.580615457669182</v>
      </c>
      <c r="E12" s="238"/>
      <c r="F12" s="249">
        <f t="shared" si="2"/>
        <v>65.821168722679445</v>
      </c>
      <c r="G12" s="249">
        <f t="shared" si="2"/>
        <v>18.834298198497223</v>
      </c>
      <c r="H12" s="249">
        <f t="shared" si="3"/>
        <v>84.655466921176668</v>
      </c>
      <c r="I12" s="238"/>
      <c r="J12" s="249">
        <f t="shared" si="4"/>
        <v>56.861642650074728</v>
      </c>
      <c r="K12" s="249">
        <f t="shared" si="4"/>
        <v>21.330093097100935</v>
      </c>
      <c r="L12" s="249">
        <f t="shared" si="5"/>
        <v>78.19173574717567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10.338881030406577</v>
      </c>
      <c r="C13" s="249">
        <f t="shared" si="0"/>
        <v>69.101385058579936</v>
      </c>
      <c r="D13" s="249">
        <f t="shared" si="1"/>
        <v>79.440266088986519</v>
      </c>
      <c r="E13" s="238"/>
      <c r="F13" s="249">
        <f t="shared" si="2"/>
        <v>10.186972335139352</v>
      </c>
      <c r="G13" s="249">
        <f t="shared" si="2"/>
        <v>58.317040386491712</v>
      </c>
      <c r="H13" s="249">
        <f t="shared" si="3"/>
        <v>68.504012721631057</v>
      </c>
      <c r="I13" s="238"/>
      <c r="J13" s="249">
        <f t="shared" si="4"/>
        <v>13.025972683816399</v>
      </c>
      <c r="K13" s="249">
        <f t="shared" si="4"/>
        <v>58.674689798320543</v>
      </c>
      <c r="L13" s="249">
        <f t="shared" si="5"/>
        <v>71.700662482136948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59.52962474223613</v>
      </c>
      <c r="C14" s="249">
        <f t="shared" si="0"/>
        <v>17.114936121026808</v>
      </c>
      <c r="D14" s="249">
        <f t="shared" si="1"/>
        <v>76.644560863262939</v>
      </c>
      <c r="E14" s="238"/>
      <c r="F14" s="249">
        <f t="shared" si="2"/>
        <v>57.645197457364979</v>
      </c>
      <c r="G14" s="249">
        <f t="shared" si="2"/>
        <v>16.497184692673557</v>
      </c>
      <c r="H14" s="249">
        <f t="shared" si="3"/>
        <v>74.142382150038543</v>
      </c>
      <c r="I14" s="238"/>
      <c r="J14" s="249">
        <f t="shared" si="4"/>
        <v>61.254837562979347</v>
      </c>
      <c r="K14" s="249">
        <f t="shared" si="4"/>
        <v>21.785143312490145</v>
      </c>
      <c r="L14" s="249">
        <f t="shared" si="5"/>
        <v>83.039980875469496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36.125447835940065</v>
      </c>
      <c r="C15" s="249">
        <f t="shared" si="0"/>
        <v>25.726359965388895</v>
      </c>
      <c r="D15" s="249">
        <f t="shared" si="1"/>
        <v>61.85180780132896</v>
      </c>
      <c r="E15" s="238"/>
      <c r="F15" s="249">
        <f t="shared" si="2"/>
        <v>35.698009637467393</v>
      </c>
      <c r="G15" s="249">
        <f t="shared" si="2"/>
        <v>26.646283134354491</v>
      </c>
      <c r="H15" s="249">
        <f t="shared" si="3"/>
        <v>62.344292771821884</v>
      </c>
      <c r="I15" s="238"/>
      <c r="J15" s="249">
        <f t="shared" si="4"/>
        <v>34.617864361342569</v>
      </c>
      <c r="K15" s="249">
        <f t="shared" si="4"/>
        <v>29.108908338485783</v>
      </c>
      <c r="L15" s="249">
        <f t="shared" si="5"/>
        <v>63.726772699828352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4.4053042255287052</v>
      </c>
      <c r="C16" s="249">
        <f t="shared" si="0"/>
        <v>31.804838244728273</v>
      </c>
      <c r="D16" s="249">
        <f t="shared" si="1"/>
        <v>36.210142470256976</v>
      </c>
      <c r="E16" s="238"/>
      <c r="F16" s="249">
        <f t="shared" si="2"/>
        <v>3.797125251028131</v>
      </c>
      <c r="G16" s="249">
        <f t="shared" si="2"/>
        <v>28.690014851176663</v>
      </c>
      <c r="H16" s="249">
        <f t="shared" si="3"/>
        <v>32.487140102204791</v>
      </c>
      <c r="I16" s="238"/>
      <c r="J16" s="249">
        <f t="shared" si="4"/>
        <v>5.0338074521287357</v>
      </c>
      <c r="K16" s="249">
        <f t="shared" si="4"/>
        <v>27.937097695571872</v>
      </c>
      <c r="L16" s="249">
        <f t="shared" si="5"/>
        <v>32.970905147700606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45.082212476337432</v>
      </c>
      <c r="C17" s="249">
        <f t="shared" si="0"/>
        <v>46.116628386299375</v>
      </c>
      <c r="D17" s="249">
        <f t="shared" si="1"/>
        <v>91.198840862636814</v>
      </c>
      <c r="E17" s="238"/>
      <c r="F17" s="249">
        <f t="shared" si="2"/>
        <v>41.84432387400205</v>
      </c>
      <c r="G17" s="249">
        <f t="shared" si="2"/>
        <v>41.577306349780208</v>
      </c>
      <c r="H17" s="249">
        <f t="shared" si="3"/>
        <v>83.421630223782259</v>
      </c>
      <c r="I17" s="238"/>
      <c r="J17" s="249">
        <f t="shared" si="4"/>
        <v>40.320073206247493</v>
      </c>
      <c r="K17" s="249">
        <f t="shared" si="4"/>
        <v>41.748774678317268</v>
      </c>
      <c r="L17" s="249">
        <f t="shared" si="5"/>
        <v>82.068847884564761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382.31133775429225</v>
      </c>
      <c r="C19" s="247">
        <f t="shared" ref="C19:L19" si="6">SUM(C9:C17)</f>
        <v>409.92366224570782</v>
      </c>
      <c r="D19" s="247">
        <f t="shared" si="6"/>
        <v>792.2349999999999</v>
      </c>
      <c r="E19" s="247"/>
      <c r="F19" s="247">
        <f t="shared" si="6"/>
        <v>400.33641954114626</v>
      </c>
      <c r="G19" s="247">
        <f t="shared" si="6"/>
        <v>411.19958045885403</v>
      </c>
      <c r="H19" s="247">
        <f t="shared" si="6"/>
        <v>811.53600000000029</v>
      </c>
      <c r="I19" s="247"/>
      <c r="J19" s="247">
        <f t="shared" si="6"/>
        <v>434.24644053645301</v>
      </c>
      <c r="K19" s="247">
        <f t="shared" si="6"/>
        <v>443.62555946354695</v>
      </c>
      <c r="L19" s="247">
        <f t="shared" si="6"/>
        <v>877.87199999999996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0.26011278074309258</v>
      </c>
      <c r="C26" s="302">
        <v>0.46423117891106996</v>
      </c>
      <c r="D26" s="302">
        <f>SUM(B26:C26)</f>
        <v>0.72434395965416254</v>
      </c>
      <c r="E26" s="303"/>
      <c r="F26" s="302">
        <v>0.37985388579381413</v>
      </c>
      <c r="G26" s="302">
        <v>0.60800756045946081</v>
      </c>
      <c r="H26" s="302">
        <f>SUM(F26:G26)</f>
        <v>0.98786144625327488</v>
      </c>
      <c r="I26" s="303"/>
      <c r="J26" s="302">
        <v>0.33112414141607488</v>
      </c>
      <c r="K26" s="302">
        <v>0.79928518449869768</v>
      </c>
      <c r="L26" s="302">
        <f>SUM(J26:K26)</f>
        <v>1.1304093259147725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0.30252381953596991</v>
      </c>
      <c r="C27" s="302">
        <v>0.4304000345985064</v>
      </c>
      <c r="D27" s="302">
        <f t="shared" ref="D27:D34" si="7">SUM(B27:C27)</f>
        <v>0.73292385413447625</v>
      </c>
      <c r="E27" s="303"/>
      <c r="F27" s="302">
        <v>0.52475515300849584</v>
      </c>
      <c r="G27" s="302">
        <v>0.6609502448608493</v>
      </c>
      <c r="H27" s="302">
        <f t="shared" ref="H27:H34" si="8">SUM(F27:G27)</f>
        <v>1.185705397869345</v>
      </c>
      <c r="I27" s="303"/>
      <c r="J27" s="302">
        <v>0.61901424396072957</v>
      </c>
      <c r="K27" s="302">
        <v>1.1338657444907931</v>
      </c>
      <c r="L27" s="302">
        <f t="shared" ref="L27:L34" si="9">SUM(J27:K27)</f>
        <v>1.7528799884515227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0.26668730820447512</v>
      </c>
      <c r="C28" s="302">
        <v>0.26431118102706186</v>
      </c>
      <c r="D28" s="302">
        <f t="shared" si="7"/>
        <v>0.53099848923153692</v>
      </c>
      <c r="E28" s="303"/>
      <c r="F28" s="302">
        <v>0.40391780737987076</v>
      </c>
      <c r="G28" s="302">
        <v>0.34171284557372006</v>
      </c>
      <c r="H28" s="302">
        <f t="shared" si="8"/>
        <v>0.74563065295359077</v>
      </c>
      <c r="I28" s="303"/>
      <c r="J28" s="302">
        <v>0.45174519530801061</v>
      </c>
      <c r="K28" s="302">
        <v>0.43750368039797116</v>
      </c>
      <c r="L28" s="302">
        <f t="shared" si="9"/>
        <v>0.88924887570598177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0.64267675368308597</v>
      </c>
      <c r="C29" s="302">
        <v>0.11533709591829977</v>
      </c>
      <c r="D29" s="302">
        <f t="shared" si="7"/>
        <v>0.75801384960138574</v>
      </c>
      <c r="E29" s="303"/>
      <c r="F29" s="302">
        <v>0.81091774991639665</v>
      </c>
      <c r="G29" s="302">
        <v>0.10134758436835037</v>
      </c>
      <c r="H29" s="302">
        <f t="shared" si="8"/>
        <v>0.91226533428474699</v>
      </c>
      <c r="I29" s="303"/>
      <c r="J29" s="302">
        <v>0.5086623626537341</v>
      </c>
      <c r="K29" s="302">
        <v>0.12298366551564242</v>
      </c>
      <c r="L29" s="302">
        <f t="shared" si="9"/>
        <v>0.63164602816937654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1.435762984650014</v>
      </c>
      <c r="C30" s="302">
        <v>3.2938486415069352</v>
      </c>
      <c r="D30" s="302">
        <f t="shared" si="7"/>
        <v>4.7296116261569487</v>
      </c>
      <c r="E30" s="303"/>
      <c r="F30" s="302">
        <v>1.2428099014641103</v>
      </c>
      <c r="G30" s="302">
        <v>3.4859661805877629</v>
      </c>
      <c r="H30" s="302">
        <f t="shared" si="8"/>
        <v>4.7287760820518727</v>
      </c>
      <c r="I30" s="303"/>
      <c r="J30" s="302">
        <v>1.4174468048004831</v>
      </c>
      <c r="K30" s="302">
        <v>3.4082953904867201</v>
      </c>
      <c r="L30" s="302">
        <f t="shared" si="9"/>
        <v>4.8257421952872033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0.27895544283482659</v>
      </c>
      <c r="C31" s="302">
        <v>0.13731303411909296</v>
      </c>
      <c r="D31" s="302">
        <f t="shared" si="7"/>
        <v>0.41626847695391955</v>
      </c>
      <c r="E31" s="303"/>
      <c r="F31" s="302">
        <v>0.33052497382132323</v>
      </c>
      <c r="G31" s="302">
        <v>0.15760656529211525</v>
      </c>
      <c r="H31" s="302">
        <f t="shared" si="8"/>
        <v>0.48813153911343848</v>
      </c>
      <c r="I31" s="303"/>
      <c r="J31" s="302">
        <v>0.28279442127089094</v>
      </c>
      <c r="K31" s="302">
        <v>0.17294110559890521</v>
      </c>
      <c r="L31" s="302">
        <f t="shared" si="9"/>
        <v>0.45573552686979613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0.15289442768391734</v>
      </c>
      <c r="C32" s="302">
        <v>0.13723461265623083</v>
      </c>
      <c r="D32" s="302">
        <f t="shared" si="7"/>
        <v>0.29012904034014819</v>
      </c>
      <c r="E32" s="303"/>
      <c r="F32" s="302">
        <v>0.182074239326071</v>
      </c>
      <c r="G32" s="302">
        <v>0.11744347918023081</v>
      </c>
      <c r="H32" s="302">
        <f t="shared" si="8"/>
        <v>0.29951771850630182</v>
      </c>
      <c r="I32" s="303"/>
      <c r="J32" s="302">
        <v>0.13097790376086932</v>
      </c>
      <c r="K32" s="302">
        <v>0.14676926869780629</v>
      </c>
      <c r="L32" s="302">
        <f t="shared" si="9"/>
        <v>0.27774717245867564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0.1142875869992916</v>
      </c>
      <c r="C33" s="302">
        <v>0.4005292841405857</v>
      </c>
      <c r="D33" s="302">
        <f t="shared" si="7"/>
        <v>0.51481687113987729</v>
      </c>
      <c r="E33" s="303"/>
      <c r="F33" s="302">
        <v>0.13136120745846516</v>
      </c>
      <c r="G33" s="302">
        <v>0.35685928994844374</v>
      </c>
      <c r="H33" s="302">
        <f t="shared" si="8"/>
        <v>0.48822049740690887</v>
      </c>
      <c r="I33" s="303"/>
      <c r="J33" s="302">
        <v>0.11210125243249089</v>
      </c>
      <c r="K33" s="302">
        <v>0.30637834691810917</v>
      </c>
      <c r="L33" s="302">
        <f t="shared" si="9"/>
        <v>0.41847959935060008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0.47179874956989204</v>
      </c>
      <c r="C34" s="302">
        <v>1.0030950832176391</v>
      </c>
      <c r="D34" s="302">
        <f t="shared" si="7"/>
        <v>1.4748938327875312</v>
      </c>
      <c r="E34" s="303"/>
      <c r="F34" s="302">
        <v>0.47542814364653246</v>
      </c>
      <c r="G34" s="302">
        <v>0.82646318791398765</v>
      </c>
      <c r="H34" s="302">
        <f t="shared" si="8"/>
        <v>1.3018913315605201</v>
      </c>
      <c r="I34" s="303"/>
      <c r="J34" s="302">
        <v>0.7071357664260377</v>
      </c>
      <c r="K34" s="302">
        <v>0.84597552136603149</v>
      </c>
      <c r="L34" s="302">
        <f t="shared" si="9"/>
        <v>1.5531112877920692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3.9256998539045651</v>
      </c>
      <c r="C36" s="311">
        <f t="shared" ref="C36:K36" si="10">SUM(C26:C34)</f>
        <v>6.2463001460954217</v>
      </c>
      <c r="D36" s="311">
        <f t="shared" si="10"/>
        <v>10.171999999999985</v>
      </c>
      <c r="E36" s="311"/>
      <c r="F36" s="311">
        <f t="shared" si="10"/>
        <v>4.4816430618150802</v>
      </c>
      <c r="G36" s="311">
        <f t="shared" si="10"/>
        <v>6.6563569381849215</v>
      </c>
      <c r="H36" s="311">
        <f t="shared" si="10"/>
        <v>11.138000000000002</v>
      </c>
      <c r="I36" s="311"/>
      <c r="J36" s="311">
        <f t="shared" si="10"/>
        <v>4.5610020920293213</v>
      </c>
      <c r="K36" s="311">
        <f t="shared" si="10"/>
        <v>7.3739979079706766</v>
      </c>
      <c r="L36" s="311">
        <f>SUM(L26:L34)</f>
        <v>11.934999999999999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7.5407148526117559E-3</v>
      </c>
      <c r="C43" s="302">
        <v>0.14564367396689401</v>
      </c>
      <c r="D43" s="302">
        <f>SUM(B43:C43)</f>
        <v>0.15318438881950577</v>
      </c>
      <c r="E43" s="303"/>
      <c r="F43" s="302">
        <v>8.3098765783904925E-3</v>
      </c>
      <c r="G43" s="302">
        <v>0.15535879251601303</v>
      </c>
      <c r="H43" s="302">
        <f>SUM(F43:G43)</f>
        <v>0.16366866909440353</v>
      </c>
      <c r="I43" s="303"/>
      <c r="J43" s="302">
        <v>5.2520280554328221E-3</v>
      </c>
      <c r="K43" s="302">
        <v>0.10384705426293826</v>
      </c>
      <c r="L43" s="302">
        <f>SUM(J43:K43)</f>
        <v>0.10909908231837108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1.0310490015586114E-2</v>
      </c>
      <c r="C44" s="302">
        <v>8.5450723758173253E-2</v>
      </c>
      <c r="D44" s="302">
        <f t="shared" ref="D44:D51" si="11">SUM(B44:C44)</f>
        <v>9.5761213773759374E-2</v>
      </c>
      <c r="E44" s="303"/>
      <c r="F44" s="302">
        <v>1.2396526567838372E-2</v>
      </c>
      <c r="G44" s="302">
        <v>8.0513967209780227E-2</v>
      </c>
      <c r="H44" s="302">
        <f t="shared" ref="H44:H51" si="12">SUM(F44:G44)</f>
        <v>9.2910493777618591E-2</v>
      </c>
      <c r="I44" s="303"/>
      <c r="J44" s="302">
        <v>8.4677558356481119E-3</v>
      </c>
      <c r="K44" s="302">
        <v>4.2235734952137519E-2</v>
      </c>
      <c r="L44" s="302">
        <f t="shared" ref="L44:L51" si="13">SUM(J44:K44)</f>
        <v>5.0703490787785632E-2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1.2272573518725863E-2</v>
      </c>
      <c r="C45" s="302">
        <v>5.7030961759720333E-2</v>
      </c>
      <c r="D45" s="302">
        <f t="shared" si="11"/>
        <v>6.9303535278446196E-2</v>
      </c>
      <c r="E45" s="303"/>
      <c r="F45" s="302">
        <v>1.2659737163276797E-2</v>
      </c>
      <c r="G45" s="302">
        <v>4.8773495543306324E-2</v>
      </c>
      <c r="H45" s="302">
        <f t="shared" si="12"/>
        <v>6.1433232706583123E-2</v>
      </c>
      <c r="I45" s="303"/>
      <c r="J45" s="302">
        <v>8.285147454065684E-3</v>
      </c>
      <c r="K45" s="302">
        <v>2.7729745675465985E-2</v>
      </c>
      <c r="L45" s="302">
        <f t="shared" si="13"/>
        <v>3.6014893129531669E-2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2.6075189456185841E-2</v>
      </c>
      <c r="C46" s="302">
        <v>4.3014355981611366E-2</v>
      </c>
      <c r="D46" s="302">
        <f t="shared" si="11"/>
        <v>6.9089545437797203E-2</v>
      </c>
      <c r="E46" s="303"/>
      <c r="F46" s="302">
        <v>2.187401215888567E-2</v>
      </c>
      <c r="G46" s="302">
        <v>3.4223651669276552E-2</v>
      </c>
      <c r="H46" s="302">
        <f t="shared" si="12"/>
        <v>5.6097663828162225E-2</v>
      </c>
      <c r="I46" s="303"/>
      <c r="J46" s="302">
        <v>1.0223473592689498E-2</v>
      </c>
      <c r="K46" s="302">
        <v>2.6960912896452152E-2</v>
      </c>
      <c r="L46" s="302">
        <f t="shared" si="13"/>
        <v>3.7184386489141651E-2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2.0603663782920193E-3</v>
      </c>
      <c r="C47" s="302">
        <v>0.15521839406456905</v>
      </c>
      <c r="D47" s="302">
        <f t="shared" si="11"/>
        <v>0.15727876044286107</v>
      </c>
      <c r="E47" s="303"/>
      <c r="F47" s="302">
        <v>1.608937609432571E-3</v>
      </c>
      <c r="G47" s="302">
        <v>0.10468780567682871</v>
      </c>
      <c r="H47" s="302">
        <f>SUM(F47:G47)</f>
        <v>0.10629674328626128</v>
      </c>
      <c r="I47" s="303"/>
      <c r="J47" s="302">
        <v>1.2353892172035162E-3</v>
      </c>
      <c r="K47" s="302">
        <v>4.2649260390520347E-2</v>
      </c>
      <c r="L47" s="302">
        <f t="shared" si="13"/>
        <v>4.3884649607723862E-2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5.2431065421806432E-3</v>
      </c>
      <c r="C48" s="302">
        <v>1.0343209758452225E-2</v>
      </c>
      <c r="D48" s="302">
        <f t="shared" si="11"/>
        <v>1.5586316300632869E-2</v>
      </c>
      <c r="E48" s="303"/>
      <c r="F48" s="302">
        <v>4.3908225401196425E-3</v>
      </c>
      <c r="G48" s="302">
        <v>4.6444412300524459E-3</v>
      </c>
      <c r="H48" s="302">
        <f t="shared" si="12"/>
        <v>9.0352637701720875E-3</v>
      </c>
      <c r="I48" s="303"/>
      <c r="J48" s="302">
        <v>2.4186615145912137E-3</v>
      </c>
      <c r="K48" s="302">
        <v>3.47592075740508E-3</v>
      </c>
      <c r="L48" s="302">
        <f t="shared" si="13"/>
        <v>5.8945822719962942E-3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8.9048767301097512E-3</v>
      </c>
      <c r="C49" s="302">
        <v>2.1684174103189222E-2</v>
      </c>
      <c r="D49" s="302">
        <f t="shared" si="11"/>
        <v>3.0589050833298971E-2</v>
      </c>
      <c r="E49" s="303"/>
      <c r="F49" s="302">
        <v>6.836877037014695E-3</v>
      </c>
      <c r="G49" s="302">
        <v>1.1580065397930446E-2</v>
      </c>
      <c r="H49" s="302">
        <f t="shared" si="12"/>
        <v>1.8416942434945141E-2</v>
      </c>
      <c r="I49" s="303"/>
      <c r="J49" s="302">
        <v>3.5502493371216866E-3</v>
      </c>
      <c r="K49" s="302">
        <v>9.0554324951719976E-3</v>
      </c>
      <c r="L49" s="302">
        <f t="shared" si="13"/>
        <v>1.2605681832293684E-2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1.4520389469982299E-3</v>
      </c>
      <c r="C50" s="302">
        <v>0.14491959173952743</v>
      </c>
      <c r="D50" s="302">
        <f t="shared" si="11"/>
        <v>0.14637163068652564</v>
      </c>
      <c r="E50" s="303"/>
      <c r="F50" s="302">
        <v>9.574888846074365E-4</v>
      </c>
      <c r="G50" s="302">
        <v>0.11285381565990356</v>
      </c>
      <c r="H50" s="302">
        <f t="shared" si="12"/>
        <v>0.11381130454451099</v>
      </c>
      <c r="I50" s="303"/>
      <c r="J50" s="302">
        <v>7.7450520894201862E-4</v>
      </c>
      <c r="K50" s="302">
        <v>8.2514296401573858E-2</v>
      </c>
      <c r="L50" s="302">
        <f t="shared" si="13"/>
        <v>8.3288801610515883E-2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7.6066884438637846E-3</v>
      </c>
      <c r="C51" s="302">
        <v>2.5228869983307992E-2</v>
      </c>
      <c r="D51" s="302">
        <f t="shared" si="11"/>
        <v>3.2835558427171778E-2</v>
      </c>
      <c r="E51" s="303"/>
      <c r="F51" s="302">
        <v>5.2396488528492283E-3</v>
      </c>
      <c r="G51" s="302">
        <v>1.6090037704493028E-2</v>
      </c>
      <c r="H51" s="302">
        <f t="shared" si="12"/>
        <v>2.1329686557342256E-2</v>
      </c>
      <c r="I51" s="303"/>
      <c r="J51" s="302">
        <v>5.6987303791151888E-3</v>
      </c>
      <c r="K51" s="302">
        <v>1.1625701573525653E-2</v>
      </c>
      <c r="L51" s="302">
        <f t="shared" si="13"/>
        <v>1.7324431952640842E-2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8.1466044884554001E-2</v>
      </c>
      <c r="C53" s="311">
        <f t="shared" ref="C53:L53" si="14">SUM(C43:C51)</f>
        <v>0.6885339551154448</v>
      </c>
      <c r="D53" s="311">
        <f t="shared" si="14"/>
        <v>0.76999999999999891</v>
      </c>
      <c r="E53" s="311"/>
      <c r="F53" s="311">
        <f t="shared" si="14"/>
        <v>7.4273927392414896E-2</v>
      </c>
      <c r="G53" s="311">
        <f t="shared" si="14"/>
        <v>0.56872607260758434</v>
      </c>
      <c r="H53" s="311">
        <f t="shared" si="14"/>
        <v>0.64299999999999913</v>
      </c>
      <c r="I53" s="311"/>
      <c r="J53" s="311">
        <f t="shared" si="14"/>
        <v>4.5905940594809735E-2</v>
      </c>
      <c r="K53" s="311">
        <f t="shared" si="14"/>
        <v>0.35009405940519089</v>
      </c>
      <c r="L53" s="311">
        <f t="shared" si="14"/>
        <v>0.39600000000000052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0.29326323832432044</v>
      </c>
      <c r="C60" s="302">
        <v>0.40085957524969412</v>
      </c>
      <c r="D60" s="302">
        <f>SUM(B60:C60)</f>
        <v>0.69412281357401451</v>
      </c>
      <c r="E60" s="303"/>
      <c r="F60" s="302">
        <v>0.35364950869821304</v>
      </c>
      <c r="G60" s="302">
        <v>0.52471841740317704</v>
      </c>
      <c r="H60" s="302">
        <f>SUM(F60:G60)</f>
        <v>0.87836792610139014</v>
      </c>
      <c r="I60" s="303"/>
      <c r="J60" s="302">
        <v>0.34714596776819306</v>
      </c>
      <c r="K60" s="302">
        <v>0.47409221699150916</v>
      </c>
      <c r="L60" s="302">
        <f>SUM(J60:K60)</f>
        <v>0.82123818475970223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0.2423010887932262</v>
      </c>
      <c r="C61" s="302">
        <v>0.30506381901443214</v>
      </c>
      <c r="D61" s="302">
        <f t="shared" ref="D61:D68" si="15">SUM(B61:C61)</f>
        <v>0.54736490780765834</v>
      </c>
      <c r="E61" s="303"/>
      <c r="F61" s="302">
        <v>0.33471055428682173</v>
      </c>
      <c r="G61" s="302">
        <v>0.4525011541691793</v>
      </c>
      <c r="H61" s="302">
        <f t="shared" ref="H61:H68" si="16">SUM(F61:G61)</f>
        <v>0.78721170845600108</v>
      </c>
      <c r="I61" s="303"/>
      <c r="J61" s="302">
        <v>0.40167144499643415</v>
      </c>
      <c r="K61" s="302">
        <v>0.60792577207287424</v>
      </c>
      <c r="L61" s="302">
        <f t="shared" ref="L61:L68" si="17">SUM(J61:K61)</f>
        <v>1.0095972170693084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0.38385012829350823</v>
      </c>
      <c r="C62" s="302">
        <v>0.33861830868001314</v>
      </c>
      <c r="D62" s="302">
        <f t="shared" si="15"/>
        <v>0.72246843697352137</v>
      </c>
      <c r="E62" s="303"/>
      <c r="F62" s="302">
        <v>0.4763397948778289</v>
      </c>
      <c r="G62" s="302">
        <v>0.46097516376969461</v>
      </c>
      <c r="H62" s="302">
        <f t="shared" si="16"/>
        <v>0.93731495864752357</v>
      </c>
      <c r="I62" s="303"/>
      <c r="J62" s="302">
        <v>0.53392856018403134</v>
      </c>
      <c r="K62" s="302">
        <v>0.44771428911330624</v>
      </c>
      <c r="L62" s="302">
        <f t="shared" si="17"/>
        <v>0.98164284929733758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0.39894423917019772</v>
      </c>
      <c r="C63" s="302">
        <v>0.20515081698879117</v>
      </c>
      <c r="D63" s="302">
        <f t="shared" si="15"/>
        <v>0.60409505615898884</v>
      </c>
      <c r="E63" s="303"/>
      <c r="F63" s="302">
        <v>0.44004274831724449</v>
      </c>
      <c r="G63" s="302">
        <v>0.25767847299191476</v>
      </c>
      <c r="H63" s="302">
        <f t="shared" si="16"/>
        <v>0.69772122130915926</v>
      </c>
      <c r="I63" s="303"/>
      <c r="J63" s="302">
        <v>0.35711502208745383</v>
      </c>
      <c r="K63" s="302">
        <v>0.27920534419368365</v>
      </c>
      <c r="L63" s="302">
        <f t="shared" si="17"/>
        <v>0.63632036628113742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0.25275969605731979</v>
      </c>
      <c r="C64" s="302">
        <v>0.56102999179719348</v>
      </c>
      <c r="D64" s="302">
        <f t="shared" si="15"/>
        <v>0.81378968785451322</v>
      </c>
      <c r="E64" s="303"/>
      <c r="F64" s="302">
        <v>0.19548464069909433</v>
      </c>
      <c r="G64" s="302">
        <v>0.47324770789833703</v>
      </c>
      <c r="H64" s="302">
        <f t="shared" si="16"/>
        <v>0.66873234859743136</v>
      </c>
      <c r="I64" s="303"/>
      <c r="J64" s="302">
        <v>0.10717954874672828</v>
      </c>
      <c r="K64" s="302">
        <v>0.42857467791332288</v>
      </c>
      <c r="L64" s="302">
        <f t="shared" si="17"/>
        <v>0.53575422666005112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4.7340997886903435E-2</v>
      </c>
      <c r="C65" s="302">
        <v>2.6207934898101904E-2</v>
      </c>
      <c r="D65" s="302">
        <f t="shared" si="15"/>
        <v>7.3548932785005336E-2</v>
      </c>
      <c r="E65" s="303"/>
      <c r="F65" s="302">
        <v>5.9323956903174983E-2</v>
      </c>
      <c r="G65" s="302">
        <v>3.5013389705561025E-2</v>
      </c>
      <c r="H65" s="302">
        <f t="shared" si="16"/>
        <v>9.4337346608736009E-2</v>
      </c>
      <c r="I65" s="303"/>
      <c r="J65" s="302">
        <v>4.9204252363622476E-2</v>
      </c>
      <c r="K65" s="302">
        <v>3.4518179203618819E-2</v>
      </c>
      <c r="L65" s="302">
        <f t="shared" si="17"/>
        <v>8.3722431567241296E-2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0.16502177581560751</v>
      </c>
      <c r="C66" s="302">
        <v>0.18081595797590574</v>
      </c>
      <c r="D66" s="302">
        <f t="shared" si="15"/>
        <v>0.34583773379151328</v>
      </c>
      <c r="E66" s="303"/>
      <c r="F66" s="302">
        <v>0.21125728767849486</v>
      </c>
      <c r="G66" s="302">
        <v>0.21002621497914878</v>
      </c>
      <c r="H66" s="302">
        <f t="shared" si="16"/>
        <v>0.42128350265764364</v>
      </c>
      <c r="I66" s="303"/>
      <c r="J66" s="302">
        <v>0.18028976421438522</v>
      </c>
      <c r="K66" s="302">
        <v>0.24126873626155307</v>
      </c>
      <c r="L66" s="302">
        <f t="shared" si="17"/>
        <v>0.42155850047593829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0.14267831728392497</v>
      </c>
      <c r="C67" s="302">
        <v>1.0176126614162651</v>
      </c>
      <c r="D67" s="302">
        <f t="shared" si="15"/>
        <v>1.16029097870019</v>
      </c>
      <c r="E67" s="303"/>
      <c r="F67" s="302">
        <v>0.13653383276617725</v>
      </c>
      <c r="G67" s="302">
        <v>0.93502465477716989</v>
      </c>
      <c r="H67" s="302">
        <f t="shared" si="16"/>
        <v>1.071558487543347</v>
      </c>
      <c r="I67" s="303"/>
      <c r="J67" s="302">
        <v>0.2040112488628717</v>
      </c>
      <c r="K67" s="302">
        <v>0.7404534248112894</v>
      </c>
      <c r="L67" s="302">
        <f t="shared" si="17"/>
        <v>0.94446467367416109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0.37058254965265219</v>
      </c>
      <c r="C68" s="302">
        <v>0.45789890270193973</v>
      </c>
      <c r="D68" s="302">
        <f t="shared" si="15"/>
        <v>0.82848145235459192</v>
      </c>
      <c r="E68" s="303"/>
      <c r="F68" s="302">
        <v>0.36961464414556644</v>
      </c>
      <c r="G68" s="302">
        <v>0.41985785593320951</v>
      </c>
      <c r="H68" s="302">
        <f t="shared" si="16"/>
        <v>0.7894725000787759</v>
      </c>
      <c r="I68" s="303"/>
      <c r="J68" s="302">
        <v>0.56445419080242754</v>
      </c>
      <c r="K68" s="302">
        <v>0.40624735941268703</v>
      </c>
      <c r="L68" s="302">
        <f t="shared" si="17"/>
        <v>0.97070155021511462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2.2967420312776601</v>
      </c>
      <c r="C70" s="311">
        <f t="shared" ref="C70:L70" si="18">SUM(C60:C68)</f>
        <v>3.4932579687223364</v>
      </c>
      <c r="D70" s="311">
        <f t="shared" si="18"/>
        <v>5.7899999999999965</v>
      </c>
      <c r="E70" s="311"/>
      <c r="F70" s="311">
        <f t="shared" si="18"/>
        <v>2.5769569683726163</v>
      </c>
      <c r="G70" s="311">
        <f t="shared" si="18"/>
        <v>3.7690430316273917</v>
      </c>
      <c r="H70" s="311">
        <f t="shared" si="18"/>
        <v>6.3460000000000063</v>
      </c>
      <c r="I70" s="311"/>
      <c r="J70" s="311">
        <f t="shared" si="18"/>
        <v>2.7450000000261476</v>
      </c>
      <c r="K70" s="311">
        <f t="shared" si="18"/>
        <v>3.6599999999738442</v>
      </c>
      <c r="L70" s="311">
        <f t="shared" si="18"/>
        <v>6.4049999999999914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0.42695940748405486</v>
      </c>
      <c r="C77" s="302">
        <v>2.1542165064669745</v>
      </c>
      <c r="D77" s="302">
        <f>SUM(B77:C77)</f>
        <v>2.5811759139510295</v>
      </c>
      <c r="E77" s="303"/>
      <c r="F77" s="302">
        <v>0.55169720105031772</v>
      </c>
      <c r="G77" s="302">
        <v>2.2862255871681665</v>
      </c>
      <c r="H77" s="302">
        <f>SUM(F77:G77)</f>
        <v>2.8379227882184841</v>
      </c>
      <c r="I77" s="303"/>
      <c r="J77" s="302">
        <v>0.42021540311371314</v>
      </c>
      <c r="K77" s="302">
        <v>1.6679140031602355</v>
      </c>
      <c r="L77" s="302">
        <f>SUM(J77:K77)</f>
        <v>2.0881294062739486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0.58505576049772434</v>
      </c>
      <c r="C78" s="302">
        <v>2.9185764566292285</v>
      </c>
      <c r="D78" s="302">
        <f t="shared" ref="D78:D85" si="19">SUM(B78:C78)</f>
        <v>3.5036322171269529</v>
      </c>
      <c r="E78" s="303"/>
      <c r="F78" s="302">
        <v>0.78428276011579146</v>
      </c>
      <c r="G78" s="302">
        <v>3.5686537539942185</v>
      </c>
      <c r="H78" s="302">
        <f t="shared" ref="H78:H85" si="20">SUM(F78:G78)</f>
        <v>4.3529365141100103</v>
      </c>
      <c r="I78" s="303"/>
      <c r="J78" s="302">
        <v>0.61201766786407075</v>
      </c>
      <c r="K78" s="302">
        <v>3.4030397774572227</v>
      </c>
      <c r="L78" s="302">
        <f t="shared" ref="L78:L85" si="21">SUM(J78:K78)</f>
        <v>4.0150574453212933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0.59692463344894597</v>
      </c>
      <c r="C79" s="302">
        <v>1.6607967120836535</v>
      </c>
      <c r="D79" s="302">
        <f t="shared" si="19"/>
        <v>2.2577213455325995</v>
      </c>
      <c r="E79" s="303"/>
      <c r="F79" s="302">
        <v>0.68369518855608469</v>
      </c>
      <c r="G79" s="302">
        <v>1.8766781677048936</v>
      </c>
      <c r="H79" s="302">
        <f t="shared" si="20"/>
        <v>2.5603733562609783</v>
      </c>
      <c r="I79" s="303"/>
      <c r="J79" s="302">
        <v>0.5371203402024517</v>
      </c>
      <c r="K79" s="302">
        <v>1.3691410335824949</v>
      </c>
      <c r="L79" s="302">
        <f t="shared" si="21"/>
        <v>1.9062613737849468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0.85878968590389992</v>
      </c>
      <c r="C80" s="302">
        <v>0.3174167844548712</v>
      </c>
      <c r="D80" s="302">
        <f t="shared" si="19"/>
        <v>1.1762064703587711</v>
      </c>
      <c r="E80" s="303"/>
      <c r="F80" s="302">
        <v>0.83567629085356865</v>
      </c>
      <c r="G80" s="302">
        <v>0.33667670239065728</v>
      </c>
      <c r="H80" s="302">
        <f t="shared" si="20"/>
        <v>1.172352993244226</v>
      </c>
      <c r="I80" s="303"/>
      <c r="J80" s="302">
        <v>0.50673433953490421</v>
      </c>
      <c r="K80" s="302">
        <v>0.34235317939292131</v>
      </c>
      <c r="L80" s="302">
        <f t="shared" si="21"/>
        <v>0.84908751892782552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0.12171209306340131</v>
      </c>
      <c r="C81" s="302">
        <v>2.2865311168798144</v>
      </c>
      <c r="D81" s="302">
        <f t="shared" si="19"/>
        <v>2.4082432099432158</v>
      </c>
      <c r="E81" s="303"/>
      <c r="F81" s="302">
        <v>0.1308559911506913</v>
      </c>
      <c r="G81" s="302">
        <v>1.6795811553756794</v>
      </c>
      <c r="H81" s="302">
        <f t="shared" si="20"/>
        <v>1.8104371465263707</v>
      </c>
      <c r="I81" s="303"/>
      <c r="J81" s="302">
        <v>0.12670671688808346</v>
      </c>
      <c r="K81" s="302">
        <v>1.0797099765053568</v>
      </c>
      <c r="L81" s="302">
        <f t="shared" si="21"/>
        <v>1.2064166933934404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0.23558423350120553</v>
      </c>
      <c r="C82" s="302">
        <v>4.6580155106697128E-2</v>
      </c>
      <c r="D82" s="302">
        <f t="shared" si="19"/>
        <v>0.28216438860790266</v>
      </c>
      <c r="E82" s="303"/>
      <c r="F82" s="302">
        <v>0.20188137110565768</v>
      </c>
      <c r="G82" s="302">
        <v>4.6976736401323736E-2</v>
      </c>
      <c r="H82" s="302">
        <f t="shared" si="20"/>
        <v>0.24885810750698142</v>
      </c>
      <c r="I82" s="303"/>
      <c r="J82" s="302">
        <v>0.14605183411895392</v>
      </c>
      <c r="K82" s="302">
        <v>3.9493830480548782E-2</v>
      </c>
      <c r="L82" s="302">
        <f t="shared" si="21"/>
        <v>0.1855456645995027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0.19653233050729929</v>
      </c>
      <c r="C83" s="302">
        <v>0.25924992547649633</v>
      </c>
      <c r="D83" s="302">
        <f t="shared" si="19"/>
        <v>0.45578225598379563</v>
      </c>
      <c r="E83" s="303"/>
      <c r="F83" s="302">
        <v>0.19559012595538508</v>
      </c>
      <c r="G83" s="302">
        <v>0.23823874142418361</v>
      </c>
      <c r="H83" s="302">
        <f t="shared" si="20"/>
        <v>0.43382886737956872</v>
      </c>
      <c r="I83" s="303"/>
      <c r="J83" s="302">
        <v>0.13069600712750587</v>
      </c>
      <c r="K83" s="302">
        <v>0.22683244836882682</v>
      </c>
      <c r="L83" s="302">
        <f t="shared" si="21"/>
        <v>0.35752845549633272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0.25012192943686112</v>
      </c>
      <c r="C84" s="302">
        <v>0.73915473546161026</v>
      </c>
      <c r="D84" s="302">
        <f t="shared" si="19"/>
        <v>0.98927666489847144</v>
      </c>
      <c r="E84" s="303"/>
      <c r="F84" s="302">
        <v>0.20537026089220656</v>
      </c>
      <c r="G84" s="302">
        <v>0.53034276511564649</v>
      </c>
      <c r="H84" s="302">
        <f t="shared" si="20"/>
        <v>0.73571302600785304</v>
      </c>
      <c r="I84" s="303"/>
      <c r="J84" s="302">
        <v>0.12267954356146367</v>
      </c>
      <c r="K84" s="302">
        <v>0.35858657245871051</v>
      </c>
      <c r="L84" s="302">
        <f t="shared" si="21"/>
        <v>0.48126611602017416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0.14754843562577599</v>
      </c>
      <c r="C85" s="302">
        <v>0.36924909797148425</v>
      </c>
      <c r="D85" s="302">
        <f t="shared" si="19"/>
        <v>0.51679753359726022</v>
      </c>
      <c r="E85" s="303"/>
      <c r="F85" s="302">
        <v>0.11619466289162597</v>
      </c>
      <c r="G85" s="302">
        <v>0.25838253785391818</v>
      </c>
      <c r="H85" s="302">
        <f t="shared" si="20"/>
        <v>0.37457720074554413</v>
      </c>
      <c r="I85" s="303"/>
      <c r="J85" s="302">
        <v>0.14855116646509961</v>
      </c>
      <c r="K85" s="302">
        <v>0.20615615971742129</v>
      </c>
      <c r="L85" s="302">
        <f t="shared" si="21"/>
        <v>0.35470732618252088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3.419228509469169</v>
      </c>
      <c r="C87" s="311">
        <f t="shared" ref="C87:D87" si="22">SUM(C77:C85)</f>
        <v>10.751771490530832</v>
      </c>
      <c r="D87" s="311">
        <f t="shared" si="22"/>
        <v>14.170999999999999</v>
      </c>
      <c r="E87" s="311"/>
      <c r="F87" s="311">
        <f t="shared" ref="F87:H87" si="23">SUM(F77:F85)</f>
        <v>3.7052438525713294</v>
      </c>
      <c r="G87" s="311">
        <f t="shared" si="23"/>
        <v>10.821756147428687</v>
      </c>
      <c r="H87" s="311">
        <f t="shared" si="23"/>
        <v>14.527000000000015</v>
      </c>
      <c r="I87" s="311"/>
      <c r="J87" s="311">
        <f t="shared" ref="J87:L87" si="24">SUM(J77:J85)</f>
        <v>2.7507730188762469</v>
      </c>
      <c r="K87" s="311">
        <f t="shared" si="24"/>
        <v>8.6932269811237379</v>
      </c>
      <c r="L87" s="311">
        <f t="shared" si="24"/>
        <v>11.443999999999983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1.0923571996130101</v>
      </c>
      <c r="C94" s="302">
        <v>4.6688248867938817</v>
      </c>
      <c r="D94" s="302">
        <f>SUM(B94:C94)</f>
        <v>5.7611820864068921</v>
      </c>
      <c r="E94" s="303"/>
      <c r="F94" s="302">
        <v>1.4101589765064695</v>
      </c>
      <c r="G94" s="302">
        <v>5.2082143608592251</v>
      </c>
      <c r="H94" s="302">
        <f>SUM(F94:G94)</f>
        <v>6.6183733373656946</v>
      </c>
      <c r="I94" s="303"/>
      <c r="J94" s="302">
        <v>1.2803107900132895</v>
      </c>
      <c r="K94" s="302">
        <v>4.4475557938351757</v>
      </c>
      <c r="L94" s="302">
        <f>SUM(J94:K94)</f>
        <v>5.7278665838484653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1.3147645784298612</v>
      </c>
      <c r="C95" s="302">
        <v>5.3364350661037028</v>
      </c>
      <c r="D95" s="302">
        <f t="shared" ref="D95:D102" si="25">SUM(B95:C95)</f>
        <v>6.6511996445335644</v>
      </c>
      <c r="E95" s="303"/>
      <c r="F95" s="302">
        <v>1.7105451955003705</v>
      </c>
      <c r="G95" s="302">
        <v>6.7614438632026559</v>
      </c>
      <c r="H95" s="302">
        <f t="shared" ref="H95:H102" si="26">SUM(F95:G95)</f>
        <v>8.4719890587030271</v>
      </c>
      <c r="I95" s="303"/>
      <c r="J95" s="302">
        <v>1.7804525339944135</v>
      </c>
      <c r="K95" s="302">
        <v>7.3011465196944698</v>
      </c>
      <c r="L95" s="302">
        <f t="shared" ref="L95:L102" si="27">SUM(J95:K95)</f>
        <v>9.0815990536888833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1.5854664363450812</v>
      </c>
      <c r="C96" s="302">
        <v>3.8776615030514376</v>
      </c>
      <c r="D96" s="302">
        <f t="shared" si="25"/>
        <v>5.4631279393965189</v>
      </c>
      <c r="E96" s="303"/>
      <c r="F96" s="302">
        <v>1.6708981411369099</v>
      </c>
      <c r="G96" s="302">
        <v>4.3592106913874833</v>
      </c>
      <c r="H96" s="302">
        <f t="shared" si="26"/>
        <v>6.0301088325243928</v>
      </c>
      <c r="I96" s="303"/>
      <c r="J96" s="302">
        <v>1.5586191027327667</v>
      </c>
      <c r="K96" s="302">
        <v>3.8614014121842257</v>
      </c>
      <c r="L96" s="302">
        <f t="shared" si="27"/>
        <v>5.4200205149169927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2.0756373061611284</v>
      </c>
      <c r="C97" s="302">
        <v>0.95775369852175474</v>
      </c>
      <c r="D97" s="302">
        <f t="shared" si="25"/>
        <v>3.0333910046828834</v>
      </c>
      <c r="E97" s="303"/>
      <c r="F97" s="302">
        <v>2.1730982233172496</v>
      </c>
      <c r="G97" s="302">
        <v>1.1448579819190596</v>
      </c>
      <c r="H97" s="302">
        <f t="shared" si="26"/>
        <v>3.3179562052363094</v>
      </c>
      <c r="I97" s="303"/>
      <c r="J97" s="302">
        <v>1.5587649623676627</v>
      </c>
      <c r="K97" s="302">
        <v>1.2012599293331672</v>
      </c>
      <c r="L97" s="302">
        <f t="shared" si="27"/>
        <v>2.7600248917008301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0.6826674882782201</v>
      </c>
      <c r="C98" s="302">
        <v>7.3082171277779082</v>
      </c>
      <c r="D98" s="302">
        <f t="shared" si="25"/>
        <v>7.9908846160561282</v>
      </c>
      <c r="E98" s="303"/>
      <c r="F98" s="302">
        <v>0.62370899214704412</v>
      </c>
      <c r="G98" s="302">
        <v>6.0202448055376721</v>
      </c>
      <c r="H98" s="302">
        <f t="shared" si="26"/>
        <v>6.6439537976847163</v>
      </c>
      <c r="I98" s="303"/>
      <c r="J98" s="302">
        <v>0.69407577953999533</v>
      </c>
      <c r="K98" s="302">
        <v>4.526720442516373</v>
      </c>
      <c r="L98" s="302">
        <f t="shared" si="27"/>
        <v>5.220796222056368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0.25468850899079876</v>
      </c>
      <c r="C99" s="302">
        <v>0.26453086355845556</v>
      </c>
      <c r="D99" s="302">
        <f t="shared" si="25"/>
        <v>0.51921937254925432</v>
      </c>
      <c r="E99" s="303"/>
      <c r="F99" s="302">
        <v>0.2910718431137167</v>
      </c>
      <c r="G99" s="302">
        <v>0.30580807609992616</v>
      </c>
      <c r="H99" s="302">
        <f t="shared" si="26"/>
        <v>0.59687991921364292</v>
      </c>
      <c r="I99" s="303"/>
      <c r="J99" s="302">
        <v>0.23560644299664696</v>
      </c>
      <c r="K99" s="302">
        <v>0.36095023203041665</v>
      </c>
      <c r="L99" s="302">
        <f t="shared" si="27"/>
        <v>0.59655667502706367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0.55624949720210559</v>
      </c>
      <c r="C100" s="302">
        <v>0.64018929531391644</v>
      </c>
      <c r="D100" s="302">
        <f t="shared" si="25"/>
        <v>1.196438792516022</v>
      </c>
      <c r="E100" s="303"/>
      <c r="F100" s="302">
        <v>0.54684603447984659</v>
      </c>
      <c r="G100" s="302">
        <v>0.6499727091940356</v>
      </c>
      <c r="H100" s="302">
        <f t="shared" si="26"/>
        <v>1.1968187436738822</v>
      </c>
      <c r="I100" s="303"/>
      <c r="J100" s="302">
        <v>0.47934083834467583</v>
      </c>
      <c r="K100" s="302">
        <v>0.66544386270062206</v>
      </c>
      <c r="L100" s="302">
        <f t="shared" si="27"/>
        <v>1.1447847010452978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0.67774016783959723</v>
      </c>
      <c r="C101" s="302">
        <v>3.669441651751761</v>
      </c>
      <c r="D101" s="302">
        <f t="shared" si="25"/>
        <v>4.3471818195913583</v>
      </c>
      <c r="E101" s="303"/>
      <c r="F101" s="302">
        <v>0.58344804988932997</v>
      </c>
      <c r="G101" s="302">
        <v>3.3564792401223427</v>
      </c>
      <c r="H101" s="302">
        <f t="shared" si="26"/>
        <v>3.9399272900116724</v>
      </c>
      <c r="I101" s="303"/>
      <c r="J101" s="302">
        <v>0.51579910484882463</v>
      </c>
      <c r="K101" s="302">
        <v>2.6235864826786415</v>
      </c>
      <c r="L101" s="302">
        <f t="shared" si="27"/>
        <v>3.1393855875274661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0.70309582810722981</v>
      </c>
      <c r="C102" s="302">
        <v>1.4562788961601574</v>
      </c>
      <c r="D102" s="302">
        <f t="shared" si="25"/>
        <v>2.1593747242673871</v>
      </c>
      <c r="E102" s="303"/>
      <c r="F102" s="302">
        <v>0.50446860254142556</v>
      </c>
      <c r="G102" s="302">
        <v>1.2765242130452674</v>
      </c>
      <c r="H102" s="302">
        <f t="shared" si="26"/>
        <v>1.780992815586693</v>
      </c>
      <c r="I102" s="303"/>
      <c r="J102" s="302">
        <v>0.70071183519251445</v>
      </c>
      <c r="K102" s="302">
        <v>1.094253934996128</v>
      </c>
      <c r="L102" s="302">
        <f t="shared" si="27"/>
        <v>1.7949657701886426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8.9426670109670319</v>
      </c>
      <c r="C104" s="311">
        <f t="shared" ref="C104:D104" si="28">SUM(C94:C102)</f>
        <v>28.179332989032979</v>
      </c>
      <c r="D104" s="311">
        <f t="shared" si="28"/>
        <v>37.122000000000007</v>
      </c>
      <c r="E104" s="311"/>
      <c r="F104" s="311">
        <f t="shared" ref="F104:H104" si="29">SUM(F94:F102)</f>
        <v>9.5142440586323644</v>
      </c>
      <c r="G104" s="311">
        <f t="shared" si="29"/>
        <v>29.082755941367665</v>
      </c>
      <c r="H104" s="311">
        <f t="shared" si="29"/>
        <v>38.59700000000003</v>
      </c>
      <c r="I104" s="311"/>
      <c r="J104" s="311">
        <f t="shared" ref="J104:L104" si="30">SUM(J94:J102)</f>
        <v>8.8036813900307891</v>
      </c>
      <c r="K104" s="311">
        <f t="shared" si="30"/>
        <v>26.082318609969217</v>
      </c>
      <c r="L104" s="311">
        <f t="shared" si="30"/>
        <v>34.886000000000003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4.4609538028646034E-2</v>
      </c>
      <c r="C111" s="302">
        <v>0.18966124590707659</v>
      </c>
      <c r="D111" s="302">
        <f>SUM(B111:C111)</f>
        <v>0.23427078393572262</v>
      </c>
      <c r="E111" s="303"/>
      <c r="F111" s="302">
        <v>9.9208962764230191E-2</v>
      </c>
      <c r="G111" s="302">
        <v>0.23052231824607525</v>
      </c>
      <c r="H111" s="302">
        <f>SUM(F111:G111)</f>
        <v>0.32973128101030547</v>
      </c>
      <c r="I111" s="303"/>
      <c r="J111" s="302">
        <v>8.1585263468368502E-2</v>
      </c>
      <c r="K111" s="302">
        <v>0.20672347728806484</v>
      </c>
      <c r="L111" s="302">
        <f>SUM(J111:K111)</f>
        <v>0.28830874075643331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6.3539655492662508E-2</v>
      </c>
      <c r="C112" s="302">
        <v>0.35544405288258291</v>
      </c>
      <c r="D112" s="302">
        <f t="shared" ref="D112:D119" si="31">SUM(B112:C112)</f>
        <v>0.4189837083752454</v>
      </c>
      <c r="E112" s="303"/>
      <c r="F112" s="302">
        <v>0.13914240995816959</v>
      </c>
      <c r="G112" s="302">
        <v>0.50535616660847027</v>
      </c>
      <c r="H112" s="302">
        <f t="shared" ref="H112:H119" si="32">SUM(F112:G112)</f>
        <v>0.64449857656663989</v>
      </c>
      <c r="I112" s="303"/>
      <c r="J112" s="302">
        <v>0.14817614950599864</v>
      </c>
      <c r="K112" s="302">
        <v>0.6053553929263561</v>
      </c>
      <c r="L112" s="302">
        <f t="shared" ref="L112:L119" si="33">SUM(J112:K112)</f>
        <v>0.75353154243235476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6.3070356646179021E-2</v>
      </c>
      <c r="C113" s="302">
        <v>0.20019289362015205</v>
      </c>
      <c r="D113" s="302">
        <f t="shared" si="31"/>
        <v>0.26326325026633107</v>
      </c>
      <c r="E113" s="303"/>
      <c r="F113" s="302">
        <v>0.1215477267642012</v>
      </c>
      <c r="G113" s="302">
        <v>0.28576753563375751</v>
      </c>
      <c r="H113" s="302">
        <f t="shared" si="32"/>
        <v>0.40731526239795868</v>
      </c>
      <c r="I113" s="303"/>
      <c r="J113" s="302">
        <v>0.10685716315024305</v>
      </c>
      <c r="K113" s="302">
        <v>0.25233741367483781</v>
      </c>
      <c r="L113" s="302">
        <f t="shared" si="33"/>
        <v>0.35919457682508082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0.10957706088576651</v>
      </c>
      <c r="C114" s="302">
        <v>3.1752930528376751E-2</v>
      </c>
      <c r="D114" s="302">
        <f t="shared" si="31"/>
        <v>0.14132999141414326</v>
      </c>
      <c r="E114" s="303"/>
      <c r="F114" s="302">
        <v>0.13766964914045504</v>
      </c>
      <c r="G114" s="302">
        <v>3.6953321592448754E-2</v>
      </c>
      <c r="H114" s="302">
        <f t="shared" si="32"/>
        <v>0.17462297073290378</v>
      </c>
      <c r="I114" s="303"/>
      <c r="J114" s="302">
        <v>0.14061889297174426</v>
      </c>
      <c r="K114" s="302">
        <v>2.1100623495306992E-2</v>
      </c>
      <c r="L114" s="302">
        <f t="shared" si="33"/>
        <v>0.16171951646705127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1.2923707895425228E-2</v>
      </c>
      <c r="C115" s="302">
        <v>0.38550774003663718</v>
      </c>
      <c r="D115" s="302">
        <f t="shared" si="31"/>
        <v>0.39843144793206242</v>
      </c>
      <c r="E115" s="303"/>
      <c r="F115" s="302">
        <v>5.6022155819430638E-2</v>
      </c>
      <c r="G115" s="302">
        <v>0.35581449970888485</v>
      </c>
      <c r="H115" s="302">
        <f t="shared" si="32"/>
        <v>0.4118366555283155</v>
      </c>
      <c r="I115" s="303"/>
      <c r="J115" s="302">
        <v>7.2886773284446621E-2</v>
      </c>
      <c r="K115" s="302">
        <v>0.26076160684046745</v>
      </c>
      <c r="L115" s="302">
        <f t="shared" si="33"/>
        <v>0.33364838012491405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1.4684922061247909E-2</v>
      </c>
      <c r="C116" s="302">
        <v>1.5082482517417001E-2</v>
      </c>
      <c r="D116" s="302">
        <f t="shared" si="31"/>
        <v>2.9767404578664912E-2</v>
      </c>
      <c r="E116" s="303"/>
      <c r="F116" s="302">
        <v>4.7556344411264412E-2</v>
      </c>
      <c r="G116" s="302">
        <v>1.782974077099159E-2</v>
      </c>
      <c r="H116" s="302">
        <f t="shared" si="32"/>
        <v>6.5386085182255999E-2</v>
      </c>
      <c r="I116" s="303"/>
      <c r="J116" s="302">
        <v>3.9782944982606344E-2</v>
      </c>
      <c r="K116" s="302">
        <v>1.7181623466142729E-2</v>
      </c>
      <c r="L116" s="302">
        <f t="shared" si="33"/>
        <v>5.6964568448749073E-2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0.15015865646511753</v>
      </c>
      <c r="C117" s="302">
        <v>8.264428152297093E-2</v>
      </c>
      <c r="D117" s="302">
        <f t="shared" si="31"/>
        <v>0.23280293798808846</v>
      </c>
      <c r="E117" s="303"/>
      <c r="F117" s="302">
        <v>0.19069843711645018</v>
      </c>
      <c r="G117" s="302">
        <v>8.5372245783519707E-2</v>
      </c>
      <c r="H117" s="302">
        <f t="shared" si="32"/>
        <v>0.27607068289996989</v>
      </c>
      <c r="I117" s="303"/>
      <c r="J117" s="302">
        <v>0.17725713556240005</v>
      </c>
      <c r="K117" s="302">
        <v>8.679464921521643E-2</v>
      </c>
      <c r="L117" s="302">
        <f t="shared" si="33"/>
        <v>0.26405178477761648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2.3657666181449368E-3</v>
      </c>
      <c r="C118" s="302">
        <v>8.2166523061437444E-2</v>
      </c>
      <c r="D118" s="302">
        <f t="shared" si="31"/>
        <v>8.4532289679582387E-2</v>
      </c>
      <c r="E118" s="303"/>
      <c r="F118" s="302">
        <v>7.6183647208692825E-3</v>
      </c>
      <c r="G118" s="302">
        <v>7.1212420678187213E-2</v>
      </c>
      <c r="H118" s="302">
        <f t="shared" si="32"/>
        <v>7.8830785399056497E-2</v>
      </c>
      <c r="I118" s="303"/>
      <c r="J118" s="302">
        <v>1.2884901282960935E-2</v>
      </c>
      <c r="K118" s="302">
        <v>6.8763289999516156E-2</v>
      </c>
      <c r="L118" s="302">
        <f t="shared" si="33"/>
        <v>8.1648191282477092E-2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6.1637826730003599E-3</v>
      </c>
      <c r="C119" s="302">
        <v>2.4454403157157748E-2</v>
      </c>
      <c r="D119" s="302">
        <f t="shared" si="31"/>
        <v>3.0618185830158108E-2</v>
      </c>
      <c r="E119" s="303"/>
      <c r="F119" s="302">
        <v>2.3353282364091021E-2</v>
      </c>
      <c r="G119" s="302">
        <v>2.0354417918501382E-2</v>
      </c>
      <c r="H119" s="302">
        <f t="shared" si="32"/>
        <v>4.3707700282592403E-2</v>
      </c>
      <c r="I119" s="303"/>
      <c r="J119" s="302">
        <v>2.6319696235720384E-2</v>
      </c>
      <c r="K119" s="302">
        <v>1.4613002649603586E-2</v>
      </c>
      <c r="L119" s="302">
        <f t="shared" si="33"/>
        <v>4.093269888532397E-2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0.46709344676619008</v>
      </c>
      <c r="C121" s="311">
        <f t="shared" ref="C121:D121" si="34">SUM(C111:C119)</f>
        <v>1.3669065532338087</v>
      </c>
      <c r="D121" s="311">
        <f t="shared" si="34"/>
        <v>1.8339999999999985</v>
      </c>
      <c r="E121" s="311"/>
      <c r="F121" s="311">
        <f t="shared" ref="F121:H121" si="35">SUM(F111:F119)</f>
        <v>0.8228173330591616</v>
      </c>
      <c r="G121" s="311">
        <f t="shared" si="35"/>
        <v>1.6091826669408364</v>
      </c>
      <c r="H121" s="311">
        <f t="shared" si="35"/>
        <v>2.4319999999999977</v>
      </c>
      <c r="I121" s="311"/>
      <c r="J121" s="311">
        <f t="shared" ref="J121:L121" si="36">SUM(J111:J119)</f>
        <v>0.80636892044448882</v>
      </c>
      <c r="K121" s="311">
        <f t="shared" si="36"/>
        <v>1.5336310795555124</v>
      </c>
      <c r="L121" s="311">
        <f t="shared" si="36"/>
        <v>2.3400000000000007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9.4293570545254377E-2</v>
      </c>
      <c r="C128" s="302">
        <v>0.42732229178099079</v>
      </c>
      <c r="D128" s="302">
        <f>SUM(B128:C128)</f>
        <v>0.52161586232624513</v>
      </c>
      <c r="E128" s="303"/>
      <c r="F128" s="302">
        <v>9.0239181939339039E-2</v>
      </c>
      <c r="G128" s="302">
        <v>0.62053401804815023</v>
      </c>
      <c r="H128" s="302">
        <f>SUM(F128:G128)</f>
        <v>0.71077319998748922</v>
      </c>
      <c r="I128" s="303"/>
      <c r="J128" s="302">
        <v>0.11161792947798593</v>
      </c>
      <c r="K128" s="302">
        <v>0.70852430930299592</v>
      </c>
      <c r="L128" s="302">
        <f>SUM(J128:K128)</f>
        <v>0.8201422387809818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0.16718781061798257</v>
      </c>
      <c r="C129" s="302">
        <v>0.35098415281819806</v>
      </c>
      <c r="D129" s="302">
        <f t="shared" ref="D129:D136" si="37">SUM(B129:C129)</f>
        <v>0.51817196343618066</v>
      </c>
      <c r="E129" s="303"/>
      <c r="F129" s="302">
        <v>0.19120575000350878</v>
      </c>
      <c r="G129" s="302">
        <v>0.5258500833548807</v>
      </c>
      <c r="H129" s="302">
        <f t="shared" ref="H129:H136" si="38">SUM(F129:G129)</f>
        <v>0.71705583335838952</v>
      </c>
      <c r="I129" s="303"/>
      <c r="J129" s="302">
        <v>0.30942938107359752</v>
      </c>
      <c r="K129" s="302">
        <v>0.70340607613540029</v>
      </c>
      <c r="L129" s="302">
        <f t="shared" ref="L129:L136" si="39">SUM(J129:K129)</f>
        <v>1.0128354572089977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0.24039845214536174</v>
      </c>
      <c r="C130" s="302">
        <v>0.30475260483173833</v>
      </c>
      <c r="D130" s="302">
        <f t="shared" si="37"/>
        <v>0.54515105697710009</v>
      </c>
      <c r="E130" s="303"/>
      <c r="F130" s="302">
        <v>0.22664484672103366</v>
      </c>
      <c r="G130" s="302">
        <v>0.41126409398916347</v>
      </c>
      <c r="H130" s="302">
        <f t="shared" si="38"/>
        <v>0.6379089407101971</v>
      </c>
      <c r="I130" s="303"/>
      <c r="J130" s="302">
        <v>0.30764796026639041</v>
      </c>
      <c r="K130" s="302">
        <v>0.44843219342265367</v>
      </c>
      <c r="L130" s="302">
        <f t="shared" si="39"/>
        <v>0.75608015368904402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0.20266095904538384</v>
      </c>
      <c r="C131" s="302">
        <v>5.5668907688731825E-2</v>
      </c>
      <c r="D131" s="302">
        <f t="shared" si="37"/>
        <v>0.25832986673411568</v>
      </c>
      <c r="E131" s="303"/>
      <c r="F131" s="302">
        <v>0.14565602028085484</v>
      </c>
      <c r="G131" s="302">
        <v>0.11098638959450548</v>
      </c>
      <c r="H131" s="302">
        <f t="shared" si="38"/>
        <v>0.2566424098753603</v>
      </c>
      <c r="I131" s="303"/>
      <c r="J131" s="302">
        <v>0.11721324871267139</v>
      </c>
      <c r="K131" s="302">
        <v>0.14161596075396699</v>
      </c>
      <c r="L131" s="302">
        <f t="shared" si="39"/>
        <v>0.25882920946663834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5.9405190596170485E-2</v>
      </c>
      <c r="C132" s="302">
        <v>0.27159177155473868</v>
      </c>
      <c r="D132" s="302">
        <f t="shared" si="37"/>
        <v>0.33099696215090918</v>
      </c>
      <c r="E132" s="303"/>
      <c r="F132" s="302">
        <v>3.7131192829606925E-2</v>
      </c>
      <c r="G132" s="302">
        <v>0.38280895224426909</v>
      </c>
      <c r="H132" s="302">
        <f t="shared" si="38"/>
        <v>0.419940145073876</v>
      </c>
      <c r="I132" s="303"/>
      <c r="J132" s="302">
        <v>7.4922692623432111E-2</v>
      </c>
      <c r="K132" s="302">
        <v>0.43266354967964088</v>
      </c>
      <c r="L132" s="302">
        <f t="shared" si="39"/>
        <v>0.50758624230307303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5.5315594579102047E-2</v>
      </c>
      <c r="C133" s="302">
        <v>4.5255690789049979E-2</v>
      </c>
      <c r="D133" s="302">
        <f t="shared" si="37"/>
        <v>0.10057128536815202</v>
      </c>
      <c r="E133" s="303"/>
      <c r="F133" s="302">
        <v>3.5129858735745312E-2</v>
      </c>
      <c r="G133" s="302">
        <v>6.5259112350908852E-2</v>
      </c>
      <c r="H133" s="302">
        <f t="shared" si="38"/>
        <v>0.10038897108665416</v>
      </c>
      <c r="I133" s="303"/>
      <c r="J133" s="302">
        <v>4.6564418637868213E-2</v>
      </c>
      <c r="K133" s="302">
        <v>8.4615306153611569E-2</v>
      </c>
      <c r="L133" s="302">
        <f t="shared" si="39"/>
        <v>0.13117972479147977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7.8227535976045176E-2</v>
      </c>
      <c r="C134" s="302">
        <v>4.8417226151183823E-2</v>
      </c>
      <c r="D134" s="302">
        <f>SUM(B134:C134)</f>
        <v>0.126644762127229</v>
      </c>
      <c r="E134" s="303"/>
      <c r="F134" s="302">
        <v>4.7602198870722895E-2</v>
      </c>
      <c r="G134" s="302">
        <v>0.1006563859680924</v>
      </c>
      <c r="H134" s="302">
        <f t="shared" si="38"/>
        <v>0.14825858483881529</v>
      </c>
      <c r="I134" s="303"/>
      <c r="J134" s="302">
        <v>5.5510990274538062E-2</v>
      </c>
      <c r="K134" s="302">
        <v>0.13868938689018506</v>
      </c>
      <c r="L134" s="302">
        <f t="shared" si="39"/>
        <v>0.19420037716472313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5.0562805767489026E-2</v>
      </c>
      <c r="C135" s="302">
        <v>0.68114717083813792</v>
      </c>
      <c r="D135" s="302">
        <f t="shared" si="37"/>
        <v>0.73170997660562698</v>
      </c>
      <c r="E135" s="303"/>
      <c r="F135" s="302">
        <v>3.4014297539843558E-2</v>
      </c>
      <c r="G135" s="302">
        <v>0.73722842772460595</v>
      </c>
      <c r="H135" s="302">
        <f t="shared" si="38"/>
        <v>0.77124272526444948</v>
      </c>
      <c r="I135" s="303"/>
      <c r="J135" s="302">
        <v>3.9494784605849327E-2</v>
      </c>
      <c r="K135" s="302">
        <v>0.92390112013607062</v>
      </c>
      <c r="L135" s="302">
        <f t="shared" si="39"/>
        <v>0.96339590474191994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7.6598238222273782E-2</v>
      </c>
      <c r="C136" s="302">
        <v>0.65321002605217016</v>
      </c>
      <c r="D136" s="302">
        <f t="shared" si="37"/>
        <v>0.7298082642744439</v>
      </c>
      <c r="E136" s="303"/>
      <c r="F136" s="302">
        <v>3.4811822472686937E-2</v>
      </c>
      <c r="G136" s="302">
        <v>0.61997736733206543</v>
      </c>
      <c r="H136" s="302">
        <f t="shared" si="38"/>
        <v>0.65478918980475243</v>
      </c>
      <c r="I136" s="303"/>
      <c r="J136" s="302">
        <v>5.3074293183000693E-2</v>
      </c>
      <c r="K136" s="302">
        <v>0.62167639867013225</v>
      </c>
      <c r="L136" s="302">
        <f t="shared" si="39"/>
        <v>0.67475069185313297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1.0246501574950631</v>
      </c>
      <c r="C138" s="311">
        <f t="shared" ref="C138" si="40">SUM(C128:C136)</f>
        <v>2.8383498425049396</v>
      </c>
      <c r="D138" s="311">
        <f>SUM(D128:D136)</f>
        <v>3.8630000000000027</v>
      </c>
      <c r="E138" s="311"/>
      <c r="F138" s="311">
        <f t="shared" ref="F138:H138" si="41">SUM(F128:F136)</f>
        <v>0.84243516939334206</v>
      </c>
      <c r="G138" s="311">
        <f t="shared" si="41"/>
        <v>3.5745648306066418</v>
      </c>
      <c r="H138" s="311">
        <f t="shared" si="41"/>
        <v>4.4169999999999838</v>
      </c>
      <c r="I138" s="311"/>
      <c r="J138" s="311">
        <f t="shared" ref="J138:L138" si="42">SUM(J128:J136)</f>
        <v>1.1154756988553336</v>
      </c>
      <c r="K138" s="311">
        <f t="shared" si="42"/>
        <v>4.2035243011446575</v>
      </c>
      <c r="L138" s="311">
        <f t="shared" si="42"/>
        <v>5.3189999999999902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1.0583740878984289</v>
      </c>
      <c r="C145" s="302">
        <v>5.3828538972619144</v>
      </c>
      <c r="D145" s="302">
        <f>SUM(B145:C145)</f>
        <v>6.4412279851603431</v>
      </c>
      <c r="E145" s="303"/>
      <c r="F145" s="302">
        <v>1.6158638332269408</v>
      </c>
      <c r="G145" s="302">
        <v>7.3376330865932342</v>
      </c>
      <c r="H145" s="302">
        <f>SUM(F145:G145)</f>
        <v>8.953496919820175</v>
      </c>
      <c r="I145" s="303"/>
      <c r="J145" s="302">
        <v>2.0783791151709634</v>
      </c>
      <c r="K145" s="302">
        <v>8.2333896371075284</v>
      </c>
      <c r="L145" s="302">
        <f>SUM(J145:K145)</f>
        <v>10.311768752278493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0.88277808058611551</v>
      </c>
      <c r="C146" s="302">
        <v>4.9737388731048471</v>
      </c>
      <c r="D146" s="302">
        <f t="shared" ref="D146:D153" si="43">SUM(B146:C146)</f>
        <v>5.8565169536909627</v>
      </c>
      <c r="E146" s="303"/>
      <c r="F146" s="302">
        <v>1.3766394134720477</v>
      </c>
      <c r="G146" s="302">
        <v>6.9589776294066503</v>
      </c>
      <c r="H146" s="302">
        <f t="shared" ref="H146:H153" si="44">SUM(F146:G146)</f>
        <v>8.3356170428786989</v>
      </c>
      <c r="I146" s="303"/>
      <c r="J146" s="302">
        <v>2.0864142781257295</v>
      </c>
      <c r="K146" s="302">
        <v>10.445252675673665</v>
      </c>
      <c r="L146" s="302">
        <f t="shared" ref="L146:L153" si="45">SUM(J146:K146)</f>
        <v>12.531666953799395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0.83770620639288296</v>
      </c>
      <c r="C147" s="302">
        <v>2.5832107414528558</v>
      </c>
      <c r="D147" s="302">
        <f t="shared" si="43"/>
        <v>3.4209169478457389</v>
      </c>
      <c r="E147" s="303"/>
      <c r="F147" s="302">
        <v>1.1498107867913889</v>
      </c>
      <c r="G147" s="302">
        <v>3.4387820340614015</v>
      </c>
      <c r="H147" s="302">
        <f t="shared" si="44"/>
        <v>4.5885928208527904</v>
      </c>
      <c r="I147" s="303"/>
      <c r="J147" s="302">
        <v>1.585041133564181</v>
      </c>
      <c r="K147" s="302">
        <v>4.1724994582968833</v>
      </c>
      <c r="L147" s="302">
        <f t="shared" si="45"/>
        <v>5.7575405918610638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4.0629188842988446</v>
      </c>
      <c r="C148" s="302">
        <v>0.50814593821715004</v>
      </c>
      <c r="D148" s="302">
        <f t="shared" si="43"/>
        <v>4.5710648225159947</v>
      </c>
      <c r="E148" s="303"/>
      <c r="F148" s="302">
        <v>4.6364493609887072</v>
      </c>
      <c r="G148" s="302">
        <v>0.64193869612929744</v>
      </c>
      <c r="H148" s="302">
        <f t="shared" si="44"/>
        <v>5.2783880571180042</v>
      </c>
      <c r="I148" s="303"/>
      <c r="J148" s="302">
        <v>4.7391198617674997</v>
      </c>
      <c r="K148" s="302">
        <v>0.83544595885985595</v>
      </c>
      <c r="L148" s="302">
        <f t="shared" si="45"/>
        <v>5.5745658206273561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0.39599521125782317</v>
      </c>
      <c r="C149" s="302">
        <v>24.331501518236855</v>
      </c>
      <c r="D149" s="302">
        <f t="shared" si="43"/>
        <v>24.727496729494678</v>
      </c>
      <c r="E149" s="303"/>
      <c r="F149" s="302">
        <v>0.47391748999967925</v>
      </c>
      <c r="G149" s="302">
        <v>22.317352895548417</v>
      </c>
      <c r="H149" s="302">
        <f t="shared" si="44"/>
        <v>22.791270385548096</v>
      </c>
      <c r="I149" s="303"/>
      <c r="J149" s="302">
        <v>0.88171053279091194</v>
      </c>
      <c r="K149" s="302">
        <v>24.436641622226723</v>
      </c>
      <c r="L149" s="302">
        <f t="shared" si="45"/>
        <v>25.318352155017635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4.5844252248041742E-2</v>
      </c>
      <c r="C150" s="302">
        <v>0.12717306513658624</v>
      </c>
      <c r="D150" s="302">
        <f t="shared" si="43"/>
        <v>0.173017317384628</v>
      </c>
      <c r="E150" s="303"/>
      <c r="F150" s="302">
        <v>5.147888652549195E-2</v>
      </c>
      <c r="G150" s="302">
        <v>0.16939780401795621</v>
      </c>
      <c r="H150" s="302">
        <f t="shared" si="44"/>
        <v>0.22087669054344816</v>
      </c>
      <c r="I150" s="303"/>
      <c r="J150" s="302">
        <v>5.9919973497211239E-2</v>
      </c>
      <c r="K150" s="302">
        <v>0.17307314615669459</v>
      </c>
      <c r="L150" s="302">
        <f t="shared" si="45"/>
        <v>0.23299311965390582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0.43526056970147819</v>
      </c>
      <c r="C151" s="302">
        <v>0.38202461482026479</v>
      </c>
      <c r="D151" s="302">
        <f t="shared" si="43"/>
        <v>0.81728518452174304</v>
      </c>
      <c r="E151" s="303"/>
      <c r="F151" s="302">
        <v>0.53435353161369881</v>
      </c>
      <c r="G151" s="302">
        <v>0.46011433705467653</v>
      </c>
      <c r="H151" s="302">
        <f t="shared" si="44"/>
        <v>0.99446786866837533</v>
      </c>
      <c r="I151" s="303"/>
      <c r="J151" s="302">
        <v>0.62265206436903076</v>
      </c>
      <c r="K151" s="302">
        <v>0.58207638186065502</v>
      </c>
      <c r="L151" s="302">
        <f t="shared" si="45"/>
        <v>1.2047284462296859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6.4152384259099915E-2</v>
      </c>
      <c r="C152" s="302">
        <v>4.3644675093228562</v>
      </c>
      <c r="D152" s="302">
        <f t="shared" si="43"/>
        <v>4.4286198935819563</v>
      </c>
      <c r="E152" s="303"/>
      <c r="F152" s="302">
        <v>6.3481861958690392E-2</v>
      </c>
      <c r="G152" s="302">
        <v>4.3969149132710648</v>
      </c>
      <c r="H152" s="302">
        <f t="shared" si="44"/>
        <v>4.4603967752297553</v>
      </c>
      <c r="I152" s="303"/>
      <c r="J152" s="302">
        <v>9.0397343616159961E-2</v>
      </c>
      <c r="K152" s="302">
        <v>5.2377388965541813</v>
      </c>
      <c r="L152" s="302">
        <f t="shared" si="45"/>
        <v>5.3281362401703412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0.26761985950101203</v>
      </c>
      <c r="C153" s="302">
        <v>2.9192343063030632</v>
      </c>
      <c r="D153" s="302">
        <f t="shared" si="43"/>
        <v>3.1868541658040752</v>
      </c>
      <c r="E153" s="303"/>
      <c r="F153" s="302">
        <v>0.23708201830508141</v>
      </c>
      <c r="G153" s="302">
        <v>2.8948114210356715</v>
      </c>
      <c r="H153" s="302">
        <f t="shared" si="44"/>
        <v>3.1318934393407529</v>
      </c>
      <c r="I153" s="303"/>
      <c r="J153" s="302">
        <v>0.39083680843365165</v>
      </c>
      <c r="K153" s="302">
        <v>3.8224111119284596</v>
      </c>
      <c r="L153" s="302">
        <f t="shared" si="45"/>
        <v>4.2132479203621109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8.0506495361437267</v>
      </c>
      <c r="C155" s="311">
        <f t="shared" ref="C155:D155" si="46">SUM(C145:C153)</f>
        <v>45.572350463856395</v>
      </c>
      <c r="D155" s="311">
        <f t="shared" si="46"/>
        <v>53.623000000000118</v>
      </c>
      <c r="E155" s="311"/>
      <c r="F155" s="311">
        <f t="shared" ref="F155:H155" si="47">SUM(F145:F153)</f>
        <v>10.139077182881728</v>
      </c>
      <c r="G155" s="311">
        <f t="shared" si="47"/>
        <v>48.615922817118374</v>
      </c>
      <c r="H155" s="311">
        <f t="shared" si="47"/>
        <v>58.755000000000095</v>
      </c>
      <c r="I155" s="311"/>
      <c r="J155" s="311">
        <f t="shared" ref="J155:L155" si="48">SUM(J145:J153)</f>
        <v>12.534471111335337</v>
      </c>
      <c r="K155" s="311">
        <f t="shared" si="48"/>
        <v>57.938528888664649</v>
      </c>
      <c r="L155" s="311">
        <f t="shared" si="48"/>
        <v>70.472999999999985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6.5981954430825516</v>
      </c>
      <c r="C162" s="302">
        <v>10.206916359984744</v>
      </c>
      <c r="D162" s="302">
        <f>SUM(B162:C162)</f>
        <v>16.805111803067295</v>
      </c>
      <c r="E162" s="303"/>
      <c r="F162" s="302">
        <v>8.7572092609048635</v>
      </c>
      <c r="G162" s="302">
        <v>12.002518654588503</v>
      </c>
      <c r="H162" s="302">
        <f>SUM(F162:G162)</f>
        <v>20.759727915493364</v>
      </c>
      <c r="I162" s="303"/>
      <c r="J162" s="302">
        <v>10.108009259851915</v>
      </c>
      <c r="K162" s="302">
        <v>12.039562042852909</v>
      </c>
      <c r="L162" s="302">
        <f>SUM(J162:K162)</f>
        <v>22.147571302704826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4.9183247264556487</v>
      </c>
      <c r="C163" s="302">
        <v>4.9295594029391143</v>
      </c>
      <c r="D163" s="302">
        <f t="shared" ref="D163:D170" si="49">SUM(B163:C163)</f>
        <v>9.8478841293947639</v>
      </c>
      <c r="E163" s="303"/>
      <c r="F163" s="302">
        <v>7.1579709205332405</v>
      </c>
      <c r="G163" s="302">
        <v>6.6380312095240228</v>
      </c>
      <c r="H163" s="302">
        <f t="shared" ref="H163:H170" si="50">SUM(F163:G163)</f>
        <v>13.796002130057264</v>
      </c>
      <c r="I163" s="303"/>
      <c r="J163" s="302">
        <v>8.9728781922001506</v>
      </c>
      <c r="K163" s="302">
        <v>8.4712435436423217</v>
      </c>
      <c r="L163" s="302">
        <f t="shared" ref="L163:L170" si="51">SUM(J163:K163)</f>
        <v>17.444121735842472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5.5070814897049143</v>
      </c>
      <c r="C164" s="302">
        <v>5.3159522024287167</v>
      </c>
      <c r="D164" s="302">
        <f t="shared" si="49"/>
        <v>10.823033692133631</v>
      </c>
      <c r="E164" s="303"/>
      <c r="F164" s="302">
        <v>6.9751999687640858</v>
      </c>
      <c r="G164" s="302">
        <v>6.4442170184855803</v>
      </c>
      <c r="H164" s="302">
        <f t="shared" si="50"/>
        <v>13.419416987249665</v>
      </c>
      <c r="I164" s="303"/>
      <c r="J164" s="302">
        <v>8.1511042481323308</v>
      </c>
      <c r="K164" s="302">
        <v>6.6057332309375303</v>
      </c>
      <c r="L164" s="302">
        <f t="shared" si="51"/>
        <v>14.756837479069862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8.701825749871329</v>
      </c>
      <c r="C165" s="302">
        <v>3.2387910977046226</v>
      </c>
      <c r="D165" s="302">
        <f t="shared" si="49"/>
        <v>11.940616847575951</v>
      </c>
      <c r="E165" s="303"/>
      <c r="F165" s="302">
        <v>9.2010390177559227</v>
      </c>
      <c r="G165" s="302">
        <v>3.9673685966736634</v>
      </c>
      <c r="H165" s="302">
        <f t="shared" si="50"/>
        <v>13.168407614429587</v>
      </c>
      <c r="I165" s="303"/>
      <c r="J165" s="302">
        <v>8.7560897744278705</v>
      </c>
      <c r="K165" s="302">
        <v>5.0131429196838777</v>
      </c>
      <c r="L165" s="302">
        <f t="shared" si="51"/>
        <v>13.769232694111748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1.5408379095308284</v>
      </c>
      <c r="C166" s="302">
        <v>8.2383247812051188</v>
      </c>
      <c r="D166" s="302">
        <f t="shared" si="49"/>
        <v>9.7791626907359479</v>
      </c>
      <c r="E166" s="303"/>
      <c r="F166" s="302">
        <v>1.4831593375180216</v>
      </c>
      <c r="G166" s="302">
        <v>7.564329439444669</v>
      </c>
      <c r="H166" s="302">
        <f t="shared" si="50"/>
        <v>9.047488776962691</v>
      </c>
      <c r="I166" s="303"/>
      <c r="J166" s="302">
        <v>1.6098132089864041</v>
      </c>
      <c r="K166" s="302">
        <v>7.4354188625559861</v>
      </c>
      <c r="L166" s="302">
        <f t="shared" si="51"/>
        <v>9.0452320715423902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1.0905193027987075</v>
      </c>
      <c r="C167" s="302">
        <v>0.22887686938438842</v>
      </c>
      <c r="D167" s="302">
        <f t="shared" si="49"/>
        <v>1.3193961721830958</v>
      </c>
      <c r="E167" s="303"/>
      <c r="F167" s="302">
        <v>1.1782374088729197</v>
      </c>
      <c r="G167" s="302">
        <v>0.26879991418616533</v>
      </c>
      <c r="H167" s="302">
        <f t="shared" si="50"/>
        <v>1.4470373230590852</v>
      </c>
      <c r="I167" s="303"/>
      <c r="J167" s="302">
        <v>1.4094803047021778</v>
      </c>
      <c r="K167" s="302">
        <v>0.30763858059621313</v>
      </c>
      <c r="L167" s="302">
        <f t="shared" si="51"/>
        <v>1.717118885298391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21.968686901219854</v>
      </c>
      <c r="C168" s="302">
        <v>15.527408284458993</v>
      </c>
      <c r="D168" s="302">
        <f t="shared" si="49"/>
        <v>37.496095185678847</v>
      </c>
      <c r="E168" s="303"/>
      <c r="F168" s="302">
        <v>22.301031243880569</v>
      </c>
      <c r="G168" s="302">
        <v>16.960629674995474</v>
      </c>
      <c r="H168" s="302">
        <f t="shared" si="50"/>
        <v>39.261660918876046</v>
      </c>
      <c r="I168" s="303"/>
      <c r="J168" s="302">
        <v>19.236309836230898</v>
      </c>
      <c r="K168" s="302">
        <v>17.228821695292446</v>
      </c>
      <c r="L168" s="302">
        <f t="shared" si="51"/>
        <v>36.46513153152334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0.83639709211212376</v>
      </c>
      <c r="C169" s="302">
        <v>6.1540223217347307</v>
      </c>
      <c r="D169" s="302">
        <f t="shared" si="49"/>
        <v>6.9904194138468547</v>
      </c>
      <c r="E169" s="303"/>
      <c r="F169" s="302">
        <v>0.73562488403959669</v>
      </c>
      <c r="G169" s="302">
        <v>5.5772144421633021</v>
      </c>
      <c r="H169" s="302">
        <f t="shared" si="50"/>
        <v>6.3128393262028988</v>
      </c>
      <c r="I169" s="303"/>
      <c r="J169" s="302">
        <v>0.84602263943082057</v>
      </c>
      <c r="K169" s="302">
        <v>5.2143746309178356</v>
      </c>
      <c r="L169" s="302">
        <f t="shared" si="51"/>
        <v>6.0603972703486564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6.1724806446346241</v>
      </c>
      <c r="C170" s="302">
        <v>6.8887994207488479</v>
      </c>
      <c r="D170" s="302">
        <f t="shared" si="49"/>
        <v>13.061280065383471</v>
      </c>
      <c r="E170" s="303"/>
      <c r="F170" s="302">
        <v>5.5463060924064091</v>
      </c>
      <c r="G170" s="302">
        <v>5.957112915263207</v>
      </c>
      <c r="H170" s="302">
        <f t="shared" si="50"/>
        <v>11.503419007669617</v>
      </c>
      <c r="I170" s="303"/>
      <c r="J170" s="302">
        <v>4.8573962971506139</v>
      </c>
      <c r="K170" s="302">
        <v>5.1449607324076556</v>
      </c>
      <c r="L170" s="302">
        <f t="shared" si="51"/>
        <v>10.002357029558269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57.33434925941058</v>
      </c>
      <c r="C172" s="311">
        <f t="shared" ref="C172:D172" si="52">SUM(C162:C170)</f>
        <v>60.728650740589273</v>
      </c>
      <c r="D172" s="311">
        <f t="shared" si="52"/>
        <v>118.06299999999986</v>
      </c>
      <c r="E172" s="311"/>
      <c r="F172" s="311">
        <f t="shared" ref="F172:H172" si="53">SUM(F162:F170)</f>
        <v>63.335778134675635</v>
      </c>
      <c r="G172" s="311">
        <f t="shared" si="53"/>
        <v>65.380221865324586</v>
      </c>
      <c r="H172" s="311">
        <f t="shared" si="53"/>
        <v>128.71600000000021</v>
      </c>
      <c r="I172" s="311"/>
      <c r="J172" s="311">
        <f t="shared" ref="J172:L172" si="54">SUM(J162:J170)</f>
        <v>63.947103761113191</v>
      </c>
      <c r="K172" s="311">
        <f t="shared" si="54"/>
        <v>67.460896238886775</v>
      </c>
      <c r="L172" s="311">
        <f t="shared" si="54"/>
        <v>131.40799999999996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0.41994677156663757</v>
      </c>
      <c r="C179" s="302">
        <v>1.9288556159771411</v>
      </c>
      <c r="D179" s="302">
        <f>SUM(B179:C179)</f>
        <v>2.3488023875437785</v>
      </c>
      <c r="E179" s="303"/>
      <c r="F179" s="302">
        <v>0.5599398378192364</v>
      </c>
      <c r="G179" s="302">
        <v>1.9774207749155712</v>
      </c>
      <c r="H179" s="302">
        <f>SUM(F179:G179)</f>
        <v>2.5373606127348074</v>
      </c>
      <c r="I179" s="303"/>
      <c r="J179" s="302">
        <v>0.66591634087769103</v>
      </c>
      <c r="K179" s="302">
        <v>1.8147242766307654</v>
      </c>
      <c r="L179" s="302">
        <f>SUM(J179:K179)</f>
        <v>2.4806406175084565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0.35728114050625487</v>
      </c>
      <c r="C180" s="302">
        <v>1.3682636941683664</v>
      </c>
      <c r="D180" s="302">
        <f t="shared" ref="D180:D187" si="55">SUM(B180:C180)</f>
        <v>1.7255448346746212</v>
      </c>
      <c r="E180" s="303"/>
      <c r="F180" s="302">
        <v>0.57370486682643418</v>
      </c>
      <c r="G180" s="302">
        <v>1.8359455742979316</v>
      </c>
      <c r="H180" s="302">
        <f t="shared" ref="H180:H187" si="56">SUM(F180:G180)</f>
        <v>2.4096504411243655</v>
      </c>
      <c r="I180" s="303"/>
      <c r="J180" s="302">
        <v>0.77397663078590517</v>
      </c>
      <c r="K180" s="302">
        <v>2.7381920969190712</v>
      </c>
      <c r="L180" s="302">
        <f t="shared" ref="L180:L187" si="57">SUM(J180:K180)</f>
        <v>3.5121687277049762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0.42692916249764479</v>
      </c>
      <c r="C181" s="302">
        <v>1.5551786823586671</v>
      </c>
      <c r="D181" s="302">
        <f t="shared" si="55"/>
        <v>1.9821078448563119</v>
      </c>
      <c r="E181" s="303"/>
      <c r="F181" s="302">
        <v>0.57173957892253791</v>
      </c>
      <c r="G181" s="302">
        <v>2.077497404051639</v>
      </c>
      <c r="H181" s="302">
        <f t="shared" si="56"/>
        <v>2.6492369829741769</v>
      </c>
      <c r="I181" s="303"/>
      <c r="J181" s="302">
        <v>0.68733680041855427</v>
      </c>
      <c r="K181" s="302">
        <v>2.7004121107127701</v>
      </c>
      <c r="L181" s="302">
        <f t="shared" si="57"/>
        <v>3.3877489111313244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1.5073122456912815</v>
      </c>
      <c r="C182" s="302">
        <v>1.1326958899285176</v>
      </c>
      <c r="D182" s="302">
        <f t="shared" si="55"/>
        <v>2.6400081356197989</v>
      </c>
      <c r="E182" s="303"/>
      <c r="F182" s="302">
        <v>1.6924847080699814</v>
      </c>
      <c r="G182" s="302">
        <v>1.2406213023253669</v>
      </c>
      <c r="H182" s="302">
        <f t="shared" si="56"/>
        <v>2.9331060103953481</v>
      </c>
      <c r="I182" s="303"/>
      <c r="J182" s="302">
        <v>1.7289136495520667</v>
      </c>
      <c r="K182" s="302">
        <v>1.3323156166389696</v>
      </c>
      <c r="L182" s="302">
        <f t="shared" si="57"/>
        <v>3.0612292661910363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5.1520129934349637E-2</v>
      </c>
      <c r="C183" s="302">
        <v>1.5493943690128409</v>
      </c>
      <c r="D183" s="302">
        <f t="shared" si="55"/>
        <v>1.6009144989471906</v>
      </c>
      <c r="E183" s="303"/>
      <c r="F183" s="302">
        <v>5.9099360339625082E-2</v>
      </c>
      <c r="G183" s="302">
        <v>1.2018128795889862</v>
      </c>
      <c r="H183" s="302">
        <f t="shared" si="56"/>
        <v>1.2609122399286112</v>
      </c>
      <c r="I183" s="303"/>
      <c r="J183" s="302">
        <v>0.1314879572906302</v>
      </c>
      <c r="K183" s="302">
        <v>1.2569088890536346</v>
      </c>
      <c r="L183" s="302">
        <f t="shared" si="57"/>
        <v>1.3883968463442649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1.4448755555208763</v>
      </c>
      <c r="C184" s="302">
        <v>0.96929725820003465</v>
      </c>
      <c r="D184" s="302">
        <f t="shared" si="55"/>
        <v>2.4141728137209109</v>
      </c>
      <c r="E184" s="303"/>
      <c r="F184" s="302">
        <v>1.2363560627598273</v>
      </c>
      <c r="G184" s="302">
        <v>1.1758091892687517</v>
      </c>
      <c r="H184" s="302">
        <f t="shared" si="56"/>
        <v>2.4121652520285792</v>
      </c>
      <c r="I184" s="303"/>
      <c r="J184" s="302">
        <v>1.0257470867040299</v>
      </c>
      <c r="K184" s="302">
        <v>1.3640685061981703</v>
      </c>
      <c r="L184" s="302">
        <f t="shared" si="57"/>
        <v>2.3898155929022002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0.40873653701012147</v>
      </c>
      <c r="C185" s="302">
        <v>0.61851796353580479</v>
      </c>
      <c r="D185" s="302">
        <f t="shared" si="55"/>
        <v>1.0272545005459262</v>
      </c>
      <c r="E185" s="303"/>
      <c r="F185" s="302">
        <v>0.45907285572307249</v>
      </c>
      <c r="G185" s="302">
        <v>0.64137281457165163</v>
      </c>
      <c r="H185" s="302">
        <f t="shared" si="56"/>
        <v>1.1004456702947241</v>
      </c>
      <c r="I185" s="303"/>
      <c r="J185" s="302">
        <v>0.50123614747053757</v>
      </c>
      <c r="K185" s="302">
        <v>0.8191831718154331</v>
      </c>
      <c r="L185" s="302">
        <f t="shared" si="57"/>
        <v>1.3204193192859708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0.38244323815103276</v>
      </c>
      <c r="C186" s="302">
        <v>7.9285408784270528</v>
      </c>
      <c r="D186" s="302">
        <f t="shared" si="55"/>
        <v>8.3109841165780853</v>
      </c>
      <c r="E186" s="303"/>
      <c r="F186" s="302">
        <v>0.33645889032067822</v>
      </c>
      <c r="G186" s="302">
        <v>5.9667367896501506</v>
      </c>
      <c r="H186" s="302">
        <f t="shared" si="56"/>
        <v>6.3031956799708286</v>
      </c>
      <c r="I186" s="303"/>
      <c r="J186" s="302">
        <v>0.57104387619243369</v>
      </c>
      <c r="K186" s="302">
        <v>5.1183221405014461</v>
      </c>
      <c r="L186" s="302">
        <f t="shared" si="57"/>
        <v>5.6893660166938798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0.97424829228484511</v>
      </c>
      <c r="C187" s="302">
        <v>3.6839625752285348</v>
      </c>
      <c r="D187" s="302">
        <f t="shared" si="55"/>
        <v>4.6582108675133798</v>
      </c>
      <c r="E187" s="303"/>
      <c r="F187" s="302">
        <v>0.95680677053234331</v>
      </c>
      <c r="G187" s="302">
        <v>2.9331203400162269</v>
      </c>
      <c r="H187" s="302">
        <f t="shared" si="56"/>
        <v>3.8899271105485704</v>
      </c>
      <c r="I187" s="303"/>
      <c r="J187" s="302">
        <v>0.96397918509209624</v>
      </c>
      <c r="K187" s="302">
        <v>2.450235517145793</v>
      </c>
      <c r="L187" s="302">
        <f t="shared" si="57"/>
        <v>3.4142147022378895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5.9732930731630436</v>
      </c>
      <c r="C189" s="311">
        <f t="shared" ref="C189:D189" si="58">SUM(C179:C187)</f>
        <v>20.73470692683696</v>
      </c>
      <c r="D189" s="311">
        <f t="shared" si="58"/>
        <v>26.708000000000002</v>
      </c>
      <c r="E189" s="311"/>
      <c r="F189" s="311">
        <f t="shared" ref="F189:H189" si="59">SUM(F179:F187)</f>
        <v>6.4456629313137359</v>
      </c>
      <c r="G189" s="311">
        <f t="shared" si="59"/>
        <v>19.050337068686279</v>
      </c>
      <c r="H189" s="311">
        <f t="shared" si="59"/>
        <v>25.496000000000009</v>
      </c>
      <c r="I189" s="311"/>
      <c r="J189" s="311">
        <f t="shared" ref="J189:L189" si="60">SUM(J179:J187)</f>
        <v>7.0496376743839448</v>
      </c>
      <c r="K189" s="311">
        <f t="shared" si="60"/>
        <v>19.594362325616054</v>
      </c>
      <c r="L189" s="311">
        <f t="shared" si="60"/>
        <v>26.643999999999995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2.1734122815980976</v>
      </c>
      <c r="C196" s="302">
        <v>2.8804970955924789</v>
      </c>
      <c r="D196" s="302">
        <f>SUM(B196:C196)</f>
        <v>5.0539093771905765</v>
      </c>
      <c r="E196" s="303"/>
      <c r="F196" s="302">
        <v>2.6603479951636735</v>
      </c>
      <c r="G196" s="302">
        <v>3.1462946863923964</v>
      </c>
      <c r="H196" s="302">
        <f>SUM(F196:G196)</f>
        <v>5.8066426815560703</v>
      </c>
      <c r="I196" s="303"/>
      <c r="J196" s="302">
        <v>3.0441803436426018</v>
      </c>
      <c r="K196" s="302">
        <v>4.1683895892876555</v>
      </c>
      <c r="L196" s="302">
        <f>SUM(J196:K196)</f>
        <v>7.2125699329302577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0.81757794648490789</v>
      </c>
      <c r="C197" s="302">
        <v>0.65541974016374616</v>
      </c>
      <c r="D197" s="302">
        <f t="shared" ref="D197:D204" si="61">SUM(B197:C197)</f>
        <v>1.472997686648654</v>
      </c>
      <c r="E197" s="303"/>
      <c r="F197" s="302">
        <v>1.241978123434631</v>
      </c>
      <c r="G197" s="302">
        <v>0.93404864016844624</v>
      </c>
      <c r="H197" s="302">
        <f t="shared" ref="H197:H204" si="62">SUM(F197:G197)</f>
        <v>2.176026763603077</v>
      </c>
      <c r="I197" s="303"/>
      <c r="J197" s="302">
        <v>1.7675595432078817</v>
      </c>
      <c r="K197" s="302">
        <v>1.2681547424591209</v>
      </c>
      <c r="L197" s="302">
        <f t="shared" ref="L197:L204" si="63">SUM(J197:K197)</f>
        <v>3.0357142856670025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1.1505911550896031</v>
      </c>
      <c r="C198" s="302">
        <v>0.62005482857283301</v>
      </c>
      <c r="D198" s="302">
        <f t="shared" si="61"/>
        <v>1.770645983662436</v>
      </c>
      <c r="E198" s="303"/>
      <c r="F198" s="302">
        <v>1.5723121009997636</v>
      </c>
      <c r="G198" s="302">
        <v>0.81930882710039687</v>
      </c>
      <c r="H198" s="302">
        <f t="shared" si="62"/>
        <v>2.3916209281001604</v>
      </c>
      <c r="I198" s="303"/>
      <c r="J198" s="302">
        <v>2.496352490594838</v>
      </c>
      <c r="K198" s="302">
        <v>1.0266854453766141</v>
      </c>
      <c r="L198" s="302">
        <f t="shared" si="63"/>
        <v>3.5230379359714519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1.985693364361969</v>
      </c>
      <c r="C199" s="302">
        <v>0.57798126500277158</v>
      </c>
      <c r="D199" s="302">
        <f t="shared" si="61"/>
        <v>2.5636746293647406</v>
      </c>
      <c r="E199" s="303"/>
      <c r="F199" s="302">
        <v>2.1869512529256467</v>
      </c>
      <c r="G199" s="302">
        <v>0.77842592950502187</v>
      </c>
      <c r="H199" s="302">
        <f t="shared" si="62"/>
        <v>2.9653771824306685</v>
      </c>
      <c r="I199" s="303"/>
      <c r="J199" s="302">
        <v>3.1957818312788602</v>
      </c>
      <c r="K199" s="302">
        <v>1.2905426395897737</v>
      </c>
      <c r="L199" s="302">
        <f t="shared" si="63"/>
        <v>4.4863244708686336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2.5926581709195622</v>
      </c>
      <c r="C200" s="302">
        <v>8.2315861198375782</v>
      </c>
      <c r="D200" s="302">
        <f t="shared" si="61"/>
        <v>10.824244290757139</v>
      </c>
      <c r="E200" s="303"/>
      <c r="F200" s="302">
        <v>2.531679467770457</v>
      </c>
      <c r="G200" s="302">
        <v>6.5181212900654275</v>
      </c>
      <c r="H200" s="302">
        <f t="shared" si="62"/>
        <v>9.0498007578358841</v>
      </c>
      <c r="I200" s="303"/>
      <c r="J200" s="302">
        <v>2.6631133385133365</v>
      </c>
      <c r="K200" s="302">
        <v>7.3258782985532562</v>
      </c>
      <c r="L200" s="302">
        <f t="shared" si="63"/>
        <v>9.9889916370665937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2.1713732359773146</v>
      </c>
      <c r="C201" s="302">
        <v>0.46346261268903377</v>
      </c>
      <c r="D201" s="302">
        <f t="shared" si="61"/>
        <v>2.6348358486663486</v>
      </c>
      <c r="E201" s="303"/>
      <c r="F201" s="302">
        <v>2.2075025370166887</v>
      </c>
      <c r="G201" s="302">
        <v>0.61221578560711709</v>
      </c>
      <c r="H201" s="302">
        <f t="shared" si="62"/>
        <v>2.8197183226238058</v>
      </c>
      <c r="I201" s="303"/>
      <c r="J201" s="302">
        <v>2.8752180576868636</v>
      </c>
      <c r="K201" s="302">
        <v>0.83779986073982138</v>
      </c>
      <c r="L201" s="302">
        <f t="shared" si="63"/>
        <v>3.7130179184266847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1.7516209229766189</v>
      </c>
      <c r="C202" s="302">
        <v>1.701858278644812</v>
      </c>
      <c r="D202" s="302">
        <f t="shared" si="61"/>
        <v>3.4534792016214308</v>
      </c>
      <c r="E202" s="303"/>
      <c r="F202" s="302">
        <v>1.8962036104789126</v>
      </c>
      <c r="G202" s="302">
        <v>2.0777422181481726</v>
      </c>
      <c r="H202" s="302">
        <f t="shared" si="62"/>
        <v>3.9739458286270852</v>
      </c>
      <c r="I202" s="303"/>
      <c r="J202" s="302">
        <v>3.2092205146018187</v>
      </c>
      <c r="K202" s="302">
        <v>2.847494451758283</v>
      </c>
      <c r="L202" s="302">
        <f t="shared" si="63"/>
        <v>6.0567149663601016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0.18311381893085996</v>
      </c>
      <c r="C203" s="302">
        <v>1.1920540462799554</v>
      </c>
      <c r="D203" s="302">
        <f t="shared" si="61"/>
        <v>1.3751678652108152</v>
      </c>
      <c r="E203" s="303"/>
      <c r="F203" s="302">
        <v>0.16461631958278258</v>
      </c>
      <c r="G203" s="302">
        <v>1.4448027581380951</v>
      </c>
      <c r="H203" s="302">
        <f t="shared" si="62"/>
        <v>1.6094190777208777</v>
      </c>
      <c r="I203" s="303"/>
      <c r="J203" s="302">
        <v>0.5895416196294786</v>
      </c>
      <c r="K203" s="302">
        <v>2.1008302102527328</v>
      </c>
      <c r="L203" s="302">
        <f t="shared" si="63"/>
        <v>2.6903718298822112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18.528653639956289</v>
      </c>
      <c r="C204" s="302">
        <v>12.123391476921572</v>
      </c>
      <c r="D204" s="302">
        <f t="shared" si="61"/>
        <v>30.652045116877861</v>
      </c>
      <c r="E204" s="303"/>
      <c r="F204" s="302">
        <v>19.218394074211542</v>
      </c>
      <c r="G204" s="302">
        <v>13.248054383290881</v>
      </c>
      <c r="H204" s="302">
        <f t="shared" si="62"/>
        <v>32.466448457502423</v>
      </c>
      <c r="I204" s="303"/>
      <c r="J204" s="302">
        <v>19.65913243018273</v>
      </c>
      <c r="K204" s="302">
        <v>14.04012459264441</v>
      </c>
      <c r="L204" s="302">
        <f t="shared" si="63"/>
        <v>33.69925702282714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31.354694536295224</v>
      </c>
      <c r="C206" s="311">
        <f t="shared" ref="C206:D206" si="64">SUM(C196:C204)</f>
        <v>28.446305463704782</v>
      </c>
      <c r="D206" s="311">
        <f t="shared" si="64"/>
        <v>59.801000000000002</v>
      </c>
      <c r="E206" s="311"/>
      <c r="F206" s="311">
        <f t="shared" ref="F206:H206" si="65">SUM(F196:F204)</f>
        <v>33.679985481584097</v>
      </c>
      <c r="G206" s="311">
        <f t="shared" si="65"/>
        <v>29.579014518415953</v>
      </c>
      <c r="H206" s="311">
        <f t="shared" si="65"/>
        <v>63.25900000000005</v>
      </c>
      <c r="I206" s="311"/>
      <c r="J206" s="311">
        <f t="shared" ref="J206:L206" si="66">SUM(J196:J204)</f>
        <v>39.50010016933841</v>
      </c>
      <c r="K206" s="311">
        <f t="shared" si="66"/>
        <v>34.905899830661667</v>
      </c>
      <c r="L206" s="311">
        <f t="shared" si="66"/>
        <v>74.406000000000077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0.36736265477859908</v>
      </c>
      <c r="C213" s="302">
        <v>0.54097655900708352</v>
      </c>
      <c r="D213" s="302">
        <f>SUM(B213:C213)</f>
        <v>0.90833921378568261</v>
      </c>
      <c r="E213" s="303"/>
      <c r="F213" s="302">
        <v>0.42520210518156187</v>
      </c>
      <c r="G213" s="302">
        <v>0.40649481078121036</v>
      </c>
      <c r="H213" s="302">
        <f>SUM(F213:G213)</f>
        <v>0.83169691596277229</v>
      </c>
      <c r="I213" s="303"/>
      <c r="J213" s="302">
        <v>0.41940349672196198</v>
      </c>
      <c r="K213" s="302">
        <v>0.37028287278165906</v>
      </c>
      <c r="L213" s="302">
        <f>SUM(J213:K213)</f>
        <v>0.78968636950362103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0.37261969565521269</v>
      </c>
      <c r="C214" s="302">
        <v>0.82510986231579742</v>
      </c>
      <c r="D214" s="302">
        <f t="shared" ref="D214:D221" si="67">SUM(B214:C214)</f>
        <v>1.1977295579710101</v>
      </c>
      <c r="E214" s="303"/>
      <c r="F214" s="302">
        <v>0.43796441940474107</v>
      </c>
      <c r="G214" s="302">
        <v>0.6940413142375701</v>
      </c>
      <c r="H214" s="302">
        <f t="shared" ref="H214:H221" si="68">SUM(F214:G214)</f>
        <v>1.1320057336423113</v>
      </c>
      <c r="I214" s="303"/>
      <c r="J214" s="302">
        <v>0.46106132538485495</v>
      </c>
      <c r="K214" s="302">
        <v>0.78057729004298593</v>
      </c>
      <c r="L214" s="302">
        <f t="shared" ref="L214:L221" si="69">SUM(J214:K214)</f>
        <v>1.2416386154278409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0.58642108817963234</v>
      </c>
      <c r="C215" s="302">
        <v>0.7328609232926262</v>
      </c>
      <c r="D215" s="302">
        <f t="shared" si="67"/>
        <v>1.3192820114722585</v>
      </c>
      <c r="E215" s="303"/>
      <c r="F215" s="302">
        <v>0.79814434203069351</v>
      </c>
      <c r="G215" s="302">
        <v>0.55777802745791982</v>
      </c>
      <c r="H215" s="302">
        <f t="shared" si="68"/>
        <v>1.3559223694886133</v>
      </c>
      <c r="I215" s="303"/>
      <c r="J215" s="302">
        <v>0.76100112869745584</v>
      </c>
      <c r="K215" s="302">
        <v>0.46597178555924657</v>
      </c>
      <c r="L215" s="302">
        <f t="shared" si="69"/>
        <v>1.2269729142567023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0.35393434490445752</v>
      </c>
      <c r="C216" s="302">
        <v>8.5913841302820787E-2</v>
      </c>
      <c r="D216" s="302">
        <f t="shared" si="67"/>
        <v>0.43984818620727828</v>
      </c>
      <c r="E216" s="303"/>
      <c r="F216" s="302">
        <v>0.30516740439014051</v>
      </c>
      <c r="G216" s="302">
        <v>7.2257900051396665E-2</v>
      </c>
      <c r="H216" s="302">
        <f t="shared" si="68"/>
        <v>0.37742530444153716</v>
      </c>
      <c r="I216" s="303"/>
      <c r="J216" s="302">
        <v>0.19936549501495027</v>
      </c>
      <c r="K216" s="302">
        <v>6.1526888330714215E-2</v>
      </c>
      <c r="L216" s="302">
        <f t="shared" si="69"/>
        <v>0.2608923833456645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9.6456472347810629E-2</v>
      </c>
      <c r="C217" s="302">
        <v>0.2916889906452923</v>
      </c>
      <c r="D217" s="302">
        <f t="shared" si="67"/>
        <v>0.38814546299310293</v>
      </c>
      <c r="E217" s="303"/>
      <c r="F217" s="302">
        <v>0.10217545184529843</v>
      </c>
      <c r="G217" s="302">
        <v>0.16470103726232815</v>
      </c>
      <c r="H217" s="302">
        <f t="shared" si="68"/>
        <v>0.26687648910762657</v>
      </c>
      <c r="I217" s="303"/>
      <c r="J217" s="302">
        <v>0.11888680316578365</v>
      </c>
      <c r="K217" s="302">
        <v>0.13242873307251246</v>
      </c>
      <c r="L217" s="302">
        <f t="shared" si="69"/>
        <v>0.25131553623829611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0.10059743920896631</v>
      </c>
      <c r="C218" s="302">
        <v>5.5866819093315409E-2</v>
      </c>
      <c r="D218" s="302">
        <f t="shared" si="67"/>
        <v>0.15646425830228172</v>
      </c>
      <c r="E218" s="303"/>
      <c r="F218" s="302">
        <v>0.10041164587990013</v>
      </c>
      <c r="G218" s="302">
        <v>5.5535659105099777E-2</v>
      </c>
      <c r="H218" s="302">
        <f t="shared" si="68"/>
        <v>0.15594730498499992</v>
      </c>
      <c r="I218" s="303"/>
      <c r="J218" s="302">
        <v>8.1399913495688828E-2</v>
      </c>
      <c r="K218" s="302">
        <v>5.797235943717912E-2</v>
      </c>
      <c r="L218" s="302">
        <f t="shared" si="69"/>
        <v>0.13937227293286794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0.15061000174837988</v>
      </c>
      <c r="C219" s="302">
        <v>9.5559661839024243E-2</v>
      </c>
      <c r="D219" s="302">
        <f t="shared" si="67"/>
        <v>0.24616966358740411</v>
      </c>
      <c r="E219" s="303"/>
      <c r="F219" s="302">
        <v>0.13124177709434304</v>
      </c>
      <c r="G219" s="302">
        <v>7.0644228539415627E-2</v>
      </c>
      <c r="H219" s="302">
        <f t="shared" si="68"/>
        <v>0.20188600563375866</v>
      </c>
      <c r="I219" s="303"/>
      <c r="J219" s="302">
        <v>0.12466199768688403</v>
      </c>
      <c r="K219" s="302">
        <v>7.5245463351235373E-2</v>
      </c>
      <c r="L219" s="302">
        <f t="shared" si="69"/>
        <v>0.19990746103811941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2.0634995438598619E-2</v>
      </c>
      <c r="C220" s="302">
        <v>7.8350289521016803E-2</v>
      </c>
      <c r="D220" s="302">
        <f t="shared" si="67"/>
        <v>9.8985284959615422E-2</v>
      </c>
      <c r="E220" s="303"/>
      <c r="F220" s="302">
        <v>1.7121044725502119E-2</v>
      </c>
      <c r="G220" s="302">
        <v>5.3177260193740958E-2</v>
      </c>
      <c r="H220" s="302">
        <f t="shared" si="68"/>
        <v>7.0298304919243076E-2</v>
      </c>
      <c r="I220" s="303"/>
      <c r="J220" s="302">
        <v>9.2914905615409504E-3</v>
      </c>
      <c r="K220" s="302">
        <v>4.9083606719172841E-2</v>
      </c>
      <c r="L220" s="302">
        <f t="shared" si="69"/>
        <v>5.8375097280713793E-2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0.14226225281542837</v>
      </c>
      <c r="C221" s="302">
        <v>0.23177410790593631</v>
      </c>
      <c r="D221" s="302">
        <f t="shared" si="67"/>
        <v>0.3740363607213647</v>
      </c>
      <c r="E221" s="303"/>
      <c r="F221" s="302">
        <v>0.14079662313229943</v>
      </c>
      <c r="G221" s="302">
        <v>0.17514494868683861</v>
      </c>
      <c r="H221" s="302">
        <f t="shared" si="68"/>
        <v>0.31594157181913807</v>
      </c>
      <c r="I221" s="303"/>
      <c r="J221" s="302">
        <v>0.10954042707307007</v>
      </c>
      <c r="K221" s="302">
        <v>0.15429892290310607</v>
      </c>
      <c r="L221" s="302">
        <f t="shared" si="69"/>
        <v>0.26383934997617614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2.1908989450770853</v>
      </c>
      <c r="C223" s="311">
        <f t="shared" ref="C223:D223" si="70">SUM(C213:C221)</f>
        <v>2.938101054922913</v>
      </c>
      <c r="D223" s="311">
        <f t="shared" si="70"/>
        <v>5.1289999999999987</v>
      </c>
      <c r="E223" s="311"/>
      <c r="F223" s="311">
        <f t="shared" ref="F223:H223" si="71">SUM(F213:F221)</f>
        <v>2.4582248136844802</v>
      </c>
      <c r="G223" s="311">
        <f t="shared" si="71"/>
        <v>2.24977518631552</v>
      </c>
      <c r="H223" s="311">
        <f t="shared" si="71"/>
        <v>4.7080000000000002</v>
      </c>
      <c r="I223" s="311"/>
      <c r="J223" s="311">
        <f t="shared" ref="J223:L223" si="72">SUM(J213:J221)</f>
        <v>2.2846120778021906</v>
      </c>
      <c r="K223" s="311">
        <f t="shared" si="72"/>
        <v>2.147387922197812</v>
      </c>
      <c r="L223" s="311">
        <f t="shared" si="72"/>
        <v>4.4320000000000022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1.5132460199375135</v>
      </c>
      <c r="C230" s="302">
        <v>5.0317120121763903</v>
      </c>
      <c r="D230" s="302">
        <f>SUM(B230:C230)</f>
        <v>6.5449580321139038</v>
      </c>
      <c r="E230" s="303"/>
      <c r="F230" s="302">
        <v>1.7175632211827767</v>
      </c>
      <c r="G230" s="302">
        <v>4.6425587892873574</v>
      </c>
      <c r="H230" s="302">
        <f>SUM(F230:G230)</f>
        <v>6.3601220104701337</v>
      </c>
      <c r="I230" s="303"/>
      <c r="J230" s="302">
        <v>1.9470874956345336</v>
      </c>
      <c r="K230" s="302">
        <v>4.4524876143140935</v>
      </c>
      <c r="L230" s="302">
        <f>SUM(J230:K230)</f>
        <v>6.3995751099486267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2.9735571057782484</v>
      </c>
      <c r="C231" s="302">
        <v>13.346710232760646</v>
      </c>
      <c r="D231" s="302">
        <f t="shared" ref="D231:D238" si="73">SUM(B231:C231)</f>
        <v>16.320267338538894</v>
      </c>
      <c r="E231" s="303"/>
      <c r="F231" s="302">
        <v>3.7128373826127823</v>
      </c>
      <c r="G231" s="302">
        <v>13.102285156484708</v>
      </c>
      <c r="H231" s="302">
        <f t="shared" ref="H231:H238" si="74">SUM(F231:G231)</f>
        <v>16.815122539097491</v>
      </c>
      <c r="I231" s="303"/>
      <c r="J231" s="302">
        <v>5.1514677115037761</v>
      </c>
      <c r="K231" s="302">
        <v>16.739603707591623</v>
      </c>
      <c r="L231" s="302">
        <f t="shared" ref="L231:L238" si="75">SUM(J231:K231)</f>
        <v>21.8910714190954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1.9649354199123834</v>
      </c>
      <c r="C232" s="302">
        <v>4.3810631526655248</v>
      </c>
      <c r="D232" s="302">
        <f t="shared" si="73"/>
        <v>6.3459985725779084</v>
      </c>
      <c r="E232" s="303"/>
      <c r="F232" s="302">
        <v>2.1844362888094113</v>
      </c>
      <c r="G232" s="302">
        <v>4.0915355221825935</v>
      </c>
      <c r="H232" s="302">
        <f t="shared" si="74"/>
        <v>6.2759718109920044</v>
      </c>
      <c r="I232" s="303"/>
      <c r="J232" s="302">
        <v>2.5181166229168079</v>
      </c>
      <c r="K232" s="302">
        <v>3.8913460521089012</v>
      </c>
      <c r="L232" s="302">
        <f t="shared" si="75"/>
        <v>6.4094626750257095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1.6550643708673778</v>
      </c>
      <c r="C233" s="302">
        <v>0.75262753280856198</v>
      </c>
      <c r="D233" s="302">
        <f t="shared" si="73"/>
        <v>2.4076919036759397</v>
      </c>
      <c r="E233" s="303"/>
      <c r="F233" s="302">
        <v>1.4383175569835185</v>
      </c>
      <c r="G233" s="302">
        <v>0.67031560757537567</v>
      </c>
      <c r="H233" s="302">
        <f t="shared" si="74"/>
        <v>2.1086331645588943</v>
      </c>
      <c r="I233" s="303"/>
      <c r="J233" s="302">
        <v>1.2262187342855688</v>
      </c>
      <c r="K233" s="302">
        <v>0.72939461320481247</v>
      </c>
      <c r="L233" s="302">
        <f t="shared" si="75"/>
        <v>1.9556133474903814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0.15025302115241537</v>
      </c>
      <c r="C234" s="302">
        <v>2.5493617567851561</v>
      </c>
      <c r="D234" s="302">
        <f t="shared" si="73"/>
        <v>2.6996147779375717</v>
      </c>
      <c r="E234" s="303"/>
      <c r="F234" s="302">
        <v>0.15902195842570846</v>
      </c>
      <c r="G234" s="302">
        <v>1.6240198084097244</v>
      </c>
      <c r="H234" s="302">
        <f t="shared" si="74"/>
        <v>1.7830417668354328</v>
      </c>
      <c r="I234" s="303"/>
      <c r="J234" s="302">
        <v>0.20804248586403642</v>
      </c>
      <c r="K234" s="302">
        <v>1.5384306586759893</v>
      </c>
      <c r="L234" s="302">
        <f t="shared" si="75"/>
        <v>1.7464731445400257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0.35209186357319372</v>
      </c>
      <c r="C235" s="302">
        <v>0.41192374636751911</v>
      </c>
      <c r="D235" s="302">
        <f t="shared" si="73"/>
        <v>0.76401560994071283</v>
      </c>
      <c r="E235" s="303"/>
      <c r="F235" s="302">
        <v>0.30735585130590537</v>
      </c>
      <c r="G235" s="302">
        <v>0.33304898867107824</v>
      </c>
      <c r="H235" s="302">
        <f t="shared" si="74"/>
        <v>0.64040483997698361</v>
      </c>
      <c r="I235" s="303"/>
      <c r="J235" s="302">
        <v>0.3565890023516729</v>
      </c>
      <c r="K235" s="302">
        <v>0.44614468008920516</v>
      </c>
      <c r="L235" s="302">
        <f t="shared" si="75"/>
        <v>0.80273368244087806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0.81449795476887765</v>
      </c>
      <c r="C236" s="302">
        <v>0.73557012802841815</v>
      </c>
      <c r="D236" s="302">
        <f t="shared" si="73"/>
        <v>1.5500680827972957</v>
      </c>
      <c r="E236" s="303"/>
      <c r="F236" s="302">
        <v>0.60093785611086525</v>
      </c>
      <c r="G236" s="302">
        <v>0.51549667485319206</v>
      </c>
      <c r="H236" s="302">
        <f t="shared" si="74"/>
        <v>1.1164345309640573</v>
      </c>
      <c r="I236" s="303"/>
      <c r="J236" s="302">
        <v>0.65392289247033208</v>
      </c>
      <c r="K236" s="302">
        <v>0.63889185537320337</v>
      </c>
      <c r="L236" s="302">
        <f t="shared" si="75"/>
        <v>1.2928147478435355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8.6591086848075968E-2</v>
      </c>
      <c r="C237" s="302">
        <v>0.29739165695110364</v>
      </c>
      <c r="D237" s="302">
        <f t="shared" si="73"/>
        <v>0.38398274379917963</v>
      </c>
      <c r="E237" s="303"/>
      <c r="F237" s="302">
        <v>6.4587692162051527E-2</v>
      </c>
      <c r="G237" s="302">
        <v>0.25067707022702301</v>
      </c>
      <c r="H237" s="302">
        <f t="shared" si="74"/>
        <v>0.31526476238907453</v>
      </c>
      <c r="I237" s="303"/>
      <c r="J237" s="302">
        <v>8.0406509283709626E-2</v>
      </c>
      <c r="K237" s="302">
        <v>0.3003264037591783</v>
      </c>
      <c r="L237" s="302">
        <f t="shared" si="75"/>
        <v>0.38073291304288792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0.18439244292702017</v>
      </c>
      <c r="C238" s="302">
        <v>0.35101049569156778</v>
      </c>
      <c r="D238" s="302">
        <f t="shared" si="73"/>
        <v>0.5354029386185879</v>
      </c>
      <c r="E238" s="303"/>
      <c r="F238" s="302">
        <v>0.12341104798945912</v>
      </c>
      <c r="G238" s="302">
        <v>0.20459352672651404</v>
      </c>
      <c r="H238" s="302">
        <f t="shared" si="74"/>
        <v>0.32800457471597316</v>
      </c>
      <c r="I238" s="303"/>
      <c r="J238" s="302">
        <v>0.17451693256143555</v>
      </c>
      <c r="K238" s="302">
        <v>0.19900602801110587</v>
      </c>
      <c r="L238" s="302">
        <f t="shared" si="75"/>
        <v>0.37352296057254142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9.6946292857651066</v>
      </c>
      <c r="C240" s="311">
        <f t="shared" ref="C240:D240" si="76">SUM(C230:C238)</f>
        <v>27.857370714234886</v>
      </c>
      <c r="D240" s="311">
        <f t="shared" si="76"/>
        <v>37.551999999999992</v>
      </c>
      <c r="E240" s="311"/>
      <c r="F240" s="311">
        <f t="shared" ref="F240:H240" si="77">SUM(F230:F238)</f>
        <v>10.308468855582477</v>
      </c>
      <c r="G240" s="311">
        <f t="shared" si="77"/>
        <v>25.434531144417566</v>
      </c>
      <c r="H240" s="311">
        <f t="shared" si="77"/>
        <v>35.743000000000045</v>
      </c>
      <c r="I240" s="311"/>
      <c r="J240" s="311">
        <f t="shared" ref="J240:L240" si="78">SUM(J230:J238)</f>
        <v>12.316368386871872</v>
      </c>
      <c r="K240" s="311">
        <f t="shared" si="78"/>
        <v>28.935631613128113</v>
      </c>
      <c r="L240" s="311">
        <f t="shared" si="78"/>
        <v>41.251999999999995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1.5525487853737163</v>
      </c>
      <c r="C247" s="302">
        <v>3.493531406216063</v>
      </c>
      <c r="D247" s="302">
        <f>SUM(B247:C247)</f>
        <v>5.0460801915897795</v>
      </c>
      <c r="E247" s="303"/>
      <c r="F247" s="302">
        <v>1.8248876652885422</v>
      </c>
      <c r="G247" s="302">
        <v>3.7984583089355066</v>
      </c>
      <c r="H247" s="302">
        <f>SUM(F247:G247)</f>
        <v>5.6233459742240486</v>
      </c>
      <c r="I247" s="303"/>
      <c r="J247" s="302">
        <v>1.7726087609870282</v>
      </c>
      <c r="K247" s="302">
        <v>3.2056581037005052</v>
      </c>
      <c r="L247" s="302">
        <f>SUM(J247:K247)</f>
        <v>4.9782668646875337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2.0796552747344759</v>
      </c>
      <c r="C248" s="302">
        <v>3.7592664704187109</v>
      </c>
      <c r="D248" s="302">
        <f t="shared" ref="D248:D255" si="79">SUM(B248:C248)</f>
        <v>5.8389217451531863</v>
      </c>
      <c r="E248" s="303"/>
      <c r="F248" s="302">
        <v>2.7156382816688849</v>
      </c>
      <c r="G248" s="302">
        <v>4.4454538477054761</v>
      </c>
      <c r="H248" s="302">
        <f t="shared" ref="H248:H255" si="80">SUM(F248:G248)</f>
        <v>7.161092129374361</v>
      </c>
      <c r="I248" s="303"/>
      <c r="J248" s="302">
        <v>3.1139768778015355</v>
      </c>
      <c r="K248" s="302">
        <v>5.0341311778059463</v>
      </c>
      <c r="L248" s="302">
        <f t="shared" ref="L248:L255" si="81">SUM(J248:K248)</f>
        <v>8.1481080556074819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2.8705146318184114</v>
      </c>
      <c r="C249" s="302">
        <v>3.9760176638743472</v>
      </c>
      <c r="D249" s="302">
        <f t="shared" si="79"/>
        <v>6.846532295692759</v>
      </c>
      <c r="E249" s="303"/>
      <c r="F249" s="302">
        <v>3.0486200215856978</v>
      </c>
      <c r="G249" s="302">
        <v>4.2916611229582475</v>
      </c>
      <c r="H249" s="302">
        <f t="shared" si="80"/>
        <v>7.3402811445439458</v>
      </c>
      <c r="I249" s="303"/>
      <c r="J249" s="302">
        <v>3.0761173294027633</v>
      </c>
      <c r="K249" s="302">
        <v>3.854644295210683</v>
      </c>
      <c r="L249" s="302">
        <f t="shared" si="81"/>
        <v>6.9307616246134458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5.4415801491356142</v>
      </c>
      <c r="C250" s="302">
        <v>2.0028813874755711</v>
      </c>
      <c r="D250" s="302">
        <f t="shared" si="79"/>
        <v>7.4444615366111853</v>
      </c>
      <c r="E250" s="303"/>
      <c r="F250" s="302">
        <v>4.6213065917380227</v>
      </c>
      <c r="G250" s="302">
        <v>1.8946507052770483</v>
      </c>
      <c r="H250" s="302">
        <f t="shared" si="80"/>
        <v>6.5159572970150705</v>
      </c>
      <c r="I250" s="303"/>
      <c r="J250" s="302">
        <v>3.4670167676827832</v>
      </c>
      <c r="K250" s="302">
        <v>1.7439764035621199</v>
      </c>
      <c r="L250" s="302">
        <f t="shared" si="81"/>
        <v>5.2109931712449029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9.0796416077581751E-2</v>
      </c>
      <c r="C251" s="302">
        <v>0.50159042118264352</v>
      </c>
      <c r="D251" s="302">
        <f t="shared" si="79"/>
        <v>0.59238683726022523</v>
      </c>
      <c r="E251" s="303"/>
      <c r="F251" s="302">
        <v>7.7444413008117205E-2</v>
      </c>
      <c r="G251" s="302">
        <v>0.38199635696343437</v>
      </c>
      <c r="H251" s="302">
        <f t="shared" si="80"/>
        <v>0.45944076997155159</v>
      </c>
      <c r="I251" s="303"/>
      <c r="J251" s="302">
        <v>9.7547345812174849E-2</v>
      </c>
      <c r="K251" s="302">
        <v>0.33283292979327361</v>
      </c>
      <c r="L251" s="302">
        <f t="shared" si="81"/>
        <v>0.43038027560544845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0.21483841001502046</v>
      </c>
      <c r="C252" s="302">
        <v>0.13605052668091336</v>
      </c>
      <c r="D252" s="302">
        <f t="shared" si="79"/>
        <v>0.3508889366959338</v>
      </c>
      <c r="E252" s="303"/>
      <c r="F252" s="302">
        <v>0.16177763274796528</v>
      </c>
      <c r="G252" s="302">
        <v>0.11711371248972233</v>
      </c>
      <c r="H252" s="302">
        <f t="shared" si="80"/>
        <v>0.2788913452376876</v>
      </c>
      <c r="I252" s="303"/>
      <c r="J252" s="302">
        <v>0.1679484861069527</v>
      </c>
      <c r="K252" s="302">
        <v>0.13270847060717933</v>
      </c>
      <c r="L252" s="302">
        <f t="shared" si="81"/>
        <v>0.30065695671413206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1.5626805389119205</v>
      </c>
      <c r="C253" s="302">
        <v>0.70049708354992668</v>
      </c>
      <c r="D253" s="302">
        <f t="shared" si="79"/>
        <v>2.2631776224618472</v>
      </c>
      <c r="E253" s="303"/>
      <c r="F253" s="302">
        <v>1.2228811129255117</v>
      </c>
      <c r="G253" s="302">
        <v>0.59024865682146832</v>
      </c>
      <c r="H253" s="302">
        <f t="shared" si="80"/>
        <v>1.8131297697469799</v>
      </c>
      <c r="I253" s="303"/>
      <c r="J253" s="302">
        <v>1.04237664826844</v>
      </c>
      <c r="K253" s="302">
        <v>0.5941447712140604</v>
      </c>
      <c r="L253" s="302">
        <f t="shared" si="81"/>
        <v>1.6365214194825004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6.202220988752144E-2</v>
      </c>
      <c r="C254" s="302">
        <v>0.13866410602829624</v>
      </c>
      <c r="D254" s="302">
        <f t="shared" si="79"/>
        <v>0.20068631591581768</v>
      </c>
      <c r="E254" s="303"/>
      <c r="F254" s="302">
        <v>4.3743834730097977E-2</v>
      </c>
      <c r="G254" s="302">
        <v>0.17671790935772036</v>
      </c>
      <c r="H254" s="302">
        <f t="shared" si="80"/>
        <v>0.22046174408781832</v>
      </c>
      <c r="I254" s="303"/>
      <c r="J254" s="302">
        <v>5.6995413017317101E-2</v>
      </c>
      <c r="K254" s="302">
        <v>0.19472169059588909</v>
      </c>
      <c r="L254" s="302">
        <f t="shared" si="81"/>
        <v>0.25171710361320621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0.20602745948730422</v>
      </c>
      <c r="C255" s="302">
        <v>0.21283705913198475</v>
      </c>
      <c r="D255" s="302">
        <f t="shared" si="79"/>
        <v>0.41886451861928897</v>
      </c>
      <c r="E255" s="303"/>
      <c r="F255" s="302">
        <v>0.1336198575919971</v>
      </c>
      <c r="G255" s="302">
        <v>0.17377996820651234</v>
      </c>
      <c r="H255" s="302">
        <f t="shared" si="80"/>
        <v>0.30739982579850944</v>
      </c>
      <c r="I255" s="303"/>
      <c r="J255" s="302">
        <v>0.14142105167354907</v>
      </c>
      <c r="K255" s="302">
        <v>0.16217347675778782</v>
      </c>
      <c r="L255" s="302">
        <f t="shared" si="81"/>
        <v>0.30359452843133689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14.080663875441566</v>
      </c>
      <c r="C257" s="311">
        <f t="shared" ref="C257:D257" si="82">SUM(C247:C255)</f>
        <v>14.921336124558456</v>
      </c>
      <c r="D257" s="311">
        <f t="shared" si="82"/>
        <v>29.002000000000024</v>
      </c>
      <c r="E257" s="311"/>
      <c r="F257" s="311">
        <f t="shared" ref="F257:H257" si="83">SUM(F247:F255)</f>
        <v>13.849919411284835</v>
      </c>
      <c r="G257" s="311">
        <f t="shared" si="83"/>
        <v>15.870080588715135</v>
      </c>
      <c r="H257" s="311">
        <f t="shared" si="83"/>
        <v>29.71999999999997</v>
      </c>
      <c r="I257" s="311"/>
      <c r="J257" s="311">
        <f t="shared" ref="J257:L257" si="84">SUM(J247:J255)</f>
        <v>12.936008680752542</v>
      </c>
      <c r="K257" s="311">
        <f t="shared" si="84"/>
        <v>15.254991319247445</v>
      </c>
      <c r="L257" s="311">
        <f t="shared" si="84"/>
        <v>28.190999999999981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1.1475588307407103</v>
      </c>
      <c r="C264" s="302">
        <v>2.136605339847959</v>
      </c>
      <c r="D264" s="302">
        <f>SUM(B264:C264)</f>
        <v>3.2841641705886691</v>
      </c>
      <c r="E264" s="303"/>
      <c r="F264" s="302">
        <v>1.6247978833775432</v>
      </c>
      <c r="G264" s="302">
        <v>2.2063749757836186</v>
      </c>
      <c r="H264" s="302">
        <f>SUM(F264:G264)</f>
        <v>3.8311728591611618</v>
      </c>
      <c r="I264" s="303"/>
      <c r="J264" s="302">
        <v>1.5516339128540562</v>
      </c>
      <c r="K264" s="302">
        <v>2.1130515747097238</v>
      </c>
      <c r="L264" s="302">
        <f>SUM(J264:K264)</f>
        <v>3.66468548756378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0.99053851968173412</v>
      </c>
      <c r="C265" s="302">
        <v>1.3866505078619931</v>
      </c>
      <c r="D265" s="302">
        <f t="shared" ref="D265:D272" si="85">SUM(B265:C265)</f>
        <v>2.3771890275437273</v>
      </c>
      <c r="E265" s="303"/>
      <c r="F265" s="302">
        <v>1.44195487640403</v>
      </c>
      <c r="G265" s="302">
        <v>1.680050050504809</v>
      </c>
      <c r="H265" s="302">
        <f t="shared" ref="H265:H272" si="86">SUM(F265:G265)</f>
        <v>3.122004926908839</v>
      </c>
      <c r="I265" s="303"/>
      <c r="J265" s="302">
        <v>1.5263467285568626</v>
      </c>
      <c r="K265" s="302">
        <v>1.8381270728042995</v>
      </c>
      <c r="L265" s="302">
        <f t="shared" ref="L265:L272" si="87">SUM(J265:K265)</f>
        <v>3.3644738013611621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1.1085844509010707</v>
      </c>
      <c r="C266" s="302">
        <v>1.2165390454837812</v>
      </c>
      <c r="D266" s="302">
        <f t="shared" si="85"/>
        <v>2.3251234963848519</v>
      </c>
      <c r="E266" s="303"/>
      <c r="F266" s="302">
        <v>1.4816670398977363</v>
      </c>
      <c r="G266" s="302">
        <v>1.3152802594563839</v>
      </c>
      <c r="H266" s="302">
        <f t="shared" si="86"/>
        <v>2.7969472993541205</v>
      </c>
      <c r="I266" s="303"/>
      <c r="J266" s="302">
        <v>1.8347777388826594</v>
      </c>
      <c r="K266" s="302">
        <v>1.2435262021049913</v>
      </c>
      <c r="L266" s="302">
        <f t="shared" si="87"/>
        <v>3.0783039409876505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2.3683946717715476</v>
      </c>
      <c r="C267" s="302">
        <v>0.36841296662226453</v>
      </c>
      <c r="D267" s="302">
        <f t="shared" si="85"/>
        <v>2.7368076383938122</v>
      </c>
      <c r="E267" s="303"/>
      <c r="F267" s="302">
        <v>2.8678160110210142</v>
      </c>
      <c r="G267" s="302">
        <v>0.36972496564793517</v>
      </c>
      <c r="H267" s="302">
        <f t="shared" si="86"/>
        <v>3.2375409766689494</v>
      </c>
      <c r="I267" s="303"/>
      <c r="J267" s="302">
        <v>2.3526194808258931</v>
      </c>
      <c r="K267" s="302">
        <v>0.42877038906374637</v>
      </c>
      <c r="L267" s="302">
        <f t="shared" si="87"/>
        <v>2.7813898698896393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0.18225362841258491</v>
      </c>
      <c r="C268" s="302">
        <v>0.92640719253170722</v>
      </c>
      <c r="D268" s="302">
        <f t="shared" si="85"/>
        <v>1.1086608209442921</v>
      </c>
      <c r="E268" s="303"/>
      <c r="F268" s="302">
        <v>0.27030365558477476</v>
      </c>
      <c r="G268" s="302">
        <v>0.59499583705616033</v>
      </c>
      <c r="H268" s="302">
        <f t="shared" si="86"/>
        <v>0.86529949264093509</v>
      </c>
      <c r="I268" s="303"/>
      <c r="J268" s="302">
        <v>0.42880649186605035</v>
      </c>
      <c r="K268" s="302">
        <v>0.57382561603705162</v>
      </c>
      <c r="L268" s="302">
        <f t="shared" si="87"/>
        <v>1.002632107903102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0.30010894967191665</v>
      </c>
      <c r="C269" s="302">
        <v>0.18515723721077268</v>
      </c>
      <c r="D269" s="302">
        <f t="shared" si="85"/>
        <v>0.4852661868826893</v>
      </c>
      <c r="E269" s="303"/>
      <c r="F269" s="302">
        <v>0.33671055660263055</v>
      </c>
      <c r="G269" s="302">
        <v>0.16365820881885584</v>
      </c>
      <c r="H269" s="302">
        <f t="shared" si="86"/>
        <v>0.50036876542148634</v>
      </c>
      <c r="I269" s="303"/>
      <c r="J269" s="302">
        <v>0.37657655349092301</v>
      </c>
      <c r="K269" s="302">
        <v>0.15896483709230122</v>
      </c>
      <c r="L269" s="302">
        <f t="shared" si="87"/>
        <v>0.53554139058322425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1.0793633908676492</v>
      </c>
      <c r="C270" s="302">
        <v>0.50276631814180839</v>
      </c>
      <c r="D270" s="302">
        <f t="shared" si="85"/>
        <v>1.5821297090094575</v>
      </c>
      <c r="E270" s="303"/>
      <c r="F270" s="302">
        <v>1.140397511203205</v>
      </c>
      <c r="G270" s="302">
        <v>0.4168959811305995</v>
      </c>
      <c r="H270" s="302">
        <f t="shared" si="86"/>
        <v>1.5572934923338044</v>
      </c>
      <c r="I270" s="303"/>
      <c r="J270" s="302">
        <v>1.1248205408259415</v>
      </c>
      <c r="K270" s="302">
        <v>0.43105089916546391</v>
      </c>
      <c r="L270" s="302">
        <f t="shared" si="87"/>
        <v>1.5558714399914053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4.0422908516190049E-2</v>
      </c>
      <c r="C271" s="302">
        <v>0.13032391616062808</v>
      </c>
      <c r="D271" s="302">
        <f t="shared" si="85"/>
        <v>0.17074682467681812</v>
      </c>
      <c r="E271" s="303"/>
      <c r="F271" s="302">
        <v>3.7923832294831629E-2</v>
      </c>
      <c r="G271" s="302">
        <v>0.10469663089976859</v>
      </c>
      <c r="H271" s="302">
        <f t="shared" si="86"/>
        <v>0.14262046319460023</v>
      </c>
      <c r="I271" s="303"/>
      <c r="J271" s="302">
        <v>6.4132144408256916E-2</v>
      </c>
      <c r="K271" s="302">
        <v>7.129387373110993E-2</v>
      </c>
      <c r="L271" s="302">
        <f t="shared" si="87"/>
        <v>0.13542601813936683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0.3838103706659155</v>
      </c>
      <c r="C272" s="302">
        <v>0.23210175490977697</v>
      </c>
      <c r="D272" s="302">
        <f t="shared" si="85"/>
        <v>0.61591212557569253</v>
      </c>
      <c r="E272" s="303"/>
      <c r="F272" s="302">
        <v>0.41838255449368428</v>
      </c>
      <c r="G272" s="302">
        <v>0.16136916982237257</v>
      </c>
      <c r="H272" s="302">
        <f t="shared" si="86"/>
        <v>0.57975172431605682</v>
      </c>
      <c r="I272" s="303"/>
      <c r="J272" s="302">
        <v>0.27089905532103936</v>
      </c>
      <c r="K272" s="302">
        <v>0.15277688825961167</v>
      </c>
      <c r="L272" s="302">
        <f t="shared" si="87"/>
        <v>0.42367594358065103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7.6010357212293194</v>
      </c>
      <c r="C274" s="311">
        <f t="shared" ref="C274:D274" si="88">SUM(C264:C272)</f>
        <v>7.0849642787706903</v>
      </c>
      <c r="D274" s="311">
        <f t="shared" si="88"/>
        <v>14.686000000000011</v>
      </c>
      <c r="E274" s="311"/>
      <c r="F274" s="311">
        <f t="shared" ref="F274:H274" si="89">SUM(F264:F272)</f>
        <v>9.619953920879448</v>
      </c>
      <c r="G274" s="311">
        <f t="shared" si="89"/>
        <v>7.013046079120504</v>
      </c>
      <c r="H274" s="311">
        <f t="shared" si="89"/>
        <v>16.632999999999953</v>
      </c>
      <c r="I274" s="311"/>
      <c r="J274" s="311">
        <f t="shared" ref="J274:L274" si="90">SUM(J264:J272)</f>
        <v>9.530612647031683</v>
      </c>
      <c r="K274" s="311">
        <f t="shared" si="90"/>
        <v>7.0113873529683</v>
      </c>
      <c r="L274" s="311">
        <f t="shared" si="90"/>
        <v>16.541999999999984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3.7615613612480603</v>
      </c>
      <c r="C281" s="302">
        <v>6.5124815511024767</v>
      </c>
      <c r="D281" s="302">
        <f>SUM(B281:C281)</f>
        <v>10.274042912350538</v>
      </c>
      <c r="E281" s="303"/>
      <c r="F281" s="302">
        <v>4.1871214852993912</v>
      </c>
      <c r="G281" s="302">
        <v>6.9512771213131197</v>
      </c>
      <c r="H281" s="302">
        <f>SUM(F281:G281)</f>
        <v>11.138398606612512</v>
      </c>
      <c r="I281" s="303"/>
      <c r="J281" s="302">
        <v>4.8436478074263896</v>
      </c>
      <c r="K281" s="302">
        <v>6.7766908097522798</v>
      </c>
      <c r="L281" s="302">
        <f>SUM(J281:K281)</f>
        <v>11.620338617178669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8.7820211819973153</v>
      </c>
      <c r="C282" s="302">
        <v>17.723816296329424</v>
      </c>
      <c r="D282" s="302">
        <f t="shared" ref="D282:D289" si="91">SUM(B282:C282)</f>
        <v>26.50583747832674</v>
      </c>
      <c r="E282" s="303"/>
      <c r="F282" s="302">
        <v>10.911749493861713</v>
      </c>
      <c r="G282" s="302">
        <v>19.723084876430068</v>
      </c>
      <c r="H282" s="302">
        <f t="shared" ref="H282:H289" si="92">SUM(F282:G282)</f>
        <v>30.634834370291781</v>
      </c>
      <c r="I282" s="303"/>
      <c r="J282" s="302">
        <v>14.44370816507508</v>
      </c>
      <c r="K282" s="302">
        <v>23.332213846971282</v>
      </c>
      <c r="L282" s="302">
        <f t="shared" ref="L282:L289" si="93">SUM(J282:K282)</f>
        <v>37.775922012046365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6.1113342469784628</v>
      </c>
      <c r="C283" s="302">
        <v>6.8344991465140064</v>
      </c>
      <c r="D283" s="302">
        <f t="shared" si="91"/>
        <v>12.945833393492469</v>
      </c>
      <c r="E283" s="303"/>
      <c r="F283" s="302">
        <v>6.283606812404849</v>
      </c>
      <c r="G283" s="302">
        <v>7.5040828474091725</v>
      </c>
      <c r="H283" s="302">
        <f t="shared" si="92"/>
        <v>13.787689659814021</v>
      </c>
      <c r="I283" s="303"/>
      <c r="J283" s="302">
        <v>8.0401672485652309</v>
      </c>
      <c r="K283" s="302">
        <v>7.4207011972514545</v>
      </c>
      <c r="L283" s="302">
        <f t="shared" si="93"/>
        <v>15.460868445816686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9.76649869082752</v>
      </c>
      <c r="C284" s="302">
        <v>1.9702303487000166</v>
      </c>
      <c r="D284" s="302">
        <f t="shared" si="91"/>
        <v>11.736729039527537</v>
      </c>
      <c r="E284" s="303"/>
      <c r="F284" s="302">
        <v>7.6013662187557811</v>
      </c>
      <c r="G284" s="302">
        <v>2.090120109151504</v>
      </c>
      <c r="H284" s="302">
        <f t="shared" si="92"/>
        <v>9.6914863279072847</v>
      </c>
      <c r="I284" s="303"/>
      <c r="J284" s="302">
        <v>6.2148680706769008</v>
      </c>
      <c r="K284" s="302">
        <v>1.9703126566024711</v>
      </c>
      <c r="L284" s="302">
        <f t="shared" si="93"/>
        <v>8.1851807272793717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0.280171002744391</v>
      </c>
      <c r="C285" s="302">
        <v>1.7754614376327114</v>
      </c>
      <c r="D285" s="302">
        <f t="shared" si="91"/>
        <v>2.0556324403771025</v>
      </c>
      <c r="E285" s="303"/>
      <c r="F285" s="302">
        <v>0.26870508884960492</v>
      </c>
      <c r="G285" s="302">
        <v>1.2640905614570617</v>
      </c>
      <c r="H285" s="302">
        <f t="shared" si="92"/>
        <v>1.5327956503066666</v>
      </c>
      <c r="I285" s="303"/>
      <c r="J285" s="302">
        <v>0.52089024256693339</v>
      </c>
      <c r="K285" s="302">
        <v>1.1527705189758002</v>
      </c>
      <c r="L285" s="302">
        <f t="shared" si="93"/>
        <v>1.6736607615427337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0.8964165574061066</v>
      </c>
      <c r="C286" s="302">
        <v>0.42606341858184421</v>
      </c>
      <c r="D286" s="302">
        <f t="shared" si="91"/>
        <v>1.3224799759879509</v>
      </c>
      <c r="E286" s="303"/>
      <c r="F286" s="302">
        <v>1.5560596673831033</v>
      </c>
      <c r="G286" s="302">
        <v>0.71667696943749903</v>
      </c>
      <c r="H286" s="302">
        <f t="shared" si="92"/>
        <v>2.2727366368206026</v>
      </c>
      <c r="I286" s="303"/>
      <c r="J286" s="302">
        <v>1.9567693472248231</v>
      </c>
      <c r="K286" s="302">
        <v>1.1336915058200068</v>
      </c>
      <c r="L286" s="302">
        <f t="shared" si="93"/>
        <v>3.0904608530448296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1.6484384837218105</v>
      </c>
      <c r="C287" s="302">
        <v>0.73308929008846302</v>
      </c>
      <c r="D287" s="302">
        <f t="shared" si="91"/>
        <v>2.3815277738102734</v>
      </c>
      <c r="E287" s="303"/>
      <c r="F287" s="302">
        <v>1.2701885074982788</v>
      </c>
      <c r="G287" s="302">
        <v>0.67796227457389135</v>
      </c>
      <c r="H287" s="302">
        <f t="shared" si="92"/>
        <v>1.9481507820721702</v>
      </c>
      <c r="I287" s="303"/>
      <c r="J287" s="302">
        <v>1.2121242927019398</v>
      </c>
      <c r="K287" s="302">
        <v>0.80548352858060779</v>
      </c>
      <c r="L287" s="302">
        <f t="shared" si="93"/>
        <v>2.0176078212825477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0.22052975141066378</v>
      </c>
      <c r="C288" s="302">
        <v>0.53820214739903027</v>
      </c>
      <c r="D288" s="302">
        <f t="shared" si="91"/>
        <v>0.75873189880969405</v>
      </c>
      <c r="E288" s="303"/>
      <c r="F288" s="302">
        <v>0.14159651022690897</v>
      </c>
      <c r="G288" s="302">
        <v>0.45442216114662248</v>
      </c>
      <c r="H288" s="302">
        <f t="shared" si="92"/>
        <v>0.59601867137353148</v>
      </c>
      <c r="I288" s="303"/>
      <c r="J288" s="302">
        <v>0.20755991726510417</v>
      </c>
      <c r="K288" s="302">
        <v>0.45110639919794571</v>
      </c>
      <c r="L288" s="302">
        <f t="shared" si="93"/>
        <v>0.65866631646304985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0.94267681677786108</v>
      </c>
      <c r="C289" s="302">
        <v>0.7855082705398434</v>
      </c>
      <c r="D289" s="302">
        <f t="shared" si="91"/>
        <v>1.7281850873177045</v>
      </c>
      <c r="E289" s="303"/>
      <c r="F289" s="302">
        <v>0.69130475113924728</v>
      </c>
      <c r="G289" s="302">
        <v>0.67658454366218235</v>
      </c>
      <c r="H289" s="302">
        <f t="shared" si="92"/>
        <v>1.3678892948014296</v>
      </c>
      <c r="I289" s="303"/>
      <c r="J289" s="302">
        <v>0.73612364256623464</v>
      </c>
      <c r="K289" s="302">
        <v>0.66317080277944407</v>
      </c>
      <c r="L289" s="302">
        <f t="shared" si="93"/>
        <v>1.3992944453456788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32.409648093112189</v>
      </c>
      <c r="C291" s="311">
        <f t="shared" ref="C291:D291" si="94">SUM(C281:C289)</f>
        <v>37.299351906887821</v>
      </c>
      <c r="D291" s="311">
        <f t="shared" si="94"/>
        <v>69.709000000000017</v>
      </c>
      <c r="E291" s="311"/>
      <c r="F291" s="311">
        <f t="shared" ref="F291:H291" si="95">SUM(F281:F289)</f>
        <v>32.911698535418878</v>
      </c>
      <c r="G291" s="311">
        <f t="shared" si="95"/>
        <v>40.05830146458112</v>
      </c>
      <c r="H291" s="311">
        <f t="shared" si="95"/>
        <v>72.97</v>
      </c>
      <c r="I291" s="311"/>
      <c r="J291" s="311">
        <f t="shared" ref="J291:L291" si="96">SUM(J281:J289)</f>
        <v>38.175858734068626</v>
      </c>
      <c r="K291" s="311">
        <f t="shared" si="96"/>
        <v>43.706141265931294</v>
      </c>
      <c r="L291" s="311">
        <f t="shared" si="96"/>
        <v>81.881999999999934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1.9802200994938097</v>
      </c>
      <c r="C298" s="302">
        <v>4.2767009635669959</v>
      </c>
      <c r="D298" s="302">
        <f>SUM(B298:C298)</f>
        <v>6.2569210630608056</v>
      </c>
      <c r="E298" s="303"/>
      <c r="F298" s="302">
        <v>2.3156905440028672</v>
      </c>
      <c r="G298" s="302">
        <v>4.491606072765121</v>
      </c>
      <c r="H298" s="302">
        <f>SUM(F298:G298)</f>
        <v>6.8072966167679887</v>
      </c>
      <c r="I298" s="303"/>
      <c r="J298" s="302">
        <v>2.6675085998012893</v>
      </c>
      <c r="K298" s="302">
        <v>5.0582547844755013</v>
      </c>
      <c r="L298" s="302">
        <f>SUM(J298:K298)</f>
        <v>7.7257633842767905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2.1637582056658711</v>
      </c>
      <c r="C299" s="302">
        <v>3.7493860429811159</v>
      </c>
      <c r="D299" s="302">
        <f t="shared" ref="D299:D306" si="97">SUM(B299:C299)</f>
        <v>5.9131442486469865</v>
      </c>
      <c r="E299" s="303"/>
      <c r="F299" s="302">
        <v>2.6057446549185825</v>
      </c>
      <c r="G299" s="302">
        <v>4.3431169007112782</v>
      </c>
      <c r="H299" s="302">
        <f t="shared" ref="H299:H306" si="98">SUM(F299:G299)</f>
        <v>6.9488615556298612</v>
      </c>
      <c r="I299" s="303"/>
      <c r="J299" s="302">
        <v>3.392989941694641</v>
      </c>
      <c r="K299" s="302">
        <v>6.3002577771742549</v>
      </c>
      <c r="L299" s="302">
        <f t="shared" ref="L299:L306" si="99">SUM(J299:K299)</f>
        <v>9.6932477188688964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3.329919984623102</v>
      </c>
      <c r="C300" s="302">
        <v>5.1306354944727861</v>
      </c>
      <c r="D300" s="302">
        <f t="shared" si="97"/>
        <v>8.4605554790958877</v>
      </c>
      <c r="E300" s="303"/>
      <c r="F300" s="302">
        <v>3.6777870518386573</v>
      </c>
      <c r="G300" s="302">
        <v>5.2792472974616409</v>
      </c>
      <c r="H300" s="302">
        <f t="shared" si="98"/>
        <v>8.9570343493002973</v>
      </c>
      <c r="I300" s="303"/>
      <c r="J300" s="302">
        <v>4.5827972122458958</v>
      </c>
      <c r="K300" s="302">
        <v>5.7007060525044349</v>
      </c>
      <c r="L300" s="302">
        <f t="shared" si="99"/>
        <v>10.28350326475033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4.1566212799885323</v>
      </c>
      <c r="C301" s="302">
        <v>1.7728147132597301</v>
      </c>
      <c r="D301" s="302">
        <f t="shared" si="97"/>
        <v>5.9294359932482621</v>
      </c>
      <c r="E301" s="303"/>
      <c r="F301" s="302">
        <v>3.9351100514648567</v>
      </c>
      <c r="G301" s="302">
        <v>1.8338432320342826</v>
      </c>
      <c r="H301" s="302">
        <f t="shared" si="98"/>
        <v>5.7689532834991395</v>
      </c>
      <c r="I301" s="303"/>
      <c r="J301" s="302">
        <v>4.2688267749854214</v>
      </c>
      <c r="K301" s="302">
        <v>2.7598661244741094</v>
      </c>
      <c r="L301" s="302">
        <f t="shared" si="99"/>
        <v>7.0286928994595304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0.35503069668554738</v>
      </c>
      <c r="C302" s="302">
        <v>1.9783632578060035</v>
      </c>
      <c r="D302" s="302">
        <f t="shared" si="97"/>
        <v>2.3333939544915507</v>
      </c>
      <c r="E302" s="303"/>
      <c r="F302" s="302">
        <v>0.41234332400393348</v>
      </c>
      <c r="G302" s="302">
        <v>1.3795576395107003</v>
      </c>
      <c r="H302" s="302">
        <f t="shared" si="98"/>
        <v>1.7919009635146339</v>
      </c>
      <c r="I302" s="303"/>
      <c r="J302" s="302">
        <v>0.79922779595065641</v>
      </c>
      <c r="K302" s="302">
        <v>1.3973253473930316</v>
      </c>
      <c r="L302" s="302">
        <f t="shared" si="99"/>
        <v>2.1965531433436878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2.8572580256226314</v>
      </c>
      <c r="C303" s="302">
        <v>1.0622568588958434</v>
      </c>
      <c r="D303" s="302">
        <f t="shared" si="97"/>
        <v>3.9195148845184749</v>
      </c>
      <c r="E303" s="303"/>
      <c r="F303" s="302">
        <v>2.9855668175582424</v>
      </c>
      <c r="G303" s="302">
        <v>1.2400100580412703</v>
      </c>
      <c r="H303" s="302">
        <f t="shared" si="98"/>
        <v>4.2255768755995131</v>
      </c>
      <c r="I303" s="303"/>
      <c r="J303" s="302">
        <v>3.4979878657673664</v>
      </c>
      <c r="K303" s="302">
        <v>1.7500263484283096</v>
      </c>
      <c r="L303" s="302">
        <f t="shared" si="99"/>
        <v>5.2480142141956758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1.539860234867807</v>
      </c>
      <c r="C304" s="302">
        <v>1.6386602072353749</v>
      </c>
      <c r="D304" s="302">
        <f t="shared" si="97"/>
        <v>3.1785204421031819</v>
      </c>
      <c r="E304" s="303"/>
      <c r="F304" s="302">
        <v>1.4952837816210367</v>
      </c>
      <c r="G304" s="302">
        <v>1.5184705182303109</v>
      </c>
      <c r="H304" s="302">
        <f t="shared" si="98"/>
        <v>3.0137542998513478</v>
      </c>
      <c r="I304" s="303"/>
      <c r="J304" s="302">
        <v>1.9861437939234947</v>
      </c>
      <c r="K304" s="302">
        <v>2.0279249861400439</v>
      </c>
      <c r="L304" s="302">
        <f t="shared" si="99"/>
        <v>4.0140687800635391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0.35215068056989851</v>
      </c>
      <c r="C305" s="302">
        <v>1.815189747363809</v>
      </c>
      <c r="D305" s="302">
        <f t="shared" si="97"/>
        <v>2.1673404279337074</v>
      </c>
      <c r="E305" s="303"/>
      <c r="F305" s="302">
        <v>0.27477303216634946</v>
      </c>
      <c r="G305" s="302">
        <v>1.8693898636201927</v>
      </c>
      <c r="H305" s="302">
        <f t="shared" si="98"/>
        <v>2.144162895786542</v>
      </c>
      <c r="I305" s="303"/>
      <c r="J305" s="302">
        <v>0.48108542288020656</v>
      </c>
      <c r="K305" s="302">
        <v>1.896567464881366</v>
      </c>
      <c r="L305" s="302">
        <f t="shared" si="99"/>
        <v>2.3776528877615726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6.9866050519801162</v>
      </c>
      <c r="C306" s="302">
        <v>9.255568454920958</v>
      </c>
      <c r="D306" s="302">
        <f t="shared" si="97"/>
        <v>16.242173506901075</v>
      </c>
      <c r="E306" s="303"/>
      <c r="F306" s="302">
        <v>6.1415308241526034</v>
      </c>
      <c r="G306" s="302">
        <v>8.0619283358980809</v>
      </c>
      <c r="H306" s="302">
        <f t="shared" si="98"/>
        <v>14.203459160050684</v>
      </c>
      <c r="I306" s="303"/>
      <c r="J306" s="302">
        <v>6.6242663880223773</v>
      </c>
      <c r="K306" s="302">
        <v>8.8002373192575956</v>
      </c>
      <c r="L306" s="302">
        <f t="shared" si="99"/>
        <v>15.424503707279973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23.721424259497319</v>
      </c>
      <c r="C308" s="311">
        <f t="shared" ref="C308:D308" si="100">SUM(C298:C306)</f>
        <v>30.679575740502617</v>
      </c>
      <c r="D308" s="311">
        <f t="shared" si="100"/>
        <v>54.400999999999939</v>
      </c>
      <c r="E308" s="311"/>
      <c r="F308" s="311">
        <f t="shared" ref="F308:H308" si="101">SUM(F298:F306)</f>
        <v>23.84383008172713</v>
      </c>
      <c r="G308" s="311">
        <f t="shared" si="101"/>
        <v>30.017169918272877</v>
      </c>
      <c r="H308" s="311">
        <f t="shared" si="101"/>
        <v>53.861000000000011</v>
      </c>
      <c r="I308" s="311"/>
      <c r="J308" s="311">
        <f t="shared" ref="J308:L308" si="102">SUM(J298:J306)</f>
        <v>28.300833795271348</v>
      </c>
      <c r="K308" s="311">
        <f t="shared" si="102"/>
        <v>35.691166204728646</v>
      </c>
      <c r="L308" s="311">
        <f t="shared" si="102"/>
        <v>63.99199999999999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0.94379921332552552</v>
      </c>
      <c r="C315" s="302">
        <v>1.8483702232139929</v>
      </c>
      <c r="D315" s="302">
        <f>SUM(B315:C315)</f>
        <v>2.7921694365395187</v>
      </c>
      <c r="E315" s="303"/>
      <c r="F315" s="302">
        <v>1.1499287973465562</v>
      </c>
      <c r="G315" s="302">
        <v>1.8391085515298009</v>
      </c>
      <c r="H315" s="302">
        <f>SUM(F315:G315)</f>
        <v>2.9890373488763569</v>
      </c>
      <c r="I315" s="303"/>
      <c r="J315" s="302">
        <v>1.129192540011879</v>
      </c>
      <c r="K315" s="302">
        <v>1.8012388135674371</v>
      </c>
      <c r="L315" s="302">
        <f>SUM(J315:K315)</f>
        <v>2.9304313535793161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3.2293823623682472</v>
      </c>
      <c r="C316" s="302">
        <v>2.2973495598857525</v>
      </c>
      <c r="D316" s="302">
        <f t="shared" ref="D316:D323" si="103">SUM(B316:C316)</f>
        <v>5.5267319222539992</v>
      </c>
      <c r="E316" s="303"/>
      <c r="F316" s="302">
        <v>4.0004190248234686</v>
      </c>
      <c r="G316" s="302">
        <v>2.582409948926097</v>
      </c>
      <c r="H316" s="302">
        <f t="shared" ref="H316:H323" si="104">SUM(F316:G316)</f>
        <v>6.5828289737495655</v>
      </c>
      <c r="I316" s="303"/>
      <c r="J316" s="302">
        <v>4.2628140241078292</v>
      </c>
      <c r="K316" s="302">
        <v>3.2760942447648564</v>
      </c>
      <c r="L316" s="302">
        <f t="shared" ref="L316:L323" si="105">SUM(J316:K316)</f>
        <v>7.5389082688726852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3.9686778000567808</v>
      </c>
      <c r="C317" s="302">
        <v>7.0721739272401241</v>
      </c>
      <c r="D317" s="302">
        <f t="shared" si="103"/>
        <v>11.040851727296905</v>
      </c>
      <c r="E317" s="303"/>
      <c r="F317" s="302">
        <v>4.458059427241273</v>
      </c>
      <c r="G317" s="302">
        <v>6.8109344176632192</v>
      </c>
      <c r="H317" s="302">
        <f t="shared" si="104"/>
        <v>11.268993844904493</v>
      </c>
      <c r="I317" s="303"/>
      <c r="J317" s="302">
        <v>5.1276162784350445</v>
      </c>
      <c r="K317" s="302">
        <v>5.8306252477576761</v>
      </c>
      <c r="L317" s="302">
        <f t="shared" si="105"/>
        <v>10.958241526192721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7.5796135543091765</v>
      </c>
      <c r="C318" s="302">
        <v>1.1568332547001756</v>
      </c>
      <c r="D318" s="302">
        <f t="shared" si="103"/>
        <v>8.7364468090093528</v>
      </c>
      <c r="E318" s="303"/>
      <c r="F318" s="302">
        <v>6.6525846050485518</v>
      </c>
      <c r="G318" s="302">
        <v>1.0640230546430778</v>
      </c>
      <c r="H318" s="302">
        <f t="shared" si="104"/>
        <v>7.7166076596916291</v>
      </c>
      <c r="I318" s="303"/>
      <c r="J318" s="302">
        <v>5.506667354792314</v>
      </c>
      <c r="K318" s="302">
        <v>0.87143058461391254</v>
      </c>
      <c r="L318" s="302">
        <f t="shared" si="105"/>
        <v>6.378097939406226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6.6411977988148435E-2</v>
      </c>
      <c r="C319" s="302">
        <v>0.52757499793340668</v>
      </c>
      <c r="D319" s="302">
        <f t="shared" si="103"/>
        <v>0.59398697592155514</v>
      </c>
      <c r="E319" s="303"/>
      <c r="F319" s="302">
        <v>7.0732155132221003E-2</v>
      </c>
      <c r="G319" s="302">
        <v>0.32725953090682036</v>
      </c>
      <c r="H319" s="302">
        <f t="shared" si="104"/>
        <v>0.39799168603904134</v>
      </c>
      <c r="I319" s="303"/>
      <c r="J319" s="302">
        <v>0.15570181812186032</v>
      </c>
      <c r="K319" s="302">
        <v>0.31197627990335458</v>
      </c>
      <c r="L319" s="302">
        <f t="shared" si="105"/>
        <v>0.46767809802521487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0.63092275814679266</v>
      </c>
      <c r="C320" s="302">
        <v>0.45438759706704596</v>
      </c>
      <c r="D320" s="302">
        <f t="shared" si="103"/>
        <v>1.0853103552138386</v>
      </c>
      <c r="E320" s="303"/>
      <c r="F320" s="302">
        <v>0.58670140203664967</v>
      </c>
      <c r="G320" s="302">
        <v>0.40881966163524541</v>
      </c>
      <c r="H320" s="302">
        <f t="shared" si="104"/>
        <v>0.99552106367189508</v>
      </c>
      <c r="I320" s="303"/>
      <c r="J320" s="302">
        <v>0.59588037147224093</v>
      </c>
      <c r="K320" s="302">
        <v>0.47062151818055431</v>
      </c>
      <c r="L320" s="302">
        <f t="shared" si="105"/>
        <v>1.0665018896527951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0.63842570704761081</v>
      </c>
      <c r="C321" s="302">
        <v>0.193226803633813</v>
      </c>
      <c r="D321" s="302">
        <f t="shared" si="103"/>
        <v>0.83165251068142387</v>
      </c>
      <c r="E321" s="303"/>
      <c r="F321" s="302">
        <v>0.60961958822590767</v>
      </c>
      <c r="G321" s="302">
        <v>0.15987415009878864</v>
      </c>
      <c r="H321" s="302">
        <f t="shared" si="104"/>
        <v>0.76949373832469625</v>
      </c>
      <c r="I321" s="303"/>
      <c r="J321" s="302">
        <v>0.60439738073856375</v>
      </c>
      <c r="K321" s="302">
        <v>0.21227792070824472</v>
      </c>
      <c r="L321" s="302">
        <f t="shared" si="105"/>
        <v>0.81667530144680844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6.5188939028992032E-2</v>
      </c>
      <c r="C322" s="302">
        <v>0.33601510482411384</v>
      </c>
      <c r="D322" s="302">
        <f t="shared" si="103"/>
        <v>0.40120404385310587</v>
      </c>
      <c r="E322" s="303"/>
      <c r="F322" s="302">
        <v>5.3349531634804152E-2</v>
      </c>
      <c r="G322" s="302">
        <v>0.24679385280032037</v>
      </c>
      <c r="H322" s="302">
        <f t="shared" si="104"/>
        <v>0.30014338443512451</v>
      </c>
      <c r="I322" s="303"/>
      <c r="J322" s="302">
        <v>0.13709032198574583</v>
      </c>
      <c r="K322" s="302">
        <v>0.24057428142407219</v>
      </c>
      <c r="L322" s="302">
        <f t="shared" si="105"/>
        <v>0.377664603409818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1.0225887061328951</v>
      </c>
      <c r="C323" s="302">
        <v>0.66505751309741556</v>
      </c>
      <c r="D323" s="302">
        <f t="shared" si="103"/>
        <v>1.6876462192303108</v>
      </c>
      <c r="E323" s="303"/>
      <c r="F323" s="302">
        <v>0.81898299787329443</v>
      </c>
      <c r="G323" s="302">
        <v>0.47739930243395956</v>
      </c>
      <c r="H323" s="302">
        <f t="shared" si="104"/>
        <v>1.2963823003072541</v>
      </c>
      <c r="I323" s="303"/>
      <c r="J323" s="302">
        <v>0.8774453746421611</v>
      </c>
      <c r="K323" s="302">
        <v>0.45935564477227786</v>
      </c>
      <c r="L323" s="302">
        <f t="shared" si="105"/>
        <v>1.3368010194144389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18.145011018404169</v>
      </c>
      <c r="C325" s="311">
        <f t="shared" ref="C325:D325" si="106">SUM(C315:C323)</f>
        <v>14.55098898159584</v>
      </c>
      <c r="D325" s="311">
        <f t="shared" si="106"/>
        <v>32.696000000000005</v>
      </c>
      <c r="E325" s="311"/>
      <c r="F325" s="311">
        <f t="shared" ref="F325:H325" si="107">SUM(F315:F323)</f>
        <v>18.400377529362725</v>
      </c>
      <c r="G325" s="311">
        <f t="shared" si="107"/>
        <v>13.916622470637328</v>
      </c>
      <c r="H325" s="311">
        <f t="shared" si="107"/>
        <v>32.31700000000005</v>
      </c>
      <c r="I325" s="311"/>
      <c r="J325" s="311">
        <f t="shared" ref="J325:L325" si="108">SUM(J315:J323)</f>
        <v>18.396805464307636</v>
      </c>
      <c r="K325" s="311">
        <f t="shared" si="108"/>
        <v>13.474194535692387</v>
      </c>
      <c r="L325" s="311">
        <f t="shared" si="108"/>
        <v>31.871000000000016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1.1433484634661306</v>
      </c>
      <c r="C332" s="302">
        <v>1.1655888203991747</v>
      </c>
      <c r="D332" s="302">
        <f>SUM(B332:C332)</f>
        <v>2.3089372838653053</v>
      </c>
      <c r="E332" s="303"/>
      <c r="F332" s="302">
        <v>1.1941340068616373</v>
      </c>
      <c r="G332" s="302">
        <v>1.1627015534942147</v>
      </c>
      <c r="H332" s="302">
        <f>SUM(F332:G332)</f>
        <v>2.3568355603558517</v>
      </c>
      <c r="I332" s="303"/>
      <c r="J332" s="302">
        <v>1.4249423466917499</v>
      </c>
      <c r="K332" s="302">
        <v>1.1347866545876115</v>
      </c>
      <c r="L332" s="302">
        <f>SUM(J332:K332)</f>
        <v>2.5597290012793614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21.891371960914686</v>
      </c>
      <c r="C333" s="302">
        <v>10.864408865569088</v>
      </c>
      <c r="D333" s="302">
        <f t="shared" ref="D333:D340" si="109">SUM(B333:C333)</f>
        <v>32.755780826483772</v>
      </c>
      <c r="E333" s="303"/>
      <c r="F333" s="302">
        <v>22.491744625614487</v>
      </c>
      <c r="G333" s="302">
        <v>11.094038312338604</v>
      </c>
      <c r="H333" s="302">
        <f t="shared" ref="H333:H340" si="110">SUM(F333:G333)</f>
        <v>33.585782937953091</v>
      </c>
      <c r="I333" s="303"/>
      <c r="J333" s="302">
        <v>25.032256712201693</v>
      </c>
      <c r="K333" s="302">
        <v>12.089900994745628</v>
      </c>
      <c r="L333" s="302">
        <f t="shared" ref="L333:L340" si="111">SUM(J333:K333)</f>
        <v>37.12215770694732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3.781355295157816</v>
      </c>
      <c r="C334" s="302">
        <v>2.2514316607960079</v>
      </c>
      <c r="D334" s="302">
        <f t="shared" si="109"/>
        <v>6.0327869559538243</v>
      </c>
      <c r="E334" s="303"/>
      <c r="F334" s="302">
        <v>3.4804387951910707</v>
      </c>
      <c r="G334" s="302">
        <v>2.292869186708248</v>
      </c>
      <c r="H334" s="302">
        <f t="shared" si="110"/>
        <v>5.7733079818993183</v>
      </c>
      <c r="I334" s="303"/>
      <c r="J334" s="302">
        <v>4.8240390407760643</v>
      </c>
      <c r="K334" s="302">
        <v>2.1904982422420045</v>
      </c>
      <c r="L334" s="302">
        <f t="shared" si="111"/>
        <v>7.0145372830180683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4.208652835984469</v>
      </c>
      <c r="C335" s="302">
        <v>0.63182567104356802</v>
      </c>
      <c r="D335" s="302">
        <f t="shared" si="109"/>
        <v>4.8404785070280374</v>
      </c>
      <c r="E335" s="303"/>
      <c r="F335" s="302">
        <v>3.4139454093266268</v>
      </c>
      <c r="G335" s="302">
        <v>0.5318501459790026</v>
      </c>
      <c r="H335" s="302">
        <f t="shared" si="110"/>
        <v>3.9457955553056294</v>
      </c>
      <c r="I335" s="303"/>
      <c r="J335" s="302">
        <v>1.9417022517880591</v>
      </c>
      <c r="K335" s="302">
        <v>0.5261302126798163</v>
      </c>
      <c r="L335" s="302">
        <f t="shared" si="111"/>
        <v>2.4678324644678753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0.50989830646066714</v>
      </c>
      <c r="C336" s="302">
        <v>0.64883311780307507</v>
      </c>
      <c r="D336" s="302">
        <f t="shared" si="109"/>
        <v>1.1587314242637423</v>
      </c>
      <c r="E336" s="303"/>
      <c r="F336" s="302">
        <v>0.38568162474670831</v>
      </c>
      <c r="G336" s="302">
        <v>0.40395531657609718</v>
      </c>
      <c r="H336" s="302">
        <f t="shared" si="110"/>
        <v>0.78963694132280549</v>
      </c>
      <c r="I336" s="303"/>
      <c r="J336" s="302">
        <v>0.25702006603928357</v>
      </c>
      <c r="K336" s="302">
        <v>0.3226712232402027</v>
      </c>
      <c r="L336" s="302">
        <f t="shared" si="111"/>
        <v>0.57969128927948632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12.489141339749482</v>
      </c>
      <c r="C337" s="302">
        <v>2.1813362742427334</v>
      </c>
      <c r="D337" s="302">
        <f t="shared" si="109"/>
        <v>14.670477613992215</v>
      </c>
      <c r="E337" s="303"/>
      <c r="F337" s="302">
        <v>10.595427962075579</v>
      </c>
      <c r="G337" s="302">
        <v>1.9915356165330811</v>
      </c>
      <c r="H337" s="302">
        <f t="shared" si="110"/>
        <v>12.58696357860866</v>
      </c>
      <c r="I337" s="303"/>
      <c r="J337" s="302">
        <v>11.430765542229436</v>
      </c>
      <c r="K337" s="302">
        <v>2.3792317444765256</v>
      </c>
      <c r="L337" s="302">
        <f t="shared" si="111"/>
        <v>13.809997286705961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0.37382794421792892</v>
      </c>
      <c r="C338" s="302">
        <v>0.13273243531252865</v>
      </c>
      <c r="D338" s="302">
        <f t="shared" si="109"/>
        <v>0.50656037953045763</v>
      </c>
      <c r="E338" s="303"/>
      <c r="F338" s="302">
        <v>0.29420366195130293</v>
      </c>
      <c r="G338" s="302">
        <v>0.1095187976541349</v>
      </c>
      <c r="H338" s="302">
        <f t="shared" si="110"/>
        <v>0.40372245960543784</v>
      </c>
      <c r="I338" s="303"/>
      <c r="J338" s="302">
        <v>0.29650643251803938</v>
      </c>
      <c r="K338" s="302">
        <v>0.12457767194798143</v>
      </c>
      <c r="L338" s="302">
        <f t="shared" si="111"/>
        <v>0.42108410446602079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0.47743965335000077</v>
      </c>
      <c r="C339" s="302">
        <v>0.93085121135621041</v>
      </c>
      <c r="D339" s="302">
        <f t="shared" si="109"/>
        <v>1.4082908647062111</v>
      </c>
      <c r="E339" s="303"/>
      <c r="F339" s="302">
        <v>0.39456903654943848</v>
      </c>
      <c r="G339" s="302">
        <v>1.1971042500235742</v>
      </c>
      <c r="H339" s="302">
        <f t="shared" si="110"/>
        <v>1.5916732865730128</v>
      </c>
      <c r="I339" s="303"/>
      <c r="J339" s="302">
        <v>0.4030167639990605</v>
      </c>
      <c r="K339" s="302">
        <v>1.2507146546898091</v>
      </c>
      <c r="L339" s="302">
        <f t="shared" si="111"/>
        <v>1.6537314186888696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3.608114558462626</v>
      </c>
      <c r="C340" s="302">
        <v>1.0498415857137751</v>
      </c>
      <c r="D340" s="302">
        <f t="shared" si="109"/>
        <v>4.657956144176401</v>
      </c>
      <c r="E340" s="303"/>
      <c r="F340" s="302">
        <v>2.6356684478489303</v>
      </c>
      <c r="G340" s="302">
        <v>0.7106132505272601</v>
      </c>
      <c r="H340" s="302">
        <f t="shared" si="110"/>
        <v>3.3462816983761905</v>
      </c>
      <c r="I340" s="303"/>
      <c r="J340" s="302">
        <v>1.2918249104376101</v>
      </c>
      <c r="K340" s="302">
        <v>0.42141453470946738</v>
      </c>
      <c r="L340" s="302">
        <f t="shared" si="111"/>
        <v>1.7132394451470774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48.483150357763805</v>
      </c>
      <c r="C342" s="311">
        <f t="shared" ref="C342:D342" si="112">SUM(C332:C340)</f>
        <v>19.85684964223616</v>
      </c>
      <c r="D342" s="311">
        <f t="shared" si="112"/>
        <v>68.339999999999961</v>
      </c>
      <c r="E342" s="311"/>
      <c r="F342" s="311">
        <f t="shared" ref="F342:H342" si="113">SUM(F332:F340)</f>
        <v>44.88581357016578</v>
      </c>
      <c r="G342" s="311">
        <f t="shared" si="113"/>
        <v>19.494186429834215</v>
      </c>
      <c r="H342" s="311">
        <f t="shared" si="113"/>
        <v>64.38000000000001</v>
      </c>
      <c r="I342" s="311"/>
      <c r="J342" s="311">
        <f t="shared" ref="J342:L342" si="114">SUM(J332:J340)</f>
        <v>46.902074066680996</v>
      </c>
      <c r="K342" s="311">
        <f t="shared" si="114"/>
        <v>20.439925933319042</v>
      </c>
      <c r="L342" s="311">
        <f t="shared" si="114"/>
        <v>67.342000000000041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2.9657271504293732</v>
      </c>
      <c r="C349" s="302">
        <v>1.6180908576234234</v>
      </c>
      <c r="D349" s="302">
        <f>SUM(B349:C349)</f>
        <v>4.5838180080527966</v>
      </c>
      <c r="E349" s="303"/>
      <c r="F349" s="302">
        <v>3.587445860767668</v>
      </c>
      <c r="G349" s="302">
        <v>1.6033010311877174</v>
      </c>
      <c r="H349" s="302">
        <f>SUM(F349:G349)</f>
        <v>5.190746891955385</v>
      </c>
      <c r="I349" s="303"/>
      <c r="J349" s="302">
        <v>4.255150183317121</v>
      </c>
      <c r="K349" s="302">
        <v>1.5297740195288503</v>
      </c>
      <c r="L349" s="302">
        <f>SUM(J349:K349)</f>
        <v>5.7849242028459713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20.868445909886546</v>
      </c>
      <c r="C350" s="302">
        <v>5.5936747138963741</v>
      </c>
      <c r="D350" s="302">
        <f t="shared" ref="D350:D357" si="115">SUM(B350:C350)</f>
        <v>26.462120623782919</v>
      </c>
      <c r="E350" s="303"/>
      <c r="F350" s="302">
        <v>23.570649814115637</v>
      </c>
      <c r="G350" s="302">
        <v>6.2945363493728701</v>
      </c>
      <c r="H350" s="302">
        <f t="shared" ref="H350:H357" si="116">SUM(F350:G350)</f>
        <v>29.865186163488506</v>
      </c>
      <c r="I350" s="303"/>
      <c r="J350" s="302">
        <v>27.106722845075407</v>
      </c>
      <c r="K350" s="302">
        <v>6.5653953510902685</v>
      </c>
      <c r="L350" s="302">
        <f t="shared" ref="L350:L357" si="117">SUM(J350:K350)</f>
        <v>33.672118196165677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10.028042208205449</v>
      </c>
      <c r="C351" s="302">
        <v>2.8200402035873524</v>
      </c>
      <c r="D351" s="302">
        <f t="shared" si="115"/>
        <v>12.848082411792801</v>
      </c>
      <c r="E351" s="303"/>
      <c r="F351" s="302">
        <v>10.957024034008926</v>
      </c>
      <c r="G351" s="302">
        <v>2.8002698619145252</v>
      </c>
      <c r="H351" s="302">
        <f t="shared" si="116"/>
        <v>13.757293895923452</v>
      </c>
      <c r="I351" s="303"/>
      <c r="J351" s="302">
        <v>19.145221280971501</v>
      </c>
      <c r="K351" s="302">
        <v>3.4976678002101713</v>
      </c>
      <c r="L351" s="302">
        <f t="shared" si="117"/>
        <v>22.642889081181671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10.443545293312546</v>
      </c>
      <c r="C352" s="302">
        <v>1.1589582695335705</v>
      </c>
      <c r="D352" s="302">
        <f t="shared" si="115"/>
        <v>11.602503562846117</v>
      </c>
      <c r="E352" s="303"/>
      <c r="F352" s="302">
        <v>9.279296873530587</v>
      </c>
      <c r="G352" s="302">
        <v>1.0114420228193244</v>
      </c>
      <c r="H352" s="302">
        <f t="shared" si="116"/>
        <v>10.290738896349911</v>
      </c>
      <c r="I352" s="303"/>
      <c r="J352" s="302">
        <v>6.6138223207170554</v>
      </c>
      <c r="K352" s="302">
        <v>0.98163243983547155</v>
      </c>
      <c r="L352" s="302">
        <f t="shared" si="117"/>
        <v>7.5954547605525269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0.49049003468664321</v>
      </c>
      <c r="C353" s="302">
        <v>0.79511741338181186</v>
      </c>
      <c r="D353" s="302">
        <f t="shared" si="115"/>
        <v>1.2856074480684549</v>
      </c>
      <c r="E353" s="303"/>
      <c r="F353" s="302">
        <v>0.40870260564338468</v>
      </c>
      <c r="G353" s="302">
        <v>0.56423824275750334</v>
      </c>
      <c r="H353" s="302">
        <f t="shared" si="116"/>
        <v>0.97294084840088801</v>
      </c>
      <c r="I353" s="303"/>
      <c r="J353" s="302">
        <v>0.33616157306099714</v>
      </c>
      <c r="K353" s="302">
        <v>0.45596144872773131</v>
      </c>
      <c r="L353" s="302">
        <f t="shared" si="117"/>
        <v>0.79212302178872851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28.866365899169953</v>
      </c>
      <c r="C354" s="302">
        <v>7.2887346887385558</v>
      </c>
      <c r="D354" s="302">
        <f t="shared" si="115"/>
        <v>36.155100587908507</v>
      </c>
      <c r="E354" s="303"/>
      <c r="F354" s="302">
        <v>27.705383160466816</v>
      </c>
      <c r="G354" s="302">
        <v>6.5707692513214706</v>
      </c>
      <c r="H354" s="302">
        <f t="shared" si="116"/>
        <v>34.276152411788289</v>
      </c>
      <c r="I354" s="303"/>
      <c r="J354" s="302">
        <v>30.269900048465495</v>
      </c>
      <c r="K354" s="302">
        <v>9.4494846735812779</v>
      </c>
      <c r="L354" s="302">
        <f t="shared" si="117"/>
        <v>39.719384722046769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1.164716487376946</v>
      </c>
      <c r="C355" s="302">
        <v>0.3013899532189882</v>
      </c>
      <c r="D355" s="302">
        <f t="shared" si="115"/>
        <v>1.4661064405959343</v>
      </c>
      <c r="E355" s="303"/>
      <c r="F355" s="302">
        <v>1.056801041567661</v>
      </c>
      <c r="G355" s="302">
        <v>0.23595572703020531</v>
      </c>
      <c r="H355" s="302">
        <f t="shared" si="116"/>
        <v>1.2927567685978663</v>
      </c>
      <c r="I355" s="303"/>
      <c r="J355" s="302">
        <v>1.1963287265679987</v>
      </c>
      <c r="K355" s="302">
        <v>0.23605831007638661</v>
      </c>
      <c r="L355" s="302">
        <f t="shared" si="117"/>
        <v>1.4323870366443854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0.14838551159587843</v>
      </c>
      <c r="C356" s="302">
        <v>0.51688854659526273</v>
      </c>
      <c r="D356" s="302">
        <f t="shared" si="115"/>
        <v>0.66527405819114116</v>
      </c>
      <c r="E356" s="303"/>
      <c r="F356" s="302">
        <v>0.1084915135053339</v>
      </c>
      <c r="G356" s="302">
        <v>0.4165621468559505</v>
      </c>
      <c r="H356" s="302">
        <f t="shared" si="116"/>
        <v>0.52505366036128442</v>
      </c>
      <c r="I356" s="303"/>
      <c r="J356" s="302">
        <v>0.1277213775202703</v>
      </c>
      <c r="K356" s="302">
        <v>0.29585704234123616</v>
      </c>
      <c r="L356" s="302">
        <f t="shared" si="117"/>
        <v>0.42357841986150646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1.8115311857435756</v>
      </c>
      <c r="C357" s="302">
        <v>1.4828556730177676</v>
      </c>
      <c r="D357" s="302">
        <f t="shared" si="115"/>
        <v>3.2943868587613432</v>
      </c>
      <c r="E357" s="303"/>
      <c r="F357" s="302">
        <v>1.4029239441848078</v>
      </c>
      <c r="G357" s="302">
        <v>0.99420651894953982</v>
      </c>
      <c r="H357" s="302">
        <f t="shared" si="116"/>
        <v>2.3971304631343475</v>
      </c>
      <c r="I357" s="303"/>
      <c r="J357" s="302">
        <v>0.73096403103739072</v>
      </c>
      <c r="K357" s="302">
        <v>0.66917652787532511</v>
      </c>
      <c r="L357" s="302">
        <f t="shared" si="117"/>
        <v>1.4001405589127158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76.787249680406916</v>
      </c>
      <c r="C359" s="311">
        <f t="shared" ref="C359:D359" si="118">SUM(C349:C357)</f>
        <v>21.575750319593105</v>
      </c>
      <c r="D359" s="311">
        <f t="shared" si="118"/>
        <v>98.363000000000014</v>
      </c>
      <c r="E359" s="311"/>
      <c r="F359" s="311">
        <f t="shared" ref="F359:H359" si="119">SUM(F349:F357)</f>
        <v>78.076718847790829</v>
      </c>
      <c r="G359" s="311">
        <f t="shared" si="119"/>
        <v>20.491281152209108</v>
      </c>
      <c r="H359" s="311">
        <f t="shared" si="119"/>
        <v>98.567999999999927</v>
      </c>
      <c r="I359" s="311"/>
      <c r="J359" s="311">
        <f t="shared" ref="J359:L359" si="120">SUM(J349:J357)</f>
        <v>89.781992386733236</v>
      </c>
      <c r="K359" s="311">
        <f t="shared" si="120"/>
        <v>23.681007613266722</v>
      </c>
      <c r="L359" s="311">
        <f t="shared" si="120"/>
        <v>113.46299999999994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1.8768315883230775</v>
      </c>
      <c r="C366" s="302">
        <v>1.4320194996503692</v>
      </c>
      <c r="D366" s="302">
        <f>SUM(B366:C366)</f>
        <v>3.308851087973447</v>
      </c>
      <c r="E366" s="303"/>
      <c r="F366" s="302">
        <v>2.1514905407006744</v>
      </c>
      <c r="G366" s="302">
        <v>1.1532279901209985</v>
      </c>
      <c r="H366" s="302">
        <f>SUM(F366:G366)</f>
        <v>3.3047185308216731</v>
      </c>
      <c r="I366" s="303"/>
      <c r="J366" s="302">
        <v>3.1958605957078334</v>
      </c>
      <c r="K366" s="302">
        <v>1.4892993824694929</v>
      </c>
      <c r="L366" s="302">
        <f>SUM(J366:K366)</f>
        <v>4.6851599781773263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1.3846185796858572</v>
      </c>
      <c r="C367" s="302">
        <v>2.1528438048087479</v>
      </c>
      <c r="D367" s="302">
        <f t="shared" ref="D367:D374" si="121">SUM(B367:C367)</f>
        <v>3.5374623844946051</v>
      </c>
      <c r="E367" s="303"/>
      <c r="F367" s="302">
        <v>1.62630146163272</v>
      </c>
      <c r="G367" s="302">
        <v>1.8229879923699905</v>
      </c>
      <c r="H367" s="302">
        <f t="shared" ref="H367:H374" si="122">SUM(F367:G367)</f>
        <v>3.4492894540027104</v>
      </c>
      <c r="I367" s="303"/>
      <c r="J367" s="302">
        <v>1.9266262469841851</v>
      </c>
      <c r="K367" s="302">
        <v>2.9986218307979717</v>
      </c>
      <c r="L367" s="302">
        <f t="shared" ref="L367:L374" si="123">SUM(J367:K367)</f>
        <v>4.9252480777821566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2.8770355122962128</v>
      </c>
      <c r="C368" s="302">
        <v>4.6671642175840544</v>
      </c>
      <c r="D368" s="302">
        <f t="shared" si="121"/>
        <v>7.5441997298802672</v>
      </c>
      <c r="E368" s="303"/>
      <c r="F368" s="302">
        <v>3.160578039406456</v>
      </c>
      <c r="G368" s="302">
        <v>3.496268071136063</v>
      </c>
      <c r="H368" s="302">
        <f t="shared" si="122"/>
        <v>6.656846110542519</v>
      </c>
      <c r="I368" s="303"/>
      <c r="J368" s="302">
        <v>3.4969612746441943</v>
      </c>
      <c r="K368" s="302">
        <v>4.2886701818384729</v>
      </c>
      <c r="L368" s="302">
        <f t="shared" si="123"/>
        <v>7.7856314564826672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1.5673838640671287</v>
      </c>
      <c r="C369" s="302">
        <v>0.45583373448763276</v>
      </c>
      <c r="D369" s="302">
        <f t="shared" si="121"/>
        <v>2.0232175985547616</v>
      </c>
      <c r="E369" s="303"/>
      <c r="F369" s="302">
        <v>1.4214451597778235</v>
      </c>
      <c r="G369" s="302">
        <v>0.41569368696325737</v>
      </c>
      <c r="H369" s="302">
        <f t="shared" si="122"/>
        <v>1.8371388467410807</v>
      </c>
      <c r="I369" s="303"/>
      <c r="J369" s="302">
        <v>1.217638588561663</v>
      </c>
      <c r="K369" s="302">
        <v>0.42346676368443364</v>
      </c>
      <c r="L369" s="302">
        <f t="shared" si="123"/>
        <v>1.6411053522460965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0.60127022699358312</v>
      </c>
      <c r="C370" s="302">
        <v>1.5607406928904273</v>
      </c>
      <c r="D370" s="302">
        <f t="shared" si="121"/>
        <v>2.1620109198840103</v>
      </c>
      <c r="E370" s="303"/>
      <c r="F370" s="302">
        <v>0.69055655766931789</v>
      </c>
      <c r="G370" s="302">
        <v>0.97094377962960199</v>
      </c>
      <c r="H370" s="302">
        <f t="shared" si="122"/>
        <v>1.6615003372989199</v>
      </c>
      <c r="I370" s="303"/>
      <c r="J370" s="302">
        <v>1.4342040417081849</v>
      </c>
      <c r="K370" s="302">
        <v>1.2011695510754155</v>
      </c>
      <c r="L370" s="302">
        <f t="shared" si="123"/>
        <v>2.6353735927836004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1.2685085152581841</v>
      </c>
      <c r="C371" s="302">
        <v>0.9114787174459793</v>
      </c>
      <c r="D371" s="302">
        <f t="shared" si="121"/>
        <v>2.1799872327041632</v>
      </c>
      <c r="E371" s="303"/>
      <c r="F371" s="302">
        <v>1.0387948817058072</v>
      </c>
      <c r="G371" s="302">
        <v>0.7381559907855838</v>
      </c>
      <c r="H371" s="302">
        <f t="shared" si="122"/>
        <v>1.7769508724913909</v>
      </c>
      <c r="I371" s="303"/>
      <c r="J371" s="302">
        <v>0.91920517619274844</v>
      </c>
      <c r="K371" s="302">
        <v>1.0811196207050222</v>
      </c>
      <c r="L371" s="302">
        <f t="shared" si="123"/>
        <v>2.0003247968977709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0.64838973893394802</v>
      </c>
      <c r="C372" s="302">
        <v>0.5495346277735027</v>
      </c>
      <c r="D372" s="302">
        <f t="shared" si="121"/>
        <v>1.1979243667074506</v>
      </c>
      <c r="E372" s="303"/>
      <c r="F372" s="302">
        <v>0.57185707136713293</v>
      </c>
      <c r="G372" s="302">
        <v>0.43844044219653988</v>
      </c>
      <c r="H372" s="302">
        <f t="shared" si="122"/>
        <v>1.0102975135636729</v>
      </c>
      <c r="I372" s="303"/>
      <c r="J372" s="302">
        <v>0.8368744123729035</v>
      </c>
      <c r="K372" s="302">
        <v>0.60512522914646938</v>
      </c>
      <c r="L372" s="302">
        <f t="shared" si="123"/>
        <v>1.4419996415193728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4.1568111514364084E-2</v>
      </c>
      <c r="C373" s="302">
        <v>0.18520590456509495</v>
      </c>
      <c r="D373" s="302">
        <f t="shared" si="121"/>
        <v>0.22677401607945902</v>
      </c>
      <c r="E373" s="303"/>
      <c r="F373" s="302">
        <v>4.0596292813858098E-2</v>
      </c>
      <c r="G373" s="302">
        <v>0.13560219855586769</v>
      </c>
      <c r="H373" s="302">
        <f t="shared" si="122"/>
        <v>0.17619849136972579</v>
      </c>
      <c r="I373" s="303"/>
      <c r="J373" s="302">
        <v>5.7979191355456788E-2</v>
      </c>
      <c r="K373" s="302">
        <v>0.15220908409582631</v>
      </c>
      <c r="L373" s="302">
        <f t="shared" si="123"/>
        <v>0.2101882754512831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1.066293220381245</v>
      </c>
      <c r="C374" s="302">
        <v>1.2762794433406395</v>
      </c>
      <c r="D374" s="302">
        <f t="shared" si="121"/>
        <v>2.3425726637218842</v>
      </c>
      <c r="E374" s="303"/>
      <c r="F374" s="302">
        <v>0.80793494843248737</v>
      </c>
      <c r="G374" s="302">
        <v>0.86412489473580067</v>
      </c>
      <c r="H374" s="302">
        <f t="shared" si="122"/>
        <v>1.672059843168288</v>
      </c>
      <c r="I374" s="303"/>
      <c r="J374" s="302">
        <v>0.63507366485525996</v>
      </c>
      <c r="K374" s="302">
        <v>0.81889516380446714</v>
      </c>
      <c r="L374" s="302">
        <f t="shared" si="123"/>
        <v>1.4539688286597272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11.331899357453601</v>
      </c>
      <c r="C376" s="311">
        <f t="shared" ref="C376:D376" si="124">SUM(C366:C374)</f>
        <v>13.191100642546447</v>
      </c>
      <c r="D376" s="311">
        <f t="shared" si="124"/>
        <v>24.523000000000053</v>
      </c>
      <c r="E376" s="311"/>
      <c r="F376" s="311">
        <f t="shared" ref="F376:H376" si="125">SUM(F366:F374)</f>
        <v>11.509554953506276</v>
      </c>
      <c r="G376" s="311">
        <f t="shared" si="125"/>
        <v>10.035445046493702</v>
      </c>
      <c r="H376" s="311">
        <f t="shared" si="125"/>
        <v>21.544999999999977</v>
      </c>
      <c r="I376" s="311"/>
      <c r="J376" s="311">
        <f t="shared" ref="J376:L376" si="126">SUM(J366:J374)</f>
        <v>13.72042319238243</v>
      </c>
      <c r="K376" s="311">
        <f t="shared" si="126"/>
        <v>13.058576807617571</v>
      </c>
      <c r="L376" s="311">
        <f t="shared" si="126"/>
        <v>26.779000000000003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1.5164280815614715</v>
      </c>
      <c r="C383" s="302">
        <v>1.6535579549743307</v>
      </c>
      <c r="D383" s="302">
        <f>SUM(B383:C383)</f>
        <v>3.1699860365358021</v>
      </c>
      <c r="E383" s="303"/>
      <c r="F383" s="302">
        <v>2.3651098210901784</v>
      </c>
      <c r="G383" s="302">
        <v>1.2216905856276699</v>
      </c>
      <c r="H383" s="302">
        <f>SUM(F383:G383)</f>
        <v>3.5868004067178481</v>
      </c>
      <c r="I383" s="303"/>
      <c r="J383" s="302">
        <v>2.8011659951718557</v>
      </c>
      <c r="K383" s="302">
        <v>1.3175761260395851</v>
      </c>
      <c r="L383" s="302">
        <f>SUM(J383:K383)</f>
        <v>4.118742121211441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1.9545138323797373</v>
      </c>
      <c r="C384" s="302">
        <v>3.0464959008574941</v>
      </c>
      <c r="D384" s="302">
        <f t="shared" ref="D384:D391" si="127">SUM(B384:C384)</f>
        <v>5.0010097332372316</v>
      </c>
      <c r="E384" s="303"/>
      <c r="F384" s="302">
        <v>3.0070902298995943</v>
      </c>
      <c r="G384" s="302">
        <v>2.2988308003750757</v>
      </c>
      <c r="H384" s="302">
        <f t="shared" ref="H384:H391" si="128">SUM(F384:G384)</f>
        <v>5.3059210302746695</v>
      </c>
      <c r="I384" s="303"/>
      <c r="J384" s="302">
        <v>2.8633285952093774</v>
      </c>
      <c r="K384" s="302">
        <v>2.655498125691468</v>
      </c>
      <c r="L384" s="302">
        <f t="shared" ref="L384:L391" si="129">SUM(J384:K384)</f>
        <v>5.5188267209008455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1.8045197934384218</v>
      </c>
      <c r="C385" s="302">
        <v>1.3418712685103555</v>
      </c>
      <c r="D385" s="302">
        <f t="shared" si="127"/>
        <v>3.1463910619487772</v>
      </c>
      <c r="E385" s="303"/>
      <c r="F385" s="302">
        <v>2.3492183427642988</v>
      </c>
      <c r="G385" s="302">
        <v>1.0559830699612367</v>
      </c>
      <c r="H385" s="302">
        <f t="shared" si="128"/>
        <v>3.4052014127255354</v>
      </c>
      <c r="I385" s="303"/>
      <c r="J385" s="302">
        <v>2.0580940099904992</v>
      </c>
      <c r="K385" s="302">
        <v>1.0635576360483698</v>
      </c>
      <c r="L385" s="302">
        <f t="shared" si="129"/>
        <v>3.121651646038869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1.6243236077122398</v>
      </c>
      <c r="C386" s="302">
        <v>0.30285085539009388</v>
      </c>
      <c r="D386" s="302">
        <f t="shared" si="127"/>
        <v>1.9271744631023338</v>
      </c>
      <c r="E386" s="303"/>
      <c r="F386" s="302">
        <v>2.0029538069176134</v>
      </c>
      <c r="G386" s="302">
        <v>0.22929813919545322</v>
      </c>
      <c r="H386" s="302">
        <f t="shared" si="128"/>
        <v>2.2322519461130668</v>
      </c>
      <c r="I386" s="303"/>
      <c r="J386" s="302">
        <v>2.23365939179696</v>
      </c>
      <c r="K386" s="302">
        <v>0.22665927069570505</v>
      </c>
      <c r="L386" s="302">
        <f t="shared" si="129"/>
        <v>2.4603186624926652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0.36754629829580004</v>
      </c>
      <c r="C387" s="302">
        <v>0.93349420807748684</v>
      </c>
      <c r="D387" s="302">
        <f t="shared" si="127"/>
        <v>1.3010405063732868</v>
      </c>
      <c r="E387" s="303"/>
      <c r="F387" s="302">
        <v>0.50582803288308908</v>
      </c>
      <c r="G387" s="302">
        <v>0.53731466428534524</v>
      </c>
      <c r="H387" s="302">
        <f t="shared" si="128"/>
        <v>1.0431426971684343</v>
      </c>
      <c r="I387" s="303"/>
      <c r="J387" s="302">
        <v>0.88890527697878507</v>
      </c>
      <c r="K387" s="302">
        <v>0.62107491470417897</v>
      </c>
      <c r="L387" s="302">
        <f t="shared" si="129"/>
        <v>1.509980191682964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5.9089498314726852</v>
      </c>
      <c r="C388" s="302">
        <v>1.6675570605449768</v>
      </c>
      <c r="D388" s="302">
        <f t="shared" si="127"/>
        <v>7.5765068920176617</v>
      </c>
      <c r="E388" s="303"/>
      <c r="F388" s="302">
        <v>6.6275538137964549</v>
      </c>
      <c r="G388" s="302">
        <v>1.3024998209037806</v>
      </c>
      <c r="H388" s="302">
        <f t="shared" si="128"/>
        <v>7.9300536347002355</v>
      </c>
      <c r="I388" s="303"/>
      <c r="J388" s="302">
        <v>5.4290268577065364</v>
      </c>
      <c r="K388" s="302">
        <v>1.3294212626910389</v>
      </c>
      <c r="L388" s="302">
        <f t="shared" si="129"/>
        <v>6.758448120397575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0.63234332218890943</v>
      </c>
      <c r="C389" s="302">
        <v>0.54328884190727511</v>
      </c>
      <c r="D389" s="302">
        <f t="shared" si="127"/>
        <v>1.1756321640961844</v>
      </c>
      <c r="E389" s="303"/>
      <c r="F389" s="302">
        <v>0.73303128574190901</v>
      </c>
      <c r="G389" s="302">
        <v>0.35962679652882562</v>
      </c>
      <c r="H389" s="302">
        <f t="shared" si="128"/>
        <v>1.0926580822707346</v>
      </c>
      <c r="I389" s="303"/>
      <c r="J389" s="302">
        <v>0.8126657919742506</v>
      </c>
      <c r="K389" s="302">
        <v>0.36569821742588804</v>
      </c>
      <c r="L389" s="302">
        <f t="shared" si="129"/>
        <v>1.1783640094001386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0.18505523102309784</v>
      </c>
      <c r="C390" s="302">
        <v>0.46369923978978911</v>
      </c>
      <c r="D390" s="302">
        <f t="shared" si="127"/>
        <v>0.64875447081288695</v>
      </c>
      <c r="E390" s="303"/>
      <c r="F390" s="302">
        <v>0.22088747216570911</v>
      </c>
      <c r="G390" s="302">
        <v>0.29920199024695981</v>
      </c>
      <c r="H390" s="302">
        <f t="shared" si="128"/>
        <v>0.52008946241266896</v>
      </c>
      <c r="I390" s="303"/>
      <c r="J390" s="302">
        <v>0.30377808017977115</v>
      </c>
      <c r="K390" s="302">
        <v>0.25919378250616076</v>
      </c>
      <c r="L390" s="302">
        <f t="shared" si="129"/>
        <v>0.56297186268593191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1.0015137022919856</v>
      </c>
      <c r="C391" s="302">
        <v>0.96899096958383346</v>
      </c>
      <c r="D391" s="302">
        <f t="shared" si="127"/>
        <v>1.970504671875819</v>
      </c>
      <c r="E391" s="303"/>
      <c r="F391" s="302">
        <v>1.0420681147930897</v>
      </c>
      <c r="G391" s="302">
        <v>0.60681321282371981</v>
      </c>
      <c r="H391" s="302">
        <f t="shared" si="128"/>
        <v>1.6488813276168095</v>
      </c>
      <c r="I391" s="303"/>
      <c r="J391" s="302">
        <v>0.65070732851436086</v>
      </c>
      <c r="K391" s="302">
        <v>0.58998933667523068</v>
      </c>
      <c r="L391" s="302">
        <f t="shared" si="129"/>
        <v>1.2406966651895917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14.995193700364348</v>
      </c>
      <c r="C393" s="311">
        <f t="shared" ref="C393:D393" si="130">SUM(C383:C391)</f>
        <v>10.921806299635637</v>
      </c>
      <c r="D393" s="311">
        <f t="shared" si="130"/>
        <v>25.916999999999987</v>
      </c>
      <c r="E393" s="311"/>
      <c r="F393" s="311">
        <f t="shared" ref="F393:H393" si="131">SUM(F383:F391)</f>
        <v>18.853740920051937</v>
      </c>
      <c r="G393" s="311">
        <f t="shared" si="131"/>
        <v>7.9112590799480671</v>
      </c>
      <c r="H393" s="311">
        <f t="shared" si="131"/>
        <v>26.765000000000004</v>
      </c>
      <c r="I393" s="311"/>
      <c r="J393" s="311">
        <f t="shared" ref="J393:L393" si="132">SUM(J383:J391)</f>
        <v>18.041331327522396</v>
      </c>
      <c r="K393" s="311">
        <f t="shared" si="132"/>
        <v>8.4286686724776256</v>
      </c>
      <c r="L393" s="311">
        <f t="shared" si="132"/>
        <v>26.47000000000002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Dorset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65.070846188043276</v>
      </c>
      <c r="C9" s="249">
        <f t="shared" ref="C9:D9" si="0">SUM(C26,C43,C60,C77,C94,C111,C128,C145,C162,C179,C196,C213,C230,C247,C264,C281,C298,C315,C332,C349,C366,C383)</f>
        <v>9.2692040752425893</v>
      </c>
      <c r="D9" s="249">
        <f t="shared" si="0"/>
        <v>15.457164534799956</v>
      </c>
      <c r="E9" s="249">
        <f>SUM(B9:D9)</f>
        <v>89.797214798085818</v>
      </c>
      <c r="F9" s="238"/>
      <c r="G9" s="249">
        <f>SUM(G26,G43,G60,G77,G94,G111,G128,G145,G162,G179,G196,G213,G230,G247,G264,G281,G298,G315,G332,G349,G366,G383)</f>
        <v>71.906313571352229</v>
      </c>
      <c r="H9" s="249">
        <f t="shared" ref="H9:I9" si="1">SUM(H26,H43,H60,H77,H94,H111,H128,H145,H162,H179,H196,H213,H230,H247,H264,H281,H298,H315,H332,H349,H366,H383)</f>
        <v>14.277312248101541</v>
      </c>
      <c r="I9" s="249">
        <f t="shared" si="1"/>
        <v>16.420472680107416</v>
      </c>
      <c r="J9" s="249">
        <f>SUM(G9:I9)</f>
        <v>102.60409849956119</v>
      </c>
      <c r="K9" s="238"/>
      <c r="L9" s="249">
        <f>SUM(L26,L43,L60,L77,L94,L111,L128,L145,L162,L179,L196,L213,L230,L247,L264,L281,L298,L315,L332,L349,L366,L383)</f>
        <v>71.839446380807942</v>
      </c>
      <c r="M9" s="249">
        <f t="shared" ref="M9:N9" si="2">SUM(M26,M43,M60,M77,M94,M111,M128,M145,M162,M179,M196,M213,M230,M247,M264,M281,M298,M315,M332,M349,M366,M383)</f>
        <v>17.562192180334026</v>
      </c>
      <c r="N9" s="249">
        <f t="shared" si="2"/>
        <v>18.993408097185181</v>
      </c>
      <c r="O9" s="249">
        <f>SUM(L9:N9)</f>
        <v>108.39504665832715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111.96980005418868</v>
      </c>
      <c r="C10" s="249">
        <f t="shared" si="3"/>
        <v>28.127116513225833</v>
      </c>
      <c r="D10" s="249">
        <f t="shared" si="3"/>
        <v>22.710259432615381</v>
      </c>
      <c r="E10" s="249">
        <f t="shared" ref="E10:E17" si="4">SUM(B10:D10)</f>
        <v>162.8071760000299</v>
      </c>
      <c r="F10" s="238"/>
      <c r="G10" s="249">
        <f t="shared" ref="G10:I10" si="5">SUM(G27,G44,G61,G78,G95,G112,G129,G146,G163,G180,G197,G214,G231,G248,G265,G282,G299,G316,G333,G350,G367,G384)</f>
        <v>130.16200722310683</v>
      </c>
      <c r="H10" s="249">
        <f t="shared" si="5"/>
        <v>35.166620158302642</v>
      </c>
      <c r="I10" s="249">
        <f t="shared" si="5"/>
        <v>22.243906393508148</v>
      </c>
      <c r="J10" s="249">
        <f t="shared" ref="J10:J17" si="6">SUM(G10:I10)</f>
        <v>187.57253377491762</v>
      </c>
      <c r="K10" s="238"/>
      <c r="L10" s="249">
        <f t="shared" ref="L10:N10" si="7">SUM(L27,L44,L61,L78,L95,L112,L129,L146,L163,L180,L197,L214,L231,L248,L265,L282,L299,L316,L333,L350,L367,L384)</f>
        <v>159.88700728061136</v>
      </c>
      <c r="M10" s="249">
        <f t="shared" si="7"/>
        <v>42.024361482728054</v>
      </c>
      <c r="N10" s="249">
        <f t="shared" si="7"/>
        <v>23.180227727710424</v>
      </c>
      <c r="O10" s="249">
        <f t="shared" ref="O10:O17" si="8">SUM(L10:N10)</f>
        <v>225.09159649104981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69.466980856603683</v>
      </c>
      <c r="C11" s="249">
        <f t="shared" si="3"/>
        <v>18.219734087471583</v>
      </c>
      <c r="D11" s="249">
        <f t="shared" si="3"/>
        <v>19.01766071366761</v>
      </c>
      <c r="E11" s="249">
        <f t="shared" si="4"/>
        <v>106.70437565774287</v>
      </c>
      <c r="F11" s="238"/>
      <c r="G11" s="249">
        <f t="shared" ref="G11:I11" si="9">SUM(G28,G45,G62,G79,G96,G113,G130,G147,G164,G181,G198,G215,G232,G249,G266,G283,G300,G317,G334,G351,G368,G385)</f>
        <v>76.995025839736229</v>
      </c>
      <c r="H11" s="249">
        <f t="shared" si="9"/>
        <v>21.523331438444572</v>
      </c>
      <c r="I11" s="249">
        <f t="shared" si="9"/>
        <v>17.286085556685538</v>
      </c>
      <c r="J11" s="249">
        <f t="shared" si="6"/>
        <v>115.80444283486634</v>
      </c>
      <c r="K11" s="238"/>
      <c r="L11" s="249">
        <f t="shared" ref="L11:N11" si="10">SUM(L28,L45,L62,L79,L96,L113,L130,L147,L164,L181,L198,L215,L232,L249,L266,L283,L300,L317,L334,L351,L368,L385)</f>
        <v>86.563115790811651</v>
      </c>
      <c r="M11" s="249">
        <f t="shared" si="10"/>
        <v>26.746312356998317</v>
      </c>
      <c r="N11" s="249">
        <f t="shared" si="10"/>
        <v>19.377023865937172</v>
      </c>
      <c r="O11" s="249">
        <f t="shared" si="8"/>
        <v>132.68645201374713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47.568930121921454</v>
      </c>
      <c r="C12" s="249">
        <f t="shared" si="3"/>
        <v>35.174957648782296</v>
      </c>
      <c r="D12" s="249">
        <f t="shared" si="3"/>
        <v>4.8367276869654408</v>
      </c>
      <c r="E12" s="249">
        <f t="shared" si="4"/>
        <v>87.580615457669197</v>
      </c>
      <c r="F12" s="238"/>
      <c r="G12" s="249">
        <f t="shared" ref="G12:I12" si="11">SUM(G29,G46,G63,G80,G97,G114,G131,G148,G165,G182,G199,G216,G233,G250,G267,G284,G301,G318,G335,G352,G369,G386)</f>
        <v>46.06293528909525</v>
      </c>
      <c r="H12" s="249">
        <f t="shared" si="11"/>
        <v>34.507936242426233</v>
      </c>
      <c r="I12" s="249">
        <f t="shared" si="11"/>
        <v>4.0845953896551679</v>
      </c>
      <c r="J12" s="249">
        <f t="shared" si="6"/>
        <v>84.65546692117664</v>
      </c>
      <c r="K12" s="238"/>
      <c r="L12" s="249">
        <f t="shared" ref="L12:N12" si="12">SUM(L29,L46,L63,L80,L97,L114,L131,L148,L165,L182,L199,L216,L233,L250,L267,L284,L301,L318,L335,L352,L369,L386)</f>
        <v>43.682640193636729</v>
      </c>
      <c r="M12" s="249">
        <f t="shared" si="12"/>
        <v>30.10658737816863</v>
      </c>
      <c r="N12" s="249">
        <f t="shared" si="12"/>
        <v>4.4025081753703077</v>
      </c>
      <c r="O12" s="249">
        <f t="shared" si="8"/>
        <v>78.19173574717567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45.197592704952811</v>
      </c>
      <c r="C13" s="249">
        <f t="shared" si="3"/>
        <v>7.6956036639748193</v>
      </c>
      <c r="D13" s="249">
        <f t="shared" si="3"/>
        <v>26.547069720058861</v>
      </c>
      <c r="E13" s="249">
        <f t="shared" si="4"/>
        <v>79.44026608898649</v>
      </c>
      <c r="F13" s="238"/>
      <c r="G13" s="249">
        <f t="shared" ref="G13:I13" si="13">SUM(G30,G47,G64,G81,G98,G115,G132,G149,G166,G183,G200,G217,G234,G251,G268,G285,G302,G319,G336,G353,G370,G387)</f>
        <v>37.909405837689377</v>
      </c>
      <c r="H13" s="249">
        <f t="shared" si="13"/>
        <v>6.9978290624716646</v>
      </c>
      <c r="I13" s="249">
        <f t="shared" si="13"/>
        <v>23.596777821470017</v>
      </c>
      <c r="J13" s="249">
        <f t="shared" si="6"/>
        <v>68.504012721631057</v>
      </c>
      <c r="K13" s="238"/>
      <c r="L13" s="249">
        <f t="shared" ref="L13:N13" si="14">SUM(L30,L47,L64,L81,L98,L115,L132,L149,L166,L183,L200,L217,L234,L251,L268,L285,L302,L319,L336,L353,L370,L387)</f>
        <v>34.312107453990961</v>
      </c>
      <c r="M13" s="249">
        <f t="shared" si="14"/>
        <v>9.224690742420556</v>
      </c>
      <c r="N13" s="249">
        <f t="shared" si="14"/>
        <v>28.163864285725431</v>
      </c>
      <c r="O13" s="249">
        <f t="shared" si="8"/>
        <v>71.700662482136948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35.789548453258831</v>
      </c>
      <c r="C14" s="249">
        <f t="shared" si="3"/>
        <v>30.929426527382184</v>
      </c>
      <c r="D14" s="249">
        <f t="shared" si="3"/>
        <v>9.9255858826219363</v>
      </c>
      <c r="E14" s="249">
        <f t="shared" si="4"/>
        <v>76.644560863262939</v>
      </c>
      <c r="F14" s="238"/>
      <c r="G14" s="249">
        <f t="shared" ref="G14:I14" si="15">SUM(G31,G48,G65,G82,G99,G116,G133,G150,G167,G184,G201,G218,G235,G252,G269,G286,G303,G320,G337,G354,G371,G388)</f>
        <v>33.246856871829529</v>
      </c>
      <c r="H14" s="249">
        <f t="shared" si="15"/>
        <v>30.826355494533356</v>
      </c>
      <c r="I14" s="249">
        <f t="shared" si="15"/>
        <v>10.069169783675649</v>
      </c>
      <c r="J14" s="249">
        <f t="shared" si="6"/>
        <v>74.142382150038529</v>
      </c>
      <c r="K14" s="238"/>
      <c r="L14" s="249">
        <f t="shared" ref="L14:N14" si="16">SUM(L31,L48,L65,L82,L99,L116,L133,L150,L167,L184,L201,L218,L235,L252,L269,L286,L303,L320,L337,L354,L371,L388)</f>
        <v>39.239304699633415</v>
      </c>
      <c r="M14" s="249">
        <f t="shared" si="16"/>
        <v>31.938345719486261</v>
      </c>
      <c r="N14" s="249">
        <f t="shared" si="16"/>
        <v>11.86233045634982</v>
      </c>
      <c r="O14" s="249">
        <f t="shared" si="8"/>
        <v>83.039980875469496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21.938579641253693</v>
      </c>
      <c r="C15" s="249">
        <f t="shared" si="3"/>
        <v>35.465344591485298</v>
      </c>
      <c r="D15" s="249">
        <f t="shared" si="3"/>
        <v>4.4478835685899583</v>
      </c>
      <c r="E15" s="249">
        <f t="shared" si="4"/>
        <v>61.851807801328945</v>
      </c>
      <c r="F15" s="238"/>
      <c r="G15" s="249">
        <f t="shared" ref="G15:I15" si="17">SUM(G32,G49,G66,G83,G100,G117,G134,G151,G168,G185,G202,G219,G236,G253,G270,G287,G304,G321,G338,G355,G372,G389)</f>
        <v>20.729690235325247</v>
      </c>
      <c r="H15" s="249">
        <f t="shared" si="17"/>
        <v>38.670318712566683</v>
      </c>
      <c r="I15" s="249">
        <f t="shared" si="17"/>
        <v>2.9442838239299434</v>
      </c>
      <c r="J15" s="249">
        <f t="shared" si="6"/>
        <v>62.344292771821877</v>
      </c>
      <c r="K15" s="238"/>
      <c r="L15" s="249">
        <f t="shared" ref="L15:N15" si="18">SUM(L32,L49,L66,L83,L100,L117,L134,L151,L168,L185,L202,L219,L236,L253,L270,L287,L304,L321,L338,L355,L372,L389)</f>
        <v>20.916335615884272</v>
      </c>
      <c r="M15" s="249">
        <f t="shared" si="18"/>
        <v>40.261343507267568</v>
      </c>
      <c r="N15" s="249">
        <f t="shared" si="18"/>
        <v>2.5490935766765213</v>
      </c>
      <c r="O15" s="249">
        <f t="shared" si="8"/>
        <v>63.726772699828359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24.73674223358686</v>
      </c>
      <c r="C16" s="249">
        <f t="shared" si="3"/>
        <v>5.4116384312030084</v>
      </c>
      <c r="D16" s="249">
        <f t="shared" si="3"/>
        <v>6.0617618054671132</v>
      </c>
      <c r="E16" s="249">
        <f t="shared" si="4"/>
        <v>36.210142470256983</v>
      </c>
      <c r="F16" s="238"/>
      <c r="G16" s="249">
        <f t="shared" ref="G16:I16" si="19">SUM(G33,G50,G67,G84,G101,G118,G135,G152,G169,G186,G203,G220,G237,G254,G271,G288,G305,G322,G339,G356,G373,G390)</f>
        <v>20.489945689842049</v>
      </c>
      <c r="H16" s="249">
        <f t="shared" si="19"/>
        <v>6.3235842775593225</v>
      </c>
      <c r="I16" s="249">
        <f t="shared" si="19"/>
        <v>5.67361013480342</v>
      </c>
      <c r="J16" s="249">
        <f t="shared" si="6"/>
        <v>32.487140102204791</v>
      </c>
      <c r="K16" s="238"/>
      <c r="L16" s="249">
        <f t="shared" ref="L16:N16" si="20">SUM(L33,L50,L67,L84,L101,L118,L135,L152,L169,L186,L203,L220,L237,L254,L271,L288,L305,L322,L339,L356,L373,L390)</f>
        <v>17.574895505794935</v>
      </c>
      <c r="M16" s="249">
        <f t="shared" si="20"/>
        <v>8.3167760447593011</v>
      </c>
      <c r="N16" s="249">
        <f t="shared" si="20"/>
        <v>7.0792335971463709</v>
      </c>
      <c r="O16" s="249">
        <f t="shared" si="8"/>
        <v>32.970905147700606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34.204025041391027</v>
      </c>
      <c r="C17" s="249">
        <f t="shared" si="3"/>
        <v>52.169087404292142</v>
      </c>
      <c r="D17" s="249">
        <f t="shared" si="3"/>
        <v>4.8257284169536296</v>
      </c>
      <c r="E17" s="249">
        <f t="shared" si="4"/>
        <v>91.1988408626368</v>
      </c>
      <c r="F17" s="238"/>
      <c r="G17" s="249">
        <f t="shared" ref="G17:I17" si="21">SUM(G34,G51,G68,G85,G102,G119,G136,G153,G170,G187,G204,G221,G238,G255,G272,G289,G306,G323,G340,G357,G374,G391)</f>
        <v>28.754112591861304</v>
      </c>
      <c r="H17" s="249">
        <f t="shared" si="21"/>
        <v>50.764147141303965</v>
      </c>
      <c r="I17" s="249">
        <f t="shared" si="21"/>
        <v>3.903370490617009</v>
      </c>
      <c r="J17" s="249">
        <f t="shared" si="6"/>
        <v>83.421630223782273</v>
      </c>
      <c r="K17" s="238"/>
      <c r="L17" s="249">
        <f t="shared" ref="L17:N17" si="22">SUM(L34,L51,L68,L85,L102,L119,L136,L153,L170,L187,L204,L221,L238,L255,L272,L289,L306,L323,L340,L357,L374,L391)</f>
        <v>30.644397701152673</v>
      </c>
      <c r="M17" s="249">
        <f t="shared" si="22"/>
        <v>46.015149446816864</v>
      </c>
      <c r="N17" s="249">
        <f t="shared" si="22"/>
        <v>5.4093007365952248</v>
      </c>
      <c r="O17" s="249">
        <f t="shared" si="8"/>
        <v>82.068847884564761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455.94304529520031</v>
      </c>
      <c r="C19" s="247">
        <f t="shared" ref="C19:O19" si="23">SUM(C9:C17)</f>
        <v>222.46211294305976</v>
      </c>
      <c r="D19" s="247">
        <f t="shared" si="23"/>
        <v>113.82984176173987</v>
      </c>
      <c r="E19" s="247">
        <f t="shared" si="23"/>
        <v>792.2349999999999</v>
      </c>
      <c r="F19" s="247"/>
      <c r="G19" s="247">
        <f t="shared" si="23"/>
        <v>466.25629314983809</v>
      </c>
      <c r="H19" s="247">
        <f t="shared" si="23"/>
        <v>239.05743477570999</v>
      </c>
      <c r="I19" s="247">
        <f t="shared" si="23"/>
        <v>106.22227207445231</v>
      </c>
      <c r="J19" s="247">
        <f t="shared" si="23"/>
        <v>811.53600000000029</v>
      </c>
      <c r="K19" s="247"/>
      <c r="L19" s="247">
        <f t="shared" si="23"/>
        <v>504.65925062232395</v>
      </c>
      <c r="M19" s="247">
        <f t="shared" si="23"/>
        <v>252.19575885897956</v>
      </c>
      <c r="N19" s="247">
        <f t="shared" si="23"/>
        <v>121.01699051869645</v>
      </c>
      <c r="O19" s="247">
        <f t="shared" si="23"/>
        <v>877.87199999999996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0.54195678428992367</v>
      </c>
      <c r="C26" s="302">
        <v>8.9791692704843953E-2</v>
      </c>
      <c r="D26" s="302">
        <v>9.2595482659395018E-2</v>
      </c>
      <c r="E26" s="302">
        <f>SUM(B26:D26)</f>
        <v>0.72434395965416265</v>
      </c>
      <c r="F26" s="303"/>
      <c r="G26" s="302">
        <v>0.79283515533215831</v>
      </c>
      <c r="H26" s="302">
        <v>0.10065748531191313</v>
      </c>
      <c r="I26" s="302">
        <v>9.4368805609203493E-2</v>
      </c>
      <c r="J26" s="302">
        <f>SUM(G26:I26)</f>
        <v>0.98786144625327488</v>
      </c>
      <c r="K26" s="303"/>
      <c r="L26" s="302">
        <v>0.94640441657736707</v>
      </c>
      <c r="M26" s="302">
        <v>7.7688514053309163E-2</v>
      </c>
      <c r="N26" s="302">
        <v>0.1063163952840965</v>
      </c>
      <c r="O26" s="302">
        <f>SUM(L26:N26)</f>
        <v>1.1304093259147727</v>
      </c>
    </row>
    <row r="27" spans="1:15" s="236" customFormat="1" x14ac:dyDescent="0.2">
      <c r="A27" s="237" t="str">
        <f>name!E$5</f>
        <v>Professional occupations</v>
      </c>
      <c r="B27" s="302">
        <v>0.56462718697026182</v>
      </c>
      <c r="C27" s="302">
        <v>9.4341199075637358E-2</v>
      </c>
      <c r="D27" s="302">
        <v>7.3955468088577017E-2</v>
      </c>
      <c r="E27" s="302">
        <f t="shared" ref="E27:E34" si="24">SUM(B27:D27)</f>
        <v>0.73292385413447614</v>
      </c>
      <c r="F27" s="303"/>
      <c r="G27" s="302">
        <v>0.97387826254722698</v>
      </c>
      <c r="H27" s="302">
        <v>8.437226302943375E-2</v>
      </c>
      <c r="I27" s="302">
        <v>0.12745487229268432</v>
      </c>
      <c r="J27" s="302">
        <f t="shared" ref="J27:J34" si="25">SUM(G27:I27)</f>
        <v>1.185705397869345</v>
      </c>
      <c r="K27" s="303"/>
      <c r="L27" s="302">
        <v>1.4584703445336344</v>
      </c>
      <c r="M27" s="302">
        <v>8.9884657596921297E-2</v>
      </c>
      <c r="N27" s="302">
        <v>0.20452498632096705</v>
      </c>
      <c r="O27" s="302">
        <f t="shared" ref="O27:O34" si="26">SUM(L27:N27)</f>
        <v>1.7528799884515227</v>
      </c>
    </row>
    <row r="28" spans="1:15" s="236" customFormat="1" x14ac:dyDescent="0.2">
      <c r="A28" s="237" t="str">
        <f>name!E$6</f>
        <v>Associate professional occupations</v>
      </c>
      <c r="B28" s="302">
        <v>0.42001238000835539</v>
      </c>
      <c r="C28" s="302">
        <v>8.2145165762963782E-2</v>
      </c>
      <c r="D28" s="302">
        <v>2.8840943460217882E-2</v>
      </c>
      <c r="E28" s="302">
        <f t="shared" si="24"/>
        <v>0.53099848923153714</v>
      </c>
      <c r="F28" s="303"/>
      <c r="G28" s="302">
        <v>0.63860027367388228</v>
      </c>
      <c r="H28" s="302">
        <v>6.8427265984775484E-2</v>
      </c>
      <c r="I28" s="302">
        <v>3.8603113294932968E-2</v>
      </c>
      <c r="J28" s="302">
        <f t="shared" si="25"/>
        <v>0.74563065295359066</v>
      </c>
      <c r="K28" s="303"/>
      <c r="L28" s="302">
        <v>0.7524611942662538</v>
      </c>
      <c r="M28" s="302">
        <v>6.9381682677708376E-2</v>
      </c>
      <c r="N28" s="302">
        <v>6.740599876201947E-2</v>
      </c>
      <c r="O28" s="302">
        <f t="shared" si="26"/>
        <v>0.88924887570598166</v>
      </c>
    </row>
    <row r="29" spans="1:15" s="236" customFormat="1" x14ac:dyDescent="0.2">
      <c r="A29" s="237" t="str">
        <f>name!E$7</f>
        <v>Administrative and secretarial occupations</v>
      </c>
      <c r="B29" s="302">
        <v>0.44605085425128405</v>
      </c>
      <c r="C29" s="302">
        <v>0.2850450891538403</v>
      </c>
      <c r="D29" s="302">
        <v>2.6917906196261485E-2</v>
      </c>
      <c r="E29" s="302">
        <f t="shared" si="24"/>
        <v>0.75801384960138574</v>
      </c>
      <c r="F29" s="303"/>
      <c r="G29" s="302">
        <v>0.54585882801521346</v>
      </c>
      <c r="H29" s="302">
        <v>0.34748610325546431</v>
      </c>
      <c r="I29" s="302">
        <v>1.892040301406954E-2</v>
      </c>
      <c r="J29" s="302">
        <f t="shared" si="25"/>
        <v>0.91226533428474732</v>
      </c>
      <c r="K29" s="303"/>
      <c r="L29" s="302">
        <v>0.39186194467609226</v>
      </c>
      <c r="M29" s="302">
        <v>0.21802481044341418</v>
      </c>
      <c r="N29" s="302">
        <v>2.1759273049870027E-2</v>
      </c>
      <c r="O29" s="302">
        <f t="shared" si="26"/>
        <v>0.63164602816937643</v>
      </c>
    </row>
    <row r="30" spans="1:15" s="236" customFormat="1" x14ac:dyDescent="0.2">
      <c r="A30" s="237" t="str">
        <f>name!E$8</f>
        <v>Skilled trades occupations</v>
      </c>
      <c r="B30" s="302">
        <v>2.2710093814571488</v>
      </c>
      <c r="C30" s="302">
        <v>0.28697264784030879</v>
      </c>
      <c r="D30" s="302">
        <v>2.1716295968594914</v>
      </c>
      <c r="E30" s="302">
        <f t="shared" si="24"/>
        <v>4.7296116261569487</v>
      </c>
      <c r="F30" s="303"/>
      <c r="G30" s="302">
        <v>2.5558225461108059</v>
      </c>
      <c r="H30" s="302">
        <v>0.19912512810440794</v>
      </c>
      <c r="I30" s="302">
        <v>1.973828407836659</v>
      </c>
      <c r="J30" s="302">
        <f>SUM(G30:I30)</f>
        <v>4.7287760820518727</v>
      </c>
      <c r="K30" s="303"/>
      <c r="L30" s="302">
        <v>2.8643364809618279</v>
      </c>
      <c r="M30" s="302">
        <v>0.17450782203041859</v>
      </c>
      <c r="N30" s="302">
        <v>1.7868978922949574</v>
      </c>
      <c r="O30" s="302">
        <f t="shared" si="26"/>
        <v>4.8257421952872042</v>
      </c>
    </row>
    <row r="31" spans="1:15" s="236" customFormat="1" x14ac:dyDescent="0.2">
      <c r="A31" s="237" t="str">
        <f>name!E$9</f>
        <v>Caring, leisure and other service occupations</v>
      </c>
      <c r="B31" s="302">
        <v>0.32351097378282878</v>
      </c>
      <c r="C31" s="302">
        <v>7.5125231212512369E-2</v>
      </c>
      <c r="D31" s="302">
        <v>1.763227195857836E-2</v>
      </c>
      <c r="E31" s="302">
        <f t="shared" si="24"/>
        <v>0.4162684769539195</v>
      </c>
      <c r="F31" s="303"/>
      <c r="G31" s="302">
        <v>0.38508785275058488</v>
      </c>
      <c r="H31" s="302">
        <v>8.8909062289237867E-2</v>
      </c>
      <c r="I31" s="302">
        <v>1.4134624073615739E-2</v>
      </c>
      <c r="J31" s="302">
        <f t="shared" si="25"/>
        <v>0.48813153911343854</v>
      </c>
      <c r="K31" s="303"/>
      <c r="L31" s="302">
        <v>0.39991169739432569</v>
      </c>
      <c r="M31" s="302">
        <v>4.0952369831392152E-2</v>
      </c>
      <c r="N31" s="302">
        <v>1.4871459644078456E-2</v>
      </c>
      <c r="O31" s="302">
        <f t="shared" si="26"/>
        <v>0.45573552686979629</v>
      </c>
    </row>
    <row r="32" spans="1:15" s="236" customFormat="1" x14ac:dyDescent="0.2">
      <c r="A32" s="237" t="str">
        <f>name!E$10</f>
        <v>Sales and customer service occupations</v>
      </c>
      <c r="B32" s="302">
        <v>0.17266859164234005</v>
      </c>
      <c r="C32" s="302">
        <v>9.0163747117548751E-2</v>
      </c>
      <c r="D32" s="302">
        <v>2.7296701580259351E-2</v>
      </c>
      <c r="E32" s="302">
        <f t="shared" si="24"/>
        <v>0.29012904034014819</v>
      </c>
      <c r="F32" s="303"/>
      <c r="G32" s="302">
        <v>0.2022780790880718</v>
      </c>
      <c r="H32" s="302">
        <v>7.8062163603769621E-2</v>
      </c>
      <c r="I32" s="302">
        <v>1.9177475814460377E-2</v>
      </c>
      <c r="J32" s="302">
        <f t="shared" si="25"/>
        <v>0.29951771850630182</v>
      </c>
      <c r="K32" s="303"/>
      <c r="L32" s="302">
        <v>0.22316348733510147</v>
      </c>
      <c r="M32" s="302">
        <v>4.0296929464167915E-2</v>
      </c>
      <c r="N32" s="302">
        <v>1.4286755659406231E-2</v>
      </c>
      <c r="O32" s="302">
        <f t="shared" si="26"/>
        <v>0.27774717245867564</v>
      </c>
    </row>
    <row r="33" spans="1:15" s="236" customFormat="1" x14ac:dyDescent="0.2">
      <c r="A33" s="237" t="str">
        <f>name!E$11</f>
        <v>Process, plant and machine operatives</v>
      </c>
      <c r="B33" s="302">
        <v>0.46941928921434134</v>
      </c>
      <c r="C33" s="302">
        <v>3.9514055507545734E-2</v>
      </c>
      <c r="D33" s="302">
        <v>5.8835264179902457E-3</v>
      </c>
      <c r="E33" s="302">
        <f t="shared" si="24"/>
        <v>0.5148168711398774</v>
      </c>
      <c r="F33" s="303"/>
      <c r="G33" s="302">
        <v>0.45923562955538977</v>
      </c>
      <c r="H33" s="302">
        <v>2.2336530593383308E-2</v>
      </c>
      <c r="I33" s="302">
        <v>6.6483372581357452E-3</v>
      </c>
      <c r="J33" s="302">
        <f t="shared" si="25"/>
        <v>0.48822049740690882</v>
      </c>
      <c r="K33" s="303"/>
      <c r="L33" s="302">
        <v>0.37038186560554548</v>
      </c>
      <c r="M33" s="302">
        <v>3.1715964381907512E-2</v>
      </c>
      <c r="N33" s="302">
        <v>1.638176936314718E-2</v>
      </c>
      <c r="O33" s="302">
        <f t="shared" si="26"/>
        <v>0.41847959935060014</v>
      </c>
    </row>
    <row r="34" spans="1:15" s="236" customFormat="1" x14ac:dyDescent="0.2">
      <c r="A34" s="237" t="str">
        <f>name!E$12</f>
        <v>Elementary occupations</v>
      </c>
      <c r="B34" s="302">
        <v>1.1965166773723266</v>
      </c>
      <c r="C34" s="302">
        <v>0.19446029869344089</v>
      </c>
      <c r="D34" s="302">
        <v>8.3916856721763855E-2</v>
      </c>
      <c r="E34" s="302">
        <f t="shared" si="24"/>
        <v>1.4748938327875314</v>
      </c>
      <c r="F34" s="303"/>
      <c r="G34" s="302">
        <v>1.0715793860447187</v>
      </c>
      <c r="H34" s="302">
        <v>0.18859401422040875</v>
      </c>
      <c r="I34" s="302">
        <v>4.171793129539287E-2</v>
      </c>
      <c r="J34" s="302">
        <f t="shared" si="25"/>
        <v>1.3018913315605203</v>
      </c>
      <c r="K34" s="303"/>
      <c r="L34" s="302">
        <v>1.1324396545956947</v>
      </c>
      <c r="M34" s="302">
        <v>0.35927046296265402</v>
      </c>
      <c r="N34" s="302">
        <v>6.1401170233720423E-2</v>
      </c>
      <c r="O34" s="302">
        <f t="shared" si="26"/>
        <v>1.5531112877920692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6.4057721189888106</v>
      </c>
      <c r="C36" s="311">
        <f t="shared" ref="C36:O36" si="27">SUM(C26:C34)</f>
        <v>1.2375591270686419</v>
      </c>
      <c r="D36" s="311">
        <f t="shared" si="27"/>
        <v>2.5286687539425348</v>
      </c>
      <c r="E36" s="311">
        <f t="shared" si="27"/>
        <v>10.171999999999988</v>
      </c>
      <c r="F36" s="311"/>
      <c r="G36" s="311">
        <f t="shared" si="27"/>
        <v>7.625176013118053</v>
      </c>
      <c r="H36" s="311">
        <f t="shared" si="27"/>
        <v>1.1779700163927942</v>
      </c>
      <c r="I36" s="311">
        <f t="shared" si="27"/>
        <v>2.3348539704891542</v>
      </c>
      <c r="J36" s="311">
        <f t="shared" si="27"/>
        <v>11.138000000000002</v>
      </c>
      <c r="K36" s="311"/>
      <c r="L36" s="311">
        <f t="shared" si="27"/>
        <v>8.5394310859458429</v>
      </c>
      <c r="M36" s="311">
        <f t="shared" si="27"/>
        <v>1.1017232134418933</v>
      </c>
      <c r="N36" s="311">
        <f t="shared" si="27"/>
        <v>2.2938457006122634</v>
      </c>
      <c r="O36" s="311">
        <f t="shared" si="27"/>
        <v>11.935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0.10819498596781016</v>
      </c>
      <c r="C43" s="302">
        <v>3.9089542394744247E-3</v>
      </c>
      <c r="D43" s="302">
        <v>4.1080448612221182E-2</v>
      </c>
      <c r="E43" s="302">
        <f>SUM(B43:D43)</f>
        <v>0.15318438881950575</v>
      </c>
      <c r="F43" s="303"/>
      <c r="G43" s="302">
        <v>9.0144086258450287E-2</v>
      </c>
      <c r="H43" s="302">
        <v>5.417775403604773E-4</v>
      </c>
      <c r="I43" s="302">
        <v>7.2982805295592784E-2</v>
      </c>
      <c r="J43" s="302">
        <f>SUM(G43:I43)</f>
        <v>0.16366866909440353</v>
      </c>
      <c r="K43" s="303"/>
      <c r="L43" s="302">
        <v>5.817829234820783E-2</v>
      </c>
      <c r="M43" s="302">
        <v>3.3307171985204131E-4</v>
      </c>
      <c r="N43" s="302">
        <v>5.0587718250311227E-2</v>
      </c>
      <c r="O43" s="302">
        <f>SUM(L43:N43)</f>
        <v>0.10909908231837109</v>
      </c>
    </row>
    <row r="44" spans="1:15" s="236" customFormat="1" x14ac:dyDescent="0.2">
      <c r="A44" s="237" t="str">
        <f>name!E$5</f>
        <v>Professional occupations</v>
      </c>
      <c r="B44" s="302">
        <v>6.7833283912888509E-2</v>
      </c>
      <c r="C44" s="302">
        <v>8.2795723205646241E-3</v>
      </c>
      <c r="D44" s="302">
        <v>1.9648357540306242E-2</v>
      </c>
      <c r="E44" s="302">
        <f t="shared" ref="E44:E51" si="28">SUM(B44:D44)</f>
        <v>9.5761213773759374E-2</v>
      </c>
      <c r="F44" s="303"/>
      <c r="G44" s="302">
        <v>6.4645044693928538E-2</v>
      </c>
      <c r="H44" s="302">
        <v>1.7360847848845533E-3</v>
      </c>
      <c r="I44" s="302">
        <v>2.6529364298805529E-2</v>
      </c>
      <c r="J44" s="302">
        <f t="shared" ref="J44:J46" si="29">SUM(G44:I44)</f>
        <v>9.2910493777618619E-2</v>
      </c>
      <c r="K44" s="303"/>
      <c r="L44" s="302">
        <v>4.4945905963163939E-2</v>
      </c>
      <c r="M44" s="302">
        <v>8.5206361884343149E-4</v>
      </c>
      <c r="N44" s="302">
        <v>4.905521205778262E-3</v>
      </c>
      <c r="O44" s="302">
        <f t="shared" ref="O44:O51" si="30">SUM(L44:N44)</f>
        <v>5.0703490787785632E-2</v>
      </c>
    </row>
    <row r="45" spans="1:15" s="236" customFormat="1" x14ac:dyDescent="0.2">
      <c r="A45" s="237" t="str">
        <f>name!E$6</f>
        <v>Associate professional occupations</v>
      </c>
      <c r="B45" s="302">
        <v>5.4884435809164037E-2</v>
      </c>
      <c r="C45" s="302">
        <v>4.9974991516925438E-3</v>
      </c>
      <c r="D45" s="302">
        <v>9.4216003175896026E-3</v>
      </c>
      <c r="E45" s="302">
        <f t="shared" si="28"/>
        <v>6.9303535278446182E-2</v>
      </c>
      <c r="F45" s="303"/>
      <c r="G45" s="302">
        <v>4.824432123796616E-2</v>
      </c>
      <c r="H45" s="302">
        <v>1.1118768088346721E-3</v>
      </c>
      <c r="I45" s="302">
        <v>1.2077034659782295E-2</v>
      </c>
      <c r="J45" s="302">
        <f t="shared" si="29"/>
        <v>6.143323270658313E-2</v>
      </c>
      <c r="K45" s="303"/>
      <c r="L45" s="302">
        <v>3.0969703417127428E-2</v>
      </c>
      <c r="M45" s="302">
        <v>6.663232141184192E-4</v>
      </c>
      <c r="N45" s="302">
        <v>4.3788664982858209E-3</v>
      </c>
      <c r="O45" s="302">
        <f t="shared" si="30"/>
        <v>3.6014893129531669E-2</v>
      </c>
    </row>
    <row r="46" spans="1:15" s="236" customFormat="1" x14ac:dyDescent="0.2">
      <c r="A46" s="237" t="str">
        <f>name!E$7</f>
        <v>Administrative and secretarial occupations</v>
      </c>
      <c r="B46" s="302">
        <v>5.6410155413744778E-2</v>
      </c>
      <c r="C46" s="302">
        <v>6.9679442636308179E-3</v>
      </c>
      <c r="D46" s="302">
        <v>5.7114457604216058E-3</v>
      </c>
      <c r="E46" s="302">
        <f t="shared" si="28"/>
        <v>6.9089545437797203E-2</v>
      </c>
      <c r="F46" s="303"/>
      <c r="G46" s="302">
        <v>4.6969728455154854E-2</v>
      </c>
      <c r="H46" s="302">
        <v>2.2735986428960384E-3</v>
      </c>
      <c r="I46" s="302">
        <v>6.8543367301113298E-3</v>
      </c>
      <c r="J46" s="302">
        <f t="shared" si="29"/>
        <v>5.6097663828162218E-2</v>
      </c>
      <c r="K46" s="303"/>
      <c r="L46" s="302">
        <v>3.0846979521107622E-2</v>
      </c>
      <c r="M46" s="302">
        <v>8.7282524295887473E-4</v>
      </c>
      <c r="N46" s="302">
        <v>5.4645817250751497E-3</v>
      </c>
      <c r="O46" s="302">
        <f t="shared" si="30"/>
        <v>3.7184386489141644E-2</v>
      </c>
    </row>
    <row r="47" spans="1:15" s="236" customFormat="1" x14ac:dyDescent="0.2">
      <c r="A47" s="237" t="str">
        <f>name!E$8</f>
        <v>Skilled trades occupations</v>
      </c>
      <c r="B47" s="302">
        <v>0.10977730124108939</v>
      </c>
      <c r="C47" s="302">
        <v>8.0285170316896047E-3</v>
      </c>
      <c r="D47" s="302">
        <v>3.9472942170082063E-2</v>
      </c>
      <c r="E47" s="302">
        <f t="shared" si="28"/>
        <v>0.15727876044286107</v>
      </c>
      <c r="F47" s="303"/>
      <c r="G47" s="302">
        <v>6.6642218645828102E-2</v>
      </c>
      <c r="H47" s="302">
        <v>1.0585899901509924E-3</v>
      </c>
      <c r="I47" s="302">
        <v>3.8595934650282201E-2</v>
      </c>
      <c r="J47" s="302">
        <f>SUM(G47:I47)</f>
        <v>0.10629674328626129</v>
      </c>
      <c r="K47" s="303"/>
      <c r="L47" s="302">
        <v>3.3466272038651636E-2</v>
      </c>
      <c r="M47" s="302">
        <v>6.5638149641237067E-4</v>
      </c>
      <c r="N47" s="302">
        <v>9.7619960726598436E-3</v>
      </c>
      <c r="O47" s="302">
        <f t="shared" si="30"/>
        <v>4.3884649607723855E-2</v>
      </c>
    </row>
    <row r="48" spans="1:15" s="236" customFormat="1" x14ac:dyDescent="0.2">
      <c r="A48" s="237" t="str">
        <f>name!E$9</f>
        <v>Caring, leisure and other service occupations</v>
      </c>
      <c r="B48" s="302">
        <v>4.1300597307323498E-3</v>
      </c>
      <c r="C48" s="302">
        <v>1.0154884689021355E-2</v>
      </c>
      <c r="D48" s="302">
        <v>1.3013718808791658E-3</v>
      </c>
      <c r="E48" s="302">
        <f t="shared" si="28"/>
        <v>1.558631630063287E-2</v>
      </c>
      <c r="F48" s="303"/>
      <c r="G48" s="302">
        <v>3.3728088316551047E-3</v>
      </c>
      <c r="H48" s="302">
        <v>3.8831616802650409E-3</v>
      </c>
      <c r="I48" s="302">
        <v>1.7792932582519426E-3</v>
      </c>
      <c r="J48" s="302">
        <f t="shared" ref="J48:J51" si="31">SUM(G48:I48)</f>
        <v>9.0352637701720875E-3</v>
      </c>
      <c r="K48" s="303"/>
      <c r="L48" s="302">
        <v>2.2835037718937005E-3</v>
      </c>
      <c r="M48" s="302">
        <v>2.0520200489116893E-3</v>
      </c>
      <c r="N48" s="302">
        <v>1.5590584511909027E-3</v>
      </c>
      <c r="O48" s="302">
        <f t="shared" si="30"/>
        <v>5.8945822719962924E-3</v>
      </c>
    </row>
    <row r="49" spans="1:15" s="236" customFormat="1" x14ac:dyDescent="0.2">
      <c r="A49" s="237" t="str">
        <f>name!E$10</f>
        <v>Sales and customer service occupations</v>
      </c>
      <c r="B49" s="302">
        <v>1.7201895942193676E-2</v>
      </c>
      <c r="C49" s="302">
        <v>1.1034476916514937E-2</v>
      </c>
      <c r="D49" s="302">
        <v>2.3526779745903568E-3</v>
      </c>
      <c r="E49" s="302">
        <f t="shared" si="28"/>
        <v>3.0589050833298971E-2</v>
      </c>
      <c r="F49" s="303"/>
      <c r="G49" s="302">
        <v>1.3066565354824573E-2</v>
      </c>
      <c r="H49" s="302">
        <v>2.2462121775999383E-3</v>
      </c>
      <c r="I49" s="302">
        <v>3.1041649025206302E-3</v>
      </c>
      <c r="J49" s="302">
        <f t="shared" si="31"/>
        <v>1.8416942434945141E-2</v>
      </c>
      <c r="K49" s="303"/>
      <c r="L49" s="302">
        <v>9.3127378692319778E-3</v>
      </c>
      <c r="M49" s="302">
        <v>1.0208581727898219E-3</v>
      </c>
      <c r="N49" s="302">
        <v>2.2720857902718853E-3</v>
      </c>
      <c r="O49" s="302">
        <f t="shared" si="30"/>
        <v>1.2605681832293686E-2</v>
      </c>
    </row>
    <row r="50" spans="1:15" s="236" customFormat="1" x14ac:dyDescent="0.2">
      <c r="A50" s="237" t="str">
        <f>name!E$11</f>
        <v>Process, plant and machine operatives</v>
      </c>
      <c r="B50" s="302">
        <v>0.10421652822842746</v>
      </c>
      <c r="C50" s="302">
        <v>1.4676645850439055E-2</v>
      </c>
      <c r="D50" s="302">
        <v>2.747845660765913E-2</v>
      </c>
      <c r="E50" s="302">
        <f t="shared" si="28"/>
        <v>0.14637163068652564</v>
      </c>
      <c r="F50" s="303"/>
      <c r="G50" s="302">
        <v>6.771933278679021E-2</v>
      </c>
      <c r="H50" s="302">
        <v>9.2572951749897772E-4</v>
      </c>
      <c r="I50" s="302">
        <v>4.516624224022181E-2</v>
      </c>
      <c r="J50" s="302">
        <f t="shared" si="31"/>
        <v>0.11381130454451099</v>
      </c>
      <c r="K50" s="303"/>
      <c r="L50" s="302">
        <v>4.0867557237132826E-2</v>
      </c>
      <c r="M50" s="302">
        <v>7.9483788591515727E-4</v>
      </c>
      <c r="N50" s="302">
        <v>4.162640648746789E-2</v>
      </c>
      <c r="O50" s="302">
        <f t="shared" si="30"/>
        <v>8.3288801610515883E-2</v>
      </c>
    </row>
    <row r="51" spans="1:15" s="236" customFormat="1" x14ac:dyDescent="0.2">
      <c r="A51" s="237" t="str">
        <f>name!E$12</f>
        <v>Elementary occupations</v>
      </c>
      <c r="B51" s="302">
        <v>1.1481345009544024E-2</v>
      </c>
      <c r="C51" s="302">
        <v>1.2519852957935187E-2</v>
      </c>
      <c r="D51" s="302">
        <v>8.8343604596925647E-3</v>
      </c>
      <c r="E51" s="302">
        <f t="shared" si="28"/>
        <v>3.2835558427171771E-2</v>
      </c>
      <c r="F51" s="303"/>
      <c r="G51" s="302">
        <v>7.278071953157896E-3</v>
      </c>
      <c r="H51" s="302">
        <v>3.1998665474009189E-3</v>
      </c>
      <c r="I51" s="302">
        <v>1.0851748056783439E-2</v>
      </c>
      <c r="J51" s="302">
        <f t="shared" si="31"/>
        <v>2.1329686557342256E-2</v>
      </c>
      <c r="K51" s="303"/>
      <c r="L51" s="302">
        <v>4.633998329336789E-3</v>
      </c>
      <c r="M51" s="302">
        <v>4.1872621647077489E-3</v>
      </c>
      <c r="N51" s="302">
        <v>8.5031714585963019E-3</v>
      </c>
      <c r="O51" s="302">
        <f t="shared" si="30"/>
        <v>1.7324431952640842E-2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0.53412999125559435</v>
      </c>
      <c r="C53" s="311">
        <f t="shared" ref="C53:E53" si="32">SUM(C43:C51)</f>
        <v>8.0568347420962541E-2</v>
      </c>
      <c r="D53" s="311">
        <f t="shared" si="32"/>
        <v>0.15530166132344192</v>
      </c>
      <c r="E53" s="311">
        <f t="shared" si="32"/>
        <v>0.76999999999999891</v>
      </c>
      <c r="F53" s="311"/>
      <c r="G53" s="311">
        <f t="shared" ref="G53:J53" si="33">SUM(G43:G51)</f>
        <v>0.40808217821775572</v>
      </c>
      <c r="H53" s="311">
        <f t="shared" si="33"/>
        <v>1.697689768989161E-2</v>
      </c>
      <c r="I53" s="311">
        <f t="shared" si="33"/>
        <v>0.21794092409235197</v>
      </c>
      <c r="J53" s="311">
        <f t="shared" si="33"/>
        <v>0.64299999999999935</v>
      </c>
      <c r="K53" s="311"/>
      <c r="L53" s="311">
        <f t="shared" ref="L53:O53" si="34">SUM(L43:L51)</f>
        <v>0.25550495049585376</v>
      </c>
      <c r="M53" s="311">
        <f t="shared" si="34"/>
        <v>1.1435643564509556E-2</v>
      </c>
      <c r="N53" s="311">
        <f t="shared" si="34"/>
        <v>0.12905940593963727</v>
      </c>
      <c r="O53" s="311">
        <f t="shared" si="34"/>
        <v>0.39600000000000063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0.566012660033402</v>
      </c>
      <c r="C60" s="302">
        <v>4.429116903840663E-2</v>
      </c>
      <c r="D60" s="302">
        <v>8.3818984502206081E-2</v>
      </c>
      <c r="E60" s="302">
        <f>SUM(B60:D60)</f>
        <v>0.69412281357401462</v>
      </c>
      <c r="F60" s="303"/>
      <c r="G60" s="302">
        <v>0.70319190244725549</v>
      </c>
      <c r="H60" s="302">
        <v>0.10416743746386896</v>
      </c>
      <c r="I60" s="302">
        <v>7.100858619026551E-2</v>
      </c>
      <c r="J60" s="302">
        <f>SUM(G60:I60)</f>
        <v>0.87836792610138992</v>
      </c>
      <c r="K60" s="303"/>
      <c r="L60" s="302">
        <v>0.66498112645756124</v>
      </c>
      <c r="M60" s="302">
        <v>8.8257896521112517E-2</v>
      </c>
      <c r="N60" s="302">
        <v>6.7999161781028564E-2</v>
      </c>
      <c r="O60" s="302">
        <f>SUM(L60:N60)</f>
        <v>0.82123818475970234</v>
      </c>
    </row>
    <row r="61" spans="1:15" s="236" customFormat="1" x14ac:dyDescent="0.2">
      <c r="A61" s="237" t="str">
        <f>name!E$5</f>
        <v>Professional occupations</v>
      </c>
      <c r="B61" s="302">
        <v>0.48933859733313839</v>
      </c>
      <c r="C61" s="302">
        <v>2.3048226587692257E-2</v>
      </c>
      <c r="D61" s="302">
        <v>3.4978083886827591E-2</v>
      </c>
      <c r="E61" s="302">
        <f t="shared" ref="E61:E68" si="35">SUM(B61:D61)</f>
        <v>0.54736490780765823</v>
      </c>
      <c r="F61" s="303"/>
      <c r="G61" s="302">
        <v>0.69878887048960847</v>
      </c>
      <c r="H61" s="302">
        <v>5.6735104615183732E-2</v>
      </c>
      <c r="I61" s="302">
        <v>3.168773335120887E-2</v>
      </c>
      <c r="J61" s="302">
        <f t="shared" ref="J61:J63" si="36">SUM(G61:I61)</f>
        <v>0.78721170845600108</v>
      </c>
      <c r="K61" s="303"/>
      <c r="L61" s="302">
        <v>0.94627269429578642</v>
      </c>
      <c r="M61" s="302">
        <v>4.3824114428258711E-2</v>
      </c>
      <c r="N61" s="302">
        <v>1.9500408345263124E-2</v>
      </c>
      <c r="O61" s="302">
        <f t="shared" ref="O61:O68" si="37">SUM(L61:N61)</f>
        <v>1.0095972170693084</v>
      </c>
    </row>
    <row r="62" spans="1:15" s="236" customFormat="1" x14ac:dyDescent="0.2">
      <c r="A62" s="237" t="str">
        <f>name!E$6</f>
        <v>Associate professional occupations</v>
      </c>
      <c r="B62" s="302">
        <v>0.64448813431141272</v>
      </c>
      <c r="C62" s="302">
        <v>5.0143937393460278E-2</v>
      </c>
      <c r="D62" s="302">
        <v>2.783636526864831E-2</v>
      </c>
      <c r="E62" s="302">
        <f t="shared" si="35"/>
        <v>0.72246843697352126</v>
      </c>
      <c r="F62" s="303"/>
      <c r="G62" s="302">
        <v>0.81458976128235316</v>
      </c>
      <c r="H62" s="302">
        <v>0.10324821441808993</v>
      </c>
      <c r="I62" s="302">
        <v>1.9476982947080407E-2</v>
      </c>
      <c r="J62" s="302">
        <f t="shared" si="36"/>
        <v>0.93731495864752357</v>
      </c>
      <c r="K62" s="303"/>
      <c r="L62" s="302">
        <v>0.89361809765250477</v>
      </c>
      <c r="M62" s="302">
        <v>7.5151936382426121E-2</v>
      </c>
      <c r="N62" s="302">
        <v>1.2872815262406767E-2</v>
      </c>
      <c r="O62" s="302">
        <f t="shared" si="37"/>
        <v>0.98164284929733769</v>
      </c>
    </row>
    <row r="63" spans="1:15" s="236" customFormat="1" x14ac:dyDescent="0.2">
      <c r="A63" s="237" t="str">
        <f>name!E$7</f>
        <v>Administrative and secretarial occupations</v>
      </c>
      <c r="B63" s="302">
        <v>0.46739033830979981</v>
      </c>
      <c r="C63" s="302">
        <v>0.11672457693394672</v>
      </c>
      <c r="D63" s="302">
        <v>1.9980140915242344E-2</v>
      </c>
      <c r="E63" s="302">
        <f t="shared" si="35"/>
        <v>0.60409505615898895</v>
      </c>
      <c r="F63" s="303"/>
      <c r="G63" s="302">
        <v>0.49514239949949562</v>
      </c>
      <c r="H63" s="302">
        <v>0.18953247180643581</v>
      </c>
      <c r="I63" s="302">
        <v>1.3046350003227774E-2</v>
      </c>
      <c r="J63" s="302">
        <f t="shared" si="36"/>
        <v>0.69772122130915915</v>
      </c>
      <c r="K63" s="303"/>
      <c r="L63" s="302">
        <v>0.52836553905241956</v>
      </c>
      <c r="M63" s="302">
        <v>0.10031315569837986</v>
      </c>
      <c r="N63" s="302">
        <v>7.6416715303381554E-3</v>
      </c>
      <c r="O63" s="302">
        <f t="shared" si="37"/>
        <v>0.63632036628113753</v>
      </c>
    </row>
    <row r="64" spans="1:15" s="236" customFormat="1" x14ac:dyDescent="0.2">
      <c r="A64" s="237" t="str">
        <f>name!E$8</f>
        <v>Skilled trades occupations</v>
      </c>
      <c r="B64" s="302">
        <v>0.62042986922616961</v>
      </c>
      <c r="C64" s="302">
        <v>3.7156231304532918E-2</v>
      </c>
      <c r="D64" s="302">
        <v>0.15620358732381079</v>
      </c>
      <c r="E64" s="302">
        <f t="shared" si="35"/>
        <v>0.81378968785451333</v>
      </c>
      <c r="F64" s="303"/>
      <c r="G64" s="302">
        <v>0.52945067910762855</v>
      </c>
      <c r="H64" s="302">
        <v>4.1464070622730678E-2</v>
      </c>
      <c r="I64" s="302">
        <v>9.7817598867072114E-2</v>
      </c>
      <c r="J64" s="302">
        <f>SUM(G64:I64)</f>
        <v>0.66873234859743136</v>
      </c>
      <c r="K64" s="303"/>
      <c r="L64" s="302">
        <v>0.44691850216285894</v>
      </c>
      <c r="M64" s="302">
        <v>2.0958702715487439E-2</v>
      </c>
      <c r="N64" s="302">
        <v>6.7877021781704711E-2</v>
      </c>
      <c r="O64" s="302">
        <f t="shared" si="37"/>
        <v>0.53575422666005112</v>
      </c>
    </row>
    <row r="65" spans="1:15" s="236" customFormat="1" x14ac:dyDescent="0.2">
      <c r="A65" s="237" t="str">
        <f>name!E$9</f>
        <v>Caring, leisure and other service occupations</v>
      </c>
      <c r="B65" s="302">
        <v>4.877990282375054E-2</v>
      </c>
      <c r="C65" s="302">
        <v>1.3416656929995021E-2</v>
      </c>
      <c r="D65" s="302">
        <v>1.1352373031259785E-2</v>
      </c>
      <c r="E65" s="302">
        <f t="shared" si="35"/>
        <v>7.354893278500535E-2</v>
      </c>
      <c r="F65" s="303"/>
      <c r="G65" s="302">
        <v>5.8958584671267432E-2</v>
      </c>
      <c r="H65" s="302">
        <v>2.4541567334372461E-2</v>
      </c>
      <c r="I65" s="302">
        <v>1.08371946030961E-2</v>
      </c>
      <c r="J65" s="302">
        <f t="shared" ref="J65:J68" si="38">SUM(G65:I65)</f>
        <v>9.4337346608735995E-2</v>
      </c>
      <c r="K65" s="303"/>
      <c r="L65" s="302">
        <v>5.8470585947961368E-2</v>
      </c>
      <c r="M65" s="302">
        <v>1.4410373093898973E-2</v>
      </c>
      <c r="N65" s="302">
        <v>1.0841472525380948E-2</v>
      </c>
      <c r="O65" s="302">
        <f t="shared" si="37"/>
        <v>8.3722431567241296E-2</v>
      </c>
    </row>
    <row r="66" spans="1:15" s="236" customFormat="1" x14ac:dyDescent="0.2">
      <c r="A66" s="237" t="str">
        <f>name!E$10</f>
        <v>Sales and customer service occupations</v>
      </c>
      <c r="B66" s="302">
        <v>0.17623348726325011</v>
      </c>
      <c r="C66" s="302">
        <v>0.14284649051505646</v>
      </c>
      <c r="D66" s="302">
        <v>2.6757756013206655E-2</v>
      </c>
      <c r="E66" s="302">
        <f t="shared" si="35"/>
        <v>0.34583773379151322</v>
      </c>
      <c r="F66" s="303"/>
      <c r="G66" s="302">
        <v>0.18540127818853561</v>
      </c>
      <c r="H66" s="302">
        <v>0.21326718435807535</v>
      </c>
      <c r="I66" s="302">
        <v>2.2615040111032689E-2</v>
      </c>
      <c r="J66" s="302">
        <f t="shared" si="38"/>
        <v>0.42128350265764364</v>
      </c>
      <c r="K66" s="303"/>
      <c r="L66" s="302">
        <v>0.2067663254288396</v>
      </c>
      <c r="M66" s="302">
        <v>0.18987417923634836</v>
      </c>
      <c r="N66" s="302">
        <v>2.4917995810750361E-2</v>
      </c>
      <c r="O66" s="302">
        <f t="shared" si="37"/>
        <v>0.42155850047593835</v>
      </c>
    </row>
    <row r="67" spans="1:15" s="236" customFormat="1" x14ac:dyDescent="0.2">
      <c r="A67" s="237" t="str">
        <f>name!E$11</f>
        <v>Process, plant and machine operatives</v>
      </c>
      <c r="B67" s="302">
        <v>1.017502569615383</v>
      </c>
      <c r="C67" s="302">
        <v>8.2393051505925588E-2</v>
      </c>
      <c r="D67" s="302">
        <v>6.0395357578881502E-2</v>
      </c>
      <c r="E67" s="302">
        <f t="shared" si="35"/>
        <v>1.1602909787001903</v>
      </c>
      <c r="F67" s="303"/>
      <c r="G67" s="302">
        <v>0.91591082994620387</v>
      </c>
      <c r="H67" s="302">
        <v>0.10917852890299903</v>
      </c>
      <c r="I67" s="302">
        <v>4.6469128694144206E-2</v>
      </c>
      <c r="J67" s="302">
        <f t="shared" si="38"/>
        <v>1.071558487543347</v>
      </c>
      <c r="K67" s="303"/>
      <c r="L67" s="302">
        <v>0.7090643215903315</v>
      </c>
      <c r="M67" s="302">
        <v>0.14923546634096599</v>
      </c>
      <c r="N67" s="302">
        <v>8.6164885742863725E-2</v>
      </c>
      <c r="O67" s="302">
        <f t="shared" si="37"/>
        <v>0.9444646736741612</v>
      </c>
    </row>
    <row r="68" spans="1:15" s="236" customFormat="1" x14ac:dyDescent="0.2">
      <c r="A68" s="237" t="str">
        <f>name!E$12</f>
        <v>Elementary occupations</v>
      </c>
      <c r="B68" s="302">
        <v>0.59609290276199134</v>
      </c>
      <c r="C68" s="302">
        <v>0.19083216425517124</v>
      </c>
      <c r="D68" s="302">
        <v>4.1556385337429218E-2</v>
      </c>
      <c r="E68" s="302">
        <f t="shared" si="35"/>
        <v>0.82848145235459181</v>
      </c>
      <c r="F68" s="303"/>
      <c r="G68" s="302">
        <v>0.51259168871571392</v>
      </c>
      <c r="H68" s="302">
        <v>0.26051521692649304</v>
      </c>
      <c r="I68" s="302">
        <v>1.6365594436569056E-2</v>
      </c>
      <c r="J68" s="302">
        <f t="shared" si="38"/>
        <v>0.78947250007877601</v>
      </c>
      <c r="K68" s="303"/>
      <c r="L68" s="302">
        <v>0.5088791367229325</v>
      </c>
      <c r="M68" s="302">
        <v>0.41110557951587873</v>
      </c>
      <c r="N68" s="302">
        <v>5.071683397630327E-2</v>
      </c>
      <c r="O68" s="302">
        <f t="shared" si="37"/>
        <v>0.97070155021511451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4.626268461678297</v>
      </c>
      <c r="C70" s="311">
        <f t="shared" ref="C70:E70" si="39">SUM(C60:C68)</f>
        <v>0.70085250446418712</v>
      </c>
      <c r="D70" s="311">
        <f t="shared" si="39"/>
        <v>0.46287903385751228</v>
      </c>
      <c r="E70" s="311">
        <f t="shared" si="39"/>
        <v>5.7899999999999974</v>
      </c>
      <c r="F70" s="311"/>
      <c r="G70" s="311">
        <f t="shared" ref="G70:J70" si="40">SUM(G60:G68)</f>
        <v>4.9140259943480622</v>
      </c>
      <c r="H70" s="311">
        <f t="shared" si="40"/>
        <v>1.1026497964482491</v>
      </c>
      <c r="I70" s="311">
        <f t="shared" si="40"/>
        <v>0.32932420920369671</v>
      </c>
      <c r="J70" s="311">
        <f t="shared" si="40"/>
        <v>6.3460000000000063</v>
      </c>
      <c r="K70" s="311"/>
      <c r="L70" s="311">
        <f t="shared" ref="L70:O70" si="41">SUM(L60:L68)</f>
        <v>4.9633363293111961</v>
      </c>
      <c r="M70" s="311">
        <f t="shared" si="41"/>
        <v>1.0931314039327567</v>
      </c>
      <c r="N70" s="311">
        <f t="shared" si="41"/>
        <v>0.34853226675603965</v>
      </c>
      <c r="O70" s="311">
        <f t="shared" si="41"/>
        <v>6.4049999999999914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2.2180921639246054</v>
      </c>
      <c r="C77" s="302">
        <v>0.11409679636597676</v>
      </c>
      <c r="D77" s="302">
        <v>0.24898695366044729</v>
      </c>
      <c r="E77" s="302">
        <f>SUM(B77:D77)</f>
        <v>2.5811759139510295</v>
      </c>
      <c r="F77" s="303"/>
      <c r="G77" s="302">
        <v>2.398530944711299</v>
      </c>
      <c r="H77" s="302">
        <v>0.17281647540778655</v>
      </c>
      <c r="I77" s="302">
        <v>0.26657536809939847</v>
      </c>
      <c r="J77" s="302">
        <f>SUM(G77:I77)</f>
        <v>2.8379227882184841</v>
      </c>
      <c r="K77" s="303"/>
      <c r="L77" s="302">
        <v>1.6746791119578288</v>
      </c>
      <c r="M77" s="302">
        <v>0.16457591126881121</v>
      </c>
      <c r="N77" s="302">
        <v>0.24887438304730786</v>
      </c>
      <c r="O77" s="302">
        <f>SUM(L77:N77)</f>
        <v>2.0881294062739477</v>
      </c>
    </row>
    <row r="78" spans="1:15" s="236" customFormat="1" x14ac:dyDescent="0.2">
      <c r="A78" s="237" t="str">
        <f>name!E$5</f>
        <v>Professional occupations</v>
      </c>
      <c r="B78" s="302">
        <v>3.2566965660981446</v>
      </c>
      <c r="C78" s="302">
        <v>8.9154664364341552E-2</v>
      </c>
      <c r="D78" s="302">
        <v>0.15778098666446724</v>
      </c>
      <c r="E78" s="302">
        <f t="shared" ref="E78:E85" si="42">SUM(B78:D78)</f>
        <v>3.5036322171269534</v>
      </c>
      <c r="F78" s="303"/>
      <c r="G78" s="302">
        <v>4.0549693510165961</v>
      </c>
      <c r="H78" s="302">
        <v>0.1389480991312613</v>
      </c>
      <c r="I78" s="302">
        <v>0.15901906396215168</v>
      </c>
      <c r="J78" s="302">
        <f t="shared" ref="J78:J80" si="43">SUM(G78:I78)</f>
        <v>4.3529365141100094</v>
      </c>
      <c r="K78" s="303"/>
      <c r="L78" s="302">
        <v>3.7887423719699704</v>
      </c>
      <c r="M78" s="302">
        <v>0.12215359068030529</v>
      </c>
      <c r="N78" s="302">
        <v>0.10416148267101723</v>
      </c>
      <c r="O78" s="302">
        <f t="shared" ref="O78:O85" si="44">SUM(L78:N78)</f>
        <v>4.0150574453212933</v>
      </c>
    </row>
    <row r="79" spans="1:15" s="236" customFormat="1" x14ac:dyDescent="0.2">
      <c r="A79" s="237" t="str">
        <f>name!E$6</f>
        <v>Associate professional occupations</v>
      </c>
      <c r="B79" s="302">
        <v>2.0306193349760542</v>
      </c>
      <c r="C79" s="302">
        <v>0.10118731463210374</v>
      </c>
      <c r="D79" s="302">
        <v>0.12591469592444202</v>
      </c>
      <c r="E79" s="302">
        <f t="shared" si="42"/>
        <v>2.2577213455326</v>
      </c>
      <c r="F79" s="303"/>
      <c r="G79" s="302">
        <v>2.3043675546486084</v>
      </c>
      <c r="H79" s="302">
        <v>0.13756395653069253</v>
      </c>
      <c r="I79" s="302">
        <v>0.1184418450816777</v>
      </c>
      <c r="J79" s="302">
        <f t="shared" si="43"/>
        <v>2.5603733562609787</v>
      </c>
      <c r="K79" s="303"/>
      <c r="L79" s="302">
        <v>1.715939642921223</v>
      </c>
      <c r="M79" s="302">
        <v>0.10126839728336247</v>
      </c>
      <c r="N79" s="302">
        <v>8.9053333580360758E-2</v>
      </c>
      <c r="O79" s="302">
        <f t="shared" si="44"/>
        <v>1.9062613737849463</v>
      </c>
    </row>
    <row r="80" spans="1:15" s="236" customFormat="1" x14ac:dyDescent="0.2">
      <c r="A80" s="237" t="str">
        <f>name!E$7</f>
        <v>Administrative and secretarial occupations</v>
      </c>
      <c r="B80" s="302">
        <v>0.85669428265547676</v>
      </c>
      <c r="C80" s="302">
        <v>0.26685556919059156</v>
      </c>
      <c r="D80" s="302">
        <v>5.2656618512702709E-2</v>
      </c>
      <c r="E80" s="302">
        <f t="shared" si="42"/>
        <v>1.1762064703587709</v>
      </c>
      <c r="F80" s="303"/>
      <c r="G80" s="302">
        <v>0.80955240211701796</v>
      </c>
      <c r="H80" s="302">
        <v>0.31240160574256365</v>
      </c>
      <c r="I80" s="302">
        <v>5.0398985384644227E-2</v>
      </c>
      <c r="J80" s="302">
        <f t="shared" si="43"/>
        <v>1.1723529932442258</v>
      </c>
      <c r="K80" s="303"/>
      <c r="L80" s="302">
        <v>0.62190529141229278</v>
      </c>
      <c r="M80" s="302">
        <v>0.19133617212136628</v>
      </c>
      <c r="N80" s="302">
        <v>3.5846055394166493E-2</v>
      </c>
      <c r="O80" s="302">
        <f t="shared" si="44"/>
        <v>0.84908751892782564</v>
      </c>
    </row>
    <row r="81" spans="1:15" s="236" customFormat="1" x14ac:dyDescent="0.2">
      <c r="A81" s="237" t="str">
        <f>name!E$8</f>
        <v>Skilled trades occupations</v>
      </c>
      <c r="B81" s="302">
        <v>2.1014670990240485</v>
      </c>
      <c r="C81" s="302">
        <v>8.9119221719465902E-2</v>
      </c>
      <c r="D81" s="302">
        <v>0.21765688919970169</v>
      </c>
      <c r="E81" s="302">
        <f t="shared" si="42"/>
        <v>2.4082432099432163</v>
      </c>
      <c r="F81" s="303"/>
      <c r="G81" s="302">
        <v>1.6103138288071286</v>
      </c>
      <c r="H81" s="302">
        <v>6.2681225503931168E-2</v>
      </c>
      <c r="I81" s="302">
        <v>0.13744209221531048</v>
      </c>
      <c r="J81" s="302">
        <f>SUM(G81:I81)</f>
        <v>1.8104371465263702</v>
      </c>
      <c r="K81" s="303"/>
      <c r="L81" s="302">
        <v>1.0072361623842201</v>
      </c>
      <c r="M81" s="302">
        <v>5.6002201390094798E-2</v>
      </c>
      <c r="N81" s="302">
        <v>0.14317832961912524</v>
      </c>
      <c r="O81" s="302">
        <f t="shared" si="44"/>
        <v>1.2064166933934399</v>
      </c>
    </row>
    <row r="82" spans="1:15" s="236" customFormat="1" x14ac:dyDescent="0.2">
      <c r="A82" s="237" t="str">
        <f>name!E$9</f>
        <v>Caring, leisure and other service occupations</v>
      </c>
      <c r="B82" s="302">
        <v>0.186474561899834</v>
      </c>
      <c r="C82" s="302">
        <v>6.2985909138848967E-2</v>
      </c>
      <c r="D82" s="302">
        <v>3.2703917569219691E-2</v>
      </c>
      <c r="E82" s="302">
        <f t="shared" si="42"/>
        <v>0.28216438860790266</v>
      </c>
      <c r="F82" s="303"/>
      <c r="G82" s="302">
        <v>0.14623514146452721</v>
      </c>
      <c r="H82" s="302">
        <v>6.4911551437097412E-2</v>
      </c>
      <c r="I82" s="302">
        <v>3.7711414605356819E-2</v>
      </c>
      <c r="J82" s="302">
        <f t="shared" ref="J82:J85" si="45">SUM(G82:I82)</f>
        <v>0.24885810750698145</v>
      </c>
      <c r="K82" s="303"/>
      <c r="L82" s="302">
        <v>0.10308716832147467</v>
      </c>
      <c r="M82" s="302">
        <v>3.6518815115770195E-2</v>
      </c>
      <c r="N82" s="302">
        <v>4.5939681162257863E-2</v>
      </c>
      <c r="O82" s="302">
        <f t="shared" si="44"/>
        <v>0.18554566459950272</v>
      </c>
    </row>
    <row r="83" spans="1:15" s="236" customFormat="1" x14ac:dyDescent="0.2">
      <c r="A83" s="237" t="str">
        <f>name!E$10</f>
        <v>Sales and customer service occupations</v>
      </c>
      <c r="B83" s="302">
        <v>0.32431241792915017</v>
      </c>
      <c r="C83" s="302">
        <v>0.10049019676702958</v>
      </c>
      <c r="D83" s="302">
        <v>3.0979641287615944E-2</v>
      </c>
      <c r="E83" s="302">
        <f t="shared" si="42"/>
        <v>0.45578225598379568</v>
      </c>
      <c r="F83" s="303"/>
      <c r="G83" s="302">
        <v>0.29563582616890061</v>
      </c>
      <c r="H83" s="302">
        <v>0.11435556870139371</v>
      </c>
      <c r="I83" s="302">
        <v>2.383747250927427E-2</v>
      </c>
      <c r="J83" s="302">
        <f t="shared" si="45"/>
        <v>0.43382886737956861</v>
      </c>
      <c r="K83" s="303"/>
      <c r="L83" s="302">
        <v>0.22823748186556658</v>
      </c>
      <c r="M83" s="302">
        <v>0.11178440871035972</v>
      </c>
      <c r="N83" s="302">
        <v>1.7506564920406375E-2</v>
      </c>
      <c r="O83" s="302">
        <f t="shared" si="44"/>
        <v>0.35752845549633266</v>
      </c>
    </row>
    <row r="84" spans="1:15" s="236" customFormat="1" x14ac:dyDescent="0.2">
      <c r="A84" s="237" t="str">
        <f>name!E$11</f>
        <v>Process, plant and machine operatives</v>
      </c>
      <c r="B84" s="302">
        <v>0.8323093324072588</v>
      </c>
      <c r="C84" s="302">
        <v>0.10311220893016641</v>
      </c>
      <c r="D84" s="302">
        <v>5.385512356104611E-2</v>
      </c>
      <c r="E84" s="302">
        <f t="shared" si="42"/>
        <v>0.98927666489847133</v>
      </c>
      <c r="F84" s="303"/>
      <c r="G84" s="302">
        <v>0.5790786528042362</v>
      </c>
      <c r="H84" s="302">
        <v>0.10110159244255183</v>
      </c>
      <c r="I84" s="302">
        <v>5.5532780761064923E-2</v>
      </c>
      <c r="J84" s="302">
        <f t="shared" si="45"/>
        <v>0.73571302600785293</v>
      </c>
      <c r="K84" s="303"/>
      <c r="L84" s="302">
        <v>0.35968967622861953</v>
      </c>
      <c r="M84" s="302">
        <v>7.2608409492359222E-2</v>
      </c>
      <c r="N84" s="302">
        <v>4.8968030299195421E-2</v>
      </c>
      <c r="O84" s="302">
        <f t="shared" si="44"/>
        <v>0.48126611602017416</v>
      </c>
    </row>
    <row r="85" spans="1:15" s="236" customFormat="1" x14ac:dyDescent="0.2">
      <c r="A85" s="237" t="str">
        <f>name!E$12</f>
        <v>Elementary occupations</v>
      </c>
      <c r="B85" s="302">
        <v>0.42040127932216759</v>
      </c>
      <c r="C85" s="302">
        <v>5.8048994785143651E-2</v>
      </c>
      <c r="D85" s="302">
        <v>3.8347259489949201E-2</v>
      </c>
      <c r="E85" s="302">
        <f t="shared" si="42"/>
        <v>0.51679753359726044</v>
      </c>
      <c r="F85" s="303"/>
      <c r="G85" s="302">
        <v>0.29228020788880305</v>
      </c>
      <c r="H85" s="302">
        <v>5.6593711809720525E-2</v>
      </c>
      <c r="I85" s="302">
        <v>2.5703281047020628E-2</v>
      </c>
      <c r="J85" s="302">
        <f t="shared" si="45"/>
        <v>0.37457720074554418</v>
      </c>
      <c r="K85" s="303"/>
      <c r="L85" s="302">
        <v>0.23533794771441255</v>
      </c>
      <c r="M85" s="302">
        <v>7.914258758731478E-2</v>
      </c>
      <c r="N85" s="302">
        <v>4.0226790880793555E-2</v>
      </c>
      <c r="O85" s="302">
        <f t="shared" si="44"/>
        <v>0.35470732618252088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12.22706703823674</v>
      </c>
      <c r="C87" s="311">
        <f t="shared" ref="C87:E87" si="46">SUM(C77:C85)</f>
        <v>0.98505087589366802</v>
      </c>
      <c r="D87" s="311">
        <f t="shared" si="46"/>
        <v>0.958882085869592</v>
      </c>
      <c r="E87" s="311">
        <f t="shared" si="46"/>
        <v>14.170999999999999</v>
      </c>
      <c r="F87" s="311"/>
      <c r="G87" s="311">
        <f t="shared" ref="G87:J87" si="47">SUM(G77:G85)</f>
        <v>12.490963909627121</v>
      </c>
      <c r="H87" s="311">
        <f t="shared" si="47"/>
        <v>1.1613737867069986</v>
      </c>
      <c r="I87" s="311">
        <f t="shared" si="47"/>
        <v>0.87466230366589903</v>
      </c>
      <c r="J87" s="311">
        <f t="shared" si="47"/>
        <v>14.527000000000017</v>
      </c>
      <c r="K87" s="311"/>
      <c r="L87" s="311">
        <f t="shared" ref="L87:O87" si="48">SUM(L77:L85)</f>
        <v>9.7348548547756071</v>
      </c>
      <c r="M87" s="311">
        <f t="shared" si="48"/>
        <v>0.93539049364974391</v>
      </c>
      <c r="N87" s="311">
        <f t="shared" si="48"/>
        <v>0.77375465157463075</v>
      </c>
      <c r="O87" s="311">
        <f t="shared" si="48"/>
        <v>11.443999999999983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4.6981472190302487</v>
      </c>
      <c r="C94" s="302">
        <v>0.23471082112353792</v>
      </c>
      <c r="D94" s="302">
        <v>0.8283240462531053</v>
      </c>
      <c r="E94" s="302">
        <f>SUM(B94:D94)</f>
        <v>5.7611820864068921</v>
      </c>
      <c r="F94" s="303"/>
      <c r="G94" s="302">
        <v>5.2196576729705351</v>
      </c>
      <c r="H94" s="302">
        <v>0.47019282067246632</v>
      </c>
      <c r="I94" s="302">
        <v>0.92852284372269211</v>
      </c>
      <c r="J94" s="302">
        <f>SUM(G94:I94)</f>
        <v>6.6183733373656928</v>
      </c>
      <c r="K94" s="303"/>
      <c r="L94" s="302">
        <v>4.3266797741131144</v>
      </c>
      <c r="M94" s="302">
        <v>0.48524171112082382</v>
      </c>
      <c r="N94" s="302">
        <v>0.915945098614526</v>
      </c>
      <c r="O94" s="302">
        <f>SUM(L94:N94)</f>
        <v>5.7278665838484644</v>
      </c>
    </row>
    <row r="95" spans="1:15" s="236" customFormat="1" x14ac:dyDescent="0.2">
      <c r="A95" s="237" t="str">
        <f>name!E$5</f>
        <v>Professional occupations</v>
      </c>
      <c r="B95" s="302">
        <v>5.8985575531204537</v>
      </c>
      <c r="C95" s="302">
        <v>0.22184551355936957</v>
      </c>
      <c r="D95" s="302">
        <v>0.53079657785374124</v>
      </c>
      <c r="E95" s="302">
        <f t="shared" ref="E95:E102" si="49">SUM(B95:D95)</f>
        <v>6.6511996445335644</v>
      </c>
      <c r="F95" s="303"/>
      <c r="G95" s="302">
        <v>7.5453131810632534</v>
      </c>
      <c r="H95" s="302">
        <v>0.41929819685446712</v>
      </c>
      <c r="I95" s="302">
        <v>0.5073776807853041</v>
      </c>
      <c r="J95" s="302">
        <f t="shared" ref="J95:J97" si="50">SUM(G95:I95)</f>
        <v>8.4719890587030253</v>
      </c>
      <c r="K95" s="303"/>
      <c r="L95" s="302">
        <v>8.3195340211917266</v>
      </c>
      <c r="M95" s="302">
        <v>0.41869157099311338</v>
      </c>
      <c r="N95" s="302">
        <v>0.34337346150404607</v>
      </c>
      <c r="O95" s="302">
        <f t="shared" ref="O95:O102" si="51">SUM(L95:N95)</f>
        <v>9.0815990536888851</v>
      </c>
    </row>
    <row r="96" spans="1:15" s="236" customFormat="1" x14ac:dyDescent="0.2">
      <c r="A96" s="237" t="str">
        <f>name!E$6</f>
        <v>Associate professional occupations</v>
      </c>
      <c r="B96" s="302">
        <v>4.4850838140075648</v>
      </c>
      <c r="C96" s="302">
        <v>0.29253441427410154</v>
      </c>
      <c r="D96" s="302">
        <v>0.68550971111485315</v>
      </c>
      <c r="E96" s="302">
        <f t="shared" si="49"/>
        <v>5.4631279393965189</v>
      </c>
      <c r="F96" s="303"/>
      <c r="G96" s="302">
        <v>5.1265325150656755</v>
      </c>
      <c r="H96" s="302">
        <v>0.41183642183812957</v>
      </c>
      <c r="I96" s="302">
        <v>0.49173989562058684</v>
      </c>
      <c r="J96" s="302">
        <f t="shared" si="50"/>
        <v>6.0301088325243919</v>
      </c>
      <c r="K96" s="303"/>
      <c r="L96" s="302">
        <v>4.639628559042321</v>
      </c>
      <c r="M96" s="302">
        <v>0.32402041413274657</v>
      </c>
      <c r="N96" s="302">
        <v>0.4563715417419249</v>
      </c>
      <c r="O96" s="302">
        <f t="shared" si="51"/>
        <v>5.4200205149169927</v>
      </c>
    </row>
    <row r="97" spans="1:15" s="236" customFormat="1" x14ac:dyDescent="0.2">
      <c r="A97" s="237" t="str">
        <f>name!E$7</f>
        <v>Administrative and secretarial occupations</v>
      </c>
      <c r="B97" s="302">
        <v>2.158310110232128</v>
      </c>
      <c r="C97" s="302">
        <v>0.72504944780381719</v>
      </c>
      <c r="D97" s="302">
        <v>0.15003144664693741</v>
      </c>
      <c r="E97" s="302">
        <f t="shared" si="49"/>
        <v>3.0333910046828825</v>
      </c>
      <c r="F97" s="303"/>
      <c r="G97" s="302">
        <v>2.3132710819768691</v>
      </c>
      <c r="H97" s="302">
        <v>0.87951376758520317</v>
      </c>
      <c r="I97" s="302">
        <v>0.12517135567423621</v>
      </c>
      <c r="J97" s="302">
        <f t="shared" si="50"/>
        <v>3.3179562052363085</v>
      </c>
      <c r="K97" s="303"/>
      <c r="L97" s="302">
        <v>2.0657422730528077</v>
      </c>
      <c r="M97" s="302">
        <v>0.61212501382106344</v>
      </c>
      <c r="N97" s="302">
        <v>8.2157604826958913E-2</v>
      </c>
      <c r="O97" s="302">
        <f t="shared" si="51"/>
        <v>2.7600248917008301</v>
      </c>
    </row>
    <row r="98" spans="1:15" s="236" customFormat="1" x14ac:dyDescent="0.2">
      <c r="A98" s="237" t="str">
        <f>name!E$8</f>
        <v>Skilled trades occupations</v>
      </c>
      <c r="B98" s="302">
        <v>6.2056253886536377</v>
      </c>
      <c r="C98" s="302">
        <v>0.31147282107140495</v>
      </c>
      <c r="D98" s="302">
        <v>1.4737864063310848</v>
      </c>
      <c r="E98" s="302">
        <f t="shared" si="49"/>
        <v>7.9908846160561273</v>
      </c>
      <c r="F98" s="303"/>
      <c r="G98" s="302">
        <v>5.2249733837648833</v>
      </c>
      <c r="H98" s="302">
        <v>0.28669257945908977</v>
      </c>
      <c r="I98" s="302">
        <v>1.1322878344607421</v>
      </c>
      <c r="J98" s="302">
        <f>SUM(G98:I98)</f>
        <v>6.6439537976847154</v>
      </c>
      <c r="K98" s="303"/>
      <c r="L98" s="302">
        <v>3.7996587991296966</v>
      </c>
      <c r="M98" s="302">
        <v>0.29603588421148813</v>
      </c>
      <c r="N98" s="302">
        <v>1.1251015387151837</v>
      </c>
      <c r="O98" s="302">
        <f t="shared" si="51"/>
        <v>5.220796222056368</v>
      </c>
    </row>
    <row r="99" spans="1:15" s="236" customFormat="1" x14ac:dyDescent="0.2">
      <c r="A99" s="237" t="str">
        <f>name!E$9</f>
        <v>Caring, leisure and other service occupations</v>
      </c>
      <c r="B99" s="302">
        <v>0.37465766437160702</v>
      </c>
      <c r="C99" s="302">
        <v>6.7799570822385816E-2</v>
      </c>
      <c r="D99" s="302">
        <v>7.6762137355261398E-2</v>
      </c>
      <c r="E99" s="302">
        <f t="shared" si="49"/>
        <v>0.51921937254925421</v>
      </c>
      <c r="F99" s="303"/>
      <c r="G99" s="302">
        <v>0.4176678685447951</v>
      </c>
      <c r="H99" s="302">
        <v>8.9806049321713405E-2</v>
      </c>
      <c r="I99" s="302">
        <v>8.940600134713432E-2</v>
      </c>
      <c r="J99" s="302">
        <f t="shared" ref="J99:J102" si="52">SUM(G99:I99)</f>
        <v>0.59687991921364281</v>
      </c>
      <c r="K99" s="303"/>
      <c r="L99" s="302">
        <v>0.44631246996589619</v>
      </c>
      <c r="M99" s="302">
        <v>6.2533260065043575E-2</v>
      </c>
      <c r="N99" s="302">
        <v>8.7710944996123794E-2</v>
      </c>
      <c r="O99" s="302">
        <f t="shared" si="51"/>
        <v>0.59655667502706355</v>
      </c>
    </row>
    <row r="100" spans="1:15" s="236" customFormat="1" x14ac:dyDescent="0.2">
      <c r="A100" s="237" t="str">
        <f>name!E$10</f>
        <v>Sales and customer service occupations</v>
      </c>
      <c r="B100" s="302">
        <v>0.83208692866005229</v>
      </c>
      <c r="C100" s="302">
        <v>0.20991552393499677</v>
      </c>
      <c r="D100" s="302">
        <v>0.15443633992097316</v>
      </c>
      <c r="E100" s="302">
        <f t="shared" si="49"/>
        <v>1.1964387925160223</v>
      </c>
      <c r="F100" s="303"/>
      <c r="G100" s="302">
        <v>0.81713163077385043</v>
      </c>
      <c r="H100" s="302">
        <v>0.279299930724838</v>
      </c>
      <c r="I100" s="302">
        <v>0.10038718217519339</v>
      </c>
      <c r="J100" s="302">
        <f t="shared" si="52"/>
        <v>1.1968187436738817</v>
      </c>
      <c r="K100" s="303"/>
      <c r="L100" s="302">
        <v>0.81837183367956867</v>
      </c>
      <c r="M100" s="302">
        <v>0.25410628009631497</v>
      </c>
      <c r="N100" s="302">
        <v>7.2306587269414233E-2</v>
      </c>
      <c r="O100" s="302">
        <f t="shared" si="51"/>
        <v>1.1447847010452978</v>
      </c>
    </row>
    <row r="101" spans="1:15" s="236" customFormat="1" x14ac:dyDescent="0.2">
      <c r="A101" s="237" t="str">
        <f>name!E$11</f>
        <v>Process, plant and machine operatives</v>
      </c>
      <c r="B101" s="302">
        <v>3.8470092544382721</v>
      </c>
      <c r="C101" s="302">
        <v>0.26614048149841074</v>
      </c>
      <c r="D101" s="302">
        <v>0.23403208365467484</v>
      </c>
      <c r="E101" s="302">
        <f t="shared" si="49"/>
        <v>4.3471818195913583</v>
      </c>
      <c r="F101" s="303"/>
      <c r="G101" s="302">
        <v>3.3715392811521649</v>
      </c>
      <c r="H101" s="302">
        <v>0.3244208778494756</v>
      </c>
      <c r="I101" s="302">
        <v>0.24396713101003081</v>
      </c>
      <c r="J101" s="302">
        <f t="shared" si="52"/>
        <v>3.9399272900116715</v>
      </c>
      <c r="K101" s="303"/>
      <c r="L101" s="302">
        <v>2.5875399341879399</v>
      </c>
      <c r="M101" s="302">
        <v>0.33469125195522736</v>
      </c>
      <c r="N101" s="302">
        <v>0.21715440138429892</v>
      </c>
      <c r="O101" s="302">
        <f t="shared" si="51"/>
        <v>3.1393855875274661</v>
      </c>
    </row>
    <row r="102" spans="1:15" s="236" customFormat="1" x14ac:dyDescent="0.2">
      <c r="A102" s="237" t="str">
        <f>name!E$12</f>
        <v>Elementary occupations</v>
      </c>
      <c r="B102" s="302">
        <v>1.5879666118467881</v>
      </c>
      <c r="C102" s="302">
        <v>0.30125077639095443</v>
      </c>
      <c r="D102" s="302">
        <v>0.2701573360296442</v>
      </c>
      <c r="E102" s="302">
        <f t="shared" si="49"/>
        <v>2.1593747242673866</v>
      </c>
      <c r="F102" s="303"/>
      <c r="G102" s="302">
        <v>1.3322503627927382</v>
      </c>
      <c r="H102" s="302">
        <v>0.31308566927651327</v>
      </c>
      <c r="I102" s="302">
        <v>0.13565678351744165</v>
      </c>
      <c r="J102" s="302">
        <f t="shared" si="52"/>
        <v>1.7809928155866932</v>
      </c>
      <c r="K102" s="303"/>
      <c r="L102" s="302">
        <v>1.2046523665342299</v>
      </c>
      <c r="M102" s="302">
        <v>0.43325184323669175</v>
      </c>
      <c r="N102" s="302">
        <v>0.15706156041772074</v>
      </c>
      <c r="O102" s="302">
        <f t="shared" si="51"/>
        <v>1.7949657701886426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30.087444544360753</v>
      </c>
      <c r="C104" s="311">
        <f t="shared" ref="C104:E104" si="53">SUM(C94:C102)</f>
        <v>2.6307193704789791</v>
      </c>
      <c r="D104" s="311">
        <f t="shared" si="53"/>
        <v>4.4038360851602762</v>
      </c>
      <c r="E104" s="311">
        <f t="shared" si="53"/>
        <v>37.122000000000007</v>
      </c>
      <c r="F104" s="311"/>
      <c r="G104" s="311">
        <f t="shared" ref="G104:J104" si="54">SUM(G94:G102)</f>
        <v>31.368336978104768</v>
      </c>
      <c r="H104" s="311">
        <f t="shared" si="54"/>
        <v>3.4741463135818962</v>
      </c>
      <c r="I104" s="311">
        <f t="shared" si="54"/>
        <v>3.7545167083133619</v>
      </c>
      <c r="J104" s="311">
        <f t="shared" si="54"/>
        <v>38.597000000000023</v>
      </c>
      <c r="K104" s="311"/>
      <c r="L104" s="311">
        <f t="shared" ref="L104:O104" si="55">SUM(L94:L102)</f>
        <v>28.208120030897302</v>
      </c>
      <c r="M104" s="311">
        <f t="shared" si="55"/>
        <v>3.2206972296325125</v>
      </c>
      <c r="N104" s="311">
        <f t="shared" si="55"/>
        <v>3.4571827394701975</v>
      </c>
      <c r="O104" s="311">
        <f t="shared" si="55"/>
        <v>34.886000000000003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0.20907273851248437</v>
      </c>
      <c r="C111" s="302">
        <v>4.7914193606282234E-3</v>
      </c>
      <c r="D111" s="302">
        <v>2.0406626062610032E-2</v>
      </c>
      <c r="E111" s="302">
        <f>SUM(B111:D111)</f>
        <v>0.23427078393572262</v>
      </c>
      <c r="F111" s="303"/>
      <c r="G111" s="302">
        <v>0.28894474685098581</v>
      </c>
      <c r="H111" s="302">
        <v>9.1831553017345004E-3</v>
      </c>
      <c r="I111" s="302">
        <v>3.1603378857585095E-2</v>
      </c>
      <c r="J111" s="302">
        <f>SUM(G111:I111)</f>
        <v>0.32973128101030541</v>
      </c>
      <c r="K111" s="303"/>
      <c r="L111" s="302">
        <v>0.26120923994385847</v>
      </c>
      <c r="M111" s="302">
        <v>9.6860255112020798E-3</v>
      </c>
      <c r="N111" s="302">
        <v>1.7413475301372772E-2</v>
      </c>
      <c r="O111" s="302">
        <f>SUM(L111:N111)</f>
        <v>0.28830874075643331</v>
      </c>
    </row>
    <row r="112" spans="1:15" s="236" customFormat="1" x14ac:dyDescent="0.2">
      <c r="A112" s="237" t="str">
        <f>name!E$5</f>
        <v>Professional occupations</v>
      </c>
      <c r="B112" s="302">
        <v>0.38575798810659856</v>
      </c>
      <c r="C112" s="302">
        <v>5.0584501337868105E-3</v>
      </c>
      <c r="D112" s="302">
        <v>2.8167270134860083E-2</v>
      </c>
      <c r="E112" s="302">
        <f t="shared" ref="E112:E119" si="56">SUM(B112:D112)</f>
        <v>0.41898370837524546</v>
      </c>
      <c r="F112" s="303"/>
      <c r="G112" s="302">
        <v>0.60721115542343207</v>
      </c>
      <c r="H112" s="302">
        <v>8.737672557332125E-3</v>
      </c>
      <c r="I112" s="302">
        <v>2.8549748585875574E-2</v>
      </c>
      <c r="J112" s="302">
        <f t="shared" ref="J112:J114" si="57">SUM(G112:I112)</f>
        <v>0.64449857656663978</v>
      </c>
      <c r="K112" s="303"/>
      <c r="L112" s="302">
        <v>0.73266097564001753</v>
      </c>
      <c r="M112" s="302">
        <v>8.6817692496997424E-3</v>
      </c>
      <c r="N112" s="302">
        <v>1.2188797542637367E-2</v>
      </c>
      <c r="O112" s="302">
        <f t="shared" ref="O112:O119" si="58">SUM(L112:N112)</f>
        <v>0.75353154243235465</v>
      </c>
    </row>
    <row r="113" spans="1:15" s="236" customFormat="1" x14ac:dyDescent="0.2">
      <c r="A113" s="237" t="str">
        <f>name!E$6</f>
        <v>Associate professional occupations</v>
      </c>
      <c r="B113" s="302">
        <v>0.24337668526768858</v>
      </c>
      <c r="C113" s="302">
        <v>8.9267026687008116E-3</v>
      </c>
      <c r="D113" s="302">
        <v>1.0959862329941669E-2</v>
      </c>
      <c r="E113" s="302">
        <f t="shared" si="56"/>
        <v>0.26326325026633107</v>
      </c>
      <c r="F113" s="303"/>
      <c r="G113" s="302">
        <v>0.36538171971644406</v>
      </c>
      <c r="H113" s="302">
        <v>1.3097454626270469E-2</v>
      </c>
      <c r="I113" s="302">
        <v>2.8836088055244211E-2</v>
      </c>
      <c r="J113" s="302">
        <f t="shared" si="57"/>
        <v>0.40731526239795879</v>
      </c>
      <c r="K113" s="303"/>
      <c r="L113" s="302">
        <v>0.33486260302740489</v>
      </c>
      <c r="M113" s="302">
        <v>1.2910839924186578E-2</v>
      </c>
      <c r="N113" s="302">
        <v>1.1421133873489402E-2</v>
      </c>
      <c r="O113" s="302">
        <f t="shared" si="58"/>
        <v>0.35919457682508088</v>
      </c>
    </row>
    <row r="114" spans="1:15" s="236" customFormat="1" x14ac:dyDescent="0.2">
      <c r="A114" s="237" t="str">
        <f>name!E$7</f>
        <v>Administrative and secretarial occupations</v>
      </c>
      <c r="B114" s="302">
        <v>0.11010080817672206</v>
      </c>
      <c r="C114" s="302">
        <v>2.4642554985649483E-2</v>
      </c>
      <c r="D114" s="302">
        <v>6.5866282517716901E-3</v>
      </c>
      <c r="E114" s="302">
        <f t="shared" si="56"/>
        <v>0.14132999141414324</v>
      </c>
      <c r="F114" s="303"/>
      <c r="G114" s="302">
        <v>0.13271251020404548</v>
      </c>
      <c r="H114" s="302">
        <v>3.117839525102558E-2</v>
      </c>
      <c r="I114" s="302">
        <v>1.0732065277832759E-2</v>
      </c>
      <c r="J114" s="302">
        <f t="shared" si="57"/>
        <v>0.17462297073290384</v>
      </c>
      <c r="K114" s="303"/>
      <c r="L114" s="302">
        <v>9.0677756513132368E-2</v>
      </c>
      <c r="M114" s="302">
        <v>2.7119502112491398E-2</v>
      </c>
      <c r="N114" s="302">
        <v>4.3922257841427462E-2</v>
      </c>
      <c r="O114" s="302">
        <f t="shared" si="58"/>
        <v>0.16171951646705124</v>
      </c>
    </row>
    <row r="115" spans="1:15" s="236" customFormat="1" x14ac:dyDescent="0.2">
      <c r="A115" s="237" t="str">
        <f>name!E$8</f>
        <v>Skilled trades occupations</v>
      </c>
      <c r="B115" s="302">
        <v>0.36238440334199956</v>
      </c>
      <c r="C115" s="302">
        <v>6.8112759686702945E-3</v>
      </c>
      <c r="D115" s="302">
        <v>2.9235768621392558E-2</v>
      </c>
      <c r="E115" s="302">
        <f t="shared" si="56"/>
        <v>0.39843144793206242</v>
      </c>
      <c r="F115" s="303"/>
      <c r="G115" s="302">
        <v>0.36611605279162485</v>
      </c>
      <c r="H115" s="302">
        <v>5.7817249429224088E-3</v>
      </c>
      <c r="I115" s="302">
        <v>3.9938877793768278E-2</v>
      </c>
      <c r="J115" s="302">
        <f>SUM(G115:I115)</f>
        <v>0.4118366555283155</v>
      </c>
      <c r="K115" s="303"/>
      <c r="L115" s="302">
        <v>0.28533656958268394</v>
      </c>
      <c r="M115" s="302">
        <v>4.5158070677208907E-3</v>
      </c>
      <c r="N115" s="302">
        <v>4.3796003474509272E-2</v>
      </c>
      <c r="O115" s="302">
        <f t="shared" si="58"/>
        <v>0.3336483801249141</v>
      </c>
    </row>
    <row r="116" spans="1:15" s="236" customFormat="1" x14ac:dyDescent="0.2">
      <c r="A116" s="237" t="str">
        <f>name!E$9</f>
        <v>Caring, leisure and other service occupations</v>
      </c>
      <c r="B116" s="302">
        <v>2.701457291179956E-2</v>
      </c>
      <c r="C116" s="302">
        <v>1.4794548465800353E-3</v>
      </c>
      <c r="D116" s="302">
        <v>1.273376820285314E-3</v>
      </c>
      <c r="E116" s="302">
        <f t="shared" si="56"/>
        <v>2.9767404578664912E-2</v>
      </c>
      <c r="F116" s="303"/>
      <c r="G116" s="302">
        <v>3.1997327176425387E-2</v>
      </c>
      <c r="H116" s="302">
        <v>1.5918586248055984E-3</v>
      </c>
      <c r="I116" s="302">
        <v>3.1796899381025027E-2</v>
      </c>
      <c r="J116" s="302">
        <f t="shared" ref="J116:J119" si="59">SUM(G116:I116)</f>
        <v>6.5386085182256012E-2</v>
      </c>
      <c r="K116" s="303"/>
      <c r="L116" s="302">
        <v>2.9701415706274686E-2</v>
      </c>
      <c r="M116" s="302">
        <v>9.5845237731903511E-4</v>
      </c>
      <c r="N116" s="302">
        <v>2.630470036515534E-2</v>
      </c>
      <c r="O116" s="302">
        <f t="shared" si="58"/>
        <v>5.6964568448749059E-2</v>
      </c>
    </row>
    <row r="117" spans="1:15" s="236" customFormat="1" x14ac:dyDescent="0.2">
      <c r="A117" s="237" t="str">
        <f>name!E$10</f>
        <v>Sales and customer service occupations</v>
      </c>
      <c r="B117" s="302">
        <v>0.15952255620275299</v>
      </c>
      <c r="C117" s="302">
        <v>6.026502415330371E-2</v>
      </c>
      <c r="D117" s="302">
        <v>1.3015357632031772E-2</v>
      </c>
      <c r="E117" s="302">
        <f t="shared" si="56"/>
        <v>0.23280293798808846</v>
      </c>
      <c r="F117" s="303"/>
      <c r="G117" s="302">
        <v>0.1855121721120197</v>
      </c>
      <c r="H117" s="302">
        <v>8.2016446823081568E-2</v>
      </c>
      <c r="I117" s="302">
        <v>8.5420639648685921E-3</v>
      </c>
      <c r="J117" s="302">
        <f t="shared" si="59"/>
        <v>0.27607068289996989</v>
      </c>
      <c r="K117" s="303"/>
      <c r="L117" s="302">
        <v>0.17523848855475785</v>
      </c>
      <c r="M117" s="302">
        <v>8.5490142645336956E-2</v>
      </c>
      <c r="N117" s="302">
        <v>3.3231535775216569E-3</v>
      </c>
      <c r="O117" s="302">
        <f t="shared" si="58"/>
        <v>0.26405178477761648</v>
      </c>
    </row>
    <row r="118" spans="1:15" s="236" customFormat="1" x14ac:dyDescent="0.2">
      <c r="A118" s="237" t="str">
        <f>name!E$11</f>
        <v>Process, plant and machine operatives</v>
      </c>
      <c r="B118" s="302">
        <v>6.9230785968814226E-2</v>
      </c>
      <c r="C118" s="302">
        <v>1.5294323669450746E-3</v>
      </c>
      <c r="D118" s="302">
        <v>1.377207134382308E-2</v>
      </c>
      <c r="E118" s="302">
        <f t="shared" si="56"/>
        <v>8.4532289679582373E-2</v>
      </c>
      <c r="F118" s="303"/>
      <c r="G118" s="302">
        <v>7.1583463369222139E-2</v>
      </c>
      <c r="H118" s="302">
        <v>1.8307780471550411E-3</v>
      </c>
      <c r="I118" s="302">
        <v>5.4165439826793253E-3</v>
      </c>
      <c r="J118" s="302">
        <f t="shared" si="59"/>
        <v>7.8830785399056497E-2</v>
      </c>
      <c r="K118" s="303"/>
      <c r="L118" s="302">
        <v>6.9160591903649649E-2</v>
      </c>
      <c r="M118" s="302">
        <v>1.7812698257309442E-3</v>
      </c>
      <c r="N118" s="302">
        <v>1.0706329553096503E-2</v>
      </c>
      <c r="O118" s="302">
        <f t="shared" si="58"/>
        <v>8.1648191282477092E-2</v>
      </c>
    </row>
    <row r="119" spans="1:15" s="236" customFormat="1" x14ac:dyDescent="0.2">
      <c r="A119" s="237" t="str">
        <f>name!E$12</f>
        <v>Elementary occupations</v>
      </c>
      <c r="B119" s="302">
        <v>2.1559666213729727E-2</v>
      </c>
      <c r="C119" s="302">
        <v>3.756618656824297E-3</v>
      </c>
      <c r="D119" s="302">
        <v>5.3019009596040837E-3</v>
      </c>
      <c r="E119" s="302">
        <f t="shared" si="56"/>
        <v>3.0618185830158108E-2</v>
      </c>
      <c r="F119" s="303"/>
      <c r="G119" s="302">
        <v>2.2399173473821563E-2</v>
      </c>
      <c r="H119" s="302">
        <v>3.4890241918489836E-3</v>
      </c>
      <c r="I119" s="302">
        <v>1.7819502616921855E-2</v>
      </c>
      <c r="J119" s="302">
        <f t="shared" si="59"/>
        <v>4.3707700282592403E-2</v>
      </c>
      <c r="K119" s="303"/>
      <c r="L119" s="302">
        <v>1.6322886511021154E-2</v>
      </c>
      <c r="M119" s="302">
        <v>2.269303521245763E-3</v>
      </c>
      <c r="N119" s="302">
        <v>2.2340508853057061E-2</v>
      </c>
      <c r="O119" s="302">
        <f t="shared" si="58"/>
        <v>4.0932698885323977E-2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1.5880202047025895</v>
      </c>
      <c r="C121" s="311">
        <f t="shared" ref="C121:E121" si="60">SUM(C111:C119)</f>
        <v>0.11726093314108874</v>
      </c>
      <c r="D121" s="311">
        <f t="shared" si="60"/>
        <v>0.12871886215632028</v>
      </c>
      <c r="E121" s="311">
        <f t="shared" si="60"/>
        <v>1.833999999999999</v>
      </c>
      <c r="F121" s="311"/>
      <c r="G121" s="311">
        <f t="shared" ref="G121:J121" si="61">SUM(G111:G119)</f>
        <v>2.0718583211180208</v>
      </c>
      <c r="H121" s="311">
        <f t="shared" si="61"/>
        <v>0.15690651036617626</v>
      </c>
      <c r="I121" s="311">
        <f t="shared" si="61"/>
        <v>0.20323516851580073</v>
      </c>
      <c r="J121" s="311">
        <f t="shared" si="61"/>
        <v>2.4319999999999977</v>
      </c>
      <c r="K121" s="311"/>
      <c r="L121" s="311">
        <f t="shared" ref="L121:O121" si="62">SUM(L111:L119)</f>
        <v>1.9951705273828009</v>
      </c>
      <c r="M121" s="311">
        <f t="shared" si="62"/>
        <v>0.15341311223493342</v>
      </c>
      <c r="N121" s="311">
        <f t="shared" si="62"/>
        <v>0.19141636038226684</v>
      </c>
      <c r="O121" s="311">
        <f t="shared" si="62"/>
        <v>2.3400000000000007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0.4911422282071693</v>
      </c>
      <c r="C128" s="302">
        <v>1.9759980889497777E-2</v>
      </c>
      <c r="D128" s="302">
        <v>1.0713653229578114E-2</v>
      </c>
      <c r="E128" s="302">
        <f>SUM(B128:D128)</f>
        <v>0.52161586232624513</v>
      </c>
      <c r="F128" s="303"/>
      <c r="G128" s="302">
        <v>0.58840984066143909</v>
      </c>
      <c r="H128" s="302">
        <v>6.6961917111168168E-2</v>
      </c>
      <c r="I128" s="302">
        <v>5.5401442214882191E-2</v>
      </c>
      <c r="J128" s="302">
        <f>SUM(G128:I128)</f>
        <v>0.71077319998748945</v>
      </c>
      <c r="K128" s="303"/>
      <c r="L128" s="302">
        <v>0.67660532665388085</v>
      </c>
      <c r="M128" s="302">
        <v>8.3712794074912444E-2</v>
      </c>
      <c r="N128" s="302">
        <v>5.9824118052188513E-2</v>
      </c>
      <c r="O128" s="302">
        <f>SUM(L128:N128)</f>
        <v>0.8201422387809818</v>
      </c>
    </row>
    <row r="129" spans="1:15" s="236" customFormat="1" x14ac:dyDescent="0.2">
      <c r="A129" s="237" t="str">
        <f>name!E$5</f>
        <v>Professional occupations</v>
      </c>
      <c r="B129" s="302">
        <v>0.46787564398508713</v>
      </c>
      <c r="C129" s="302">
        <v>3.9052478201655964E-2</v>
      </c>
      <c r="D129" s="302">
        <v>1.1243841249437541E-2</v>
      </c>
      <c r="E129" s="302">
        <f t="shared" ref="E129:E136" si="63">SUM(B129:D129)</f>
        <v>0.51817196343618066</v>
      </c>
      <c r="F129" s="303"/>
      <c r="G129" s="302">
        <v>0.62923990261468155</v>
      </c>
      <c r="H129" s="302">
        <v>6.2671290158377052E-2</v>
      </c>
      <c r="I129" s="302">
        <v>2.5144640585330783E-2</v>
      </c>
      <c r="J129" s="302">
        <f t="shared" ref="J129:J131" si="64">SUM(G129:I129)</f>
        <v>0.71705583335838941</v>
      </c>
      <c r="K129" s="303"/>
      <c r="L129" s="302">
        <v>0.90597267958721972</v>
      </c>
      <c r="M129" s="302">
        <v>8.3501439318226206E-2</v>
      </c>
      <c r="N129" s="302">
        <v>2.336133830355204E-2</v>
      </c>
      <c r="O129" s="302">
        <f t="shared" ref="O129:O136" si="65">SUM(L129:N129)</f>
        <v>1.0128354572089979</v>
      </c>
    </row>
    <row r="130" spans="1:15" s="236" customFormat="1" x14ac:dyDescent="0.2">
      <c r="A130" s="237" t="str">
        <f>name!E$6</f>
        <v>Associate professional occupations</v>
      </c>
      <c r="B130" s="302">
        <v>0.48547194778397057</v>
      </c>
      <c r="C130" s="302">
        <v>4.3848292160682964E-2</v>
      </c>
      <c r="D130" s="302">
        <v>1.5830817032446549E-2</v>
      </c>
      <c r="E130" s="302">
        <f t="shared" si="63"/>
        <v>0.54515105697710009</v>
      </c>
      <c r="F130" s="303"/>
      <c r="G130" s="302">
        <v>0.56842975602038859</v>
      </c>
      <c r="H130" s="302">
        <v>5.4299531604882559E-2</v>
      </c>
      <c r="I130" s="302">
        <v>1.5179653084926031E-2</v>
      </c>
      <c r="J130" s="302">
        <f t="shared" si="64"/>
        <v>0.63790894071019721</v>
      </c>
      <c r="K130" s="303"/>
      <c r="L130" s="302">
        <v>0.68437840591713728</v>
      </c>
      <c r="M130" s="302">
        <v>5.3983779582428656E-2</v>
      </c>
      <c r="N130" s="302">
        <v>1.7717968189478163E-2</v>
      </c>
      <c r="O130" s="302">
        <f t="shared" si="65"/>
        <v>0.75608015368904402</v>
      </c>
    </row>
    <row r="131" spans="1:15" s="236" customFormat="1" x14ac:dyDescent="0.2">
      <c r="A131" s="237" t="str">
        <f>name!E$7</f>
        <v>Administrative and secretarial occupations</v>
      </c>
      <c r="B131" s="302">
        <v>0.17878933114871323</v>
      </c>
      <c r="C131" s="302">
        <v>7.3588577603224653E-2</v>
      </c>
      <c r="D131" s="302">
        <v>5.9519579821777947E-3</v>
      </c>
      <c r="E131" s="302">
        <f t="shared" si="63"/>
        <v>0.25832986673411568</v>
      </c>
      <c r="F131" s="303"/>
      <c r="G131" s="302">
        <v>0.16671122598354587</v>
      </c>
      <c r="H131" s="302">
        <v>8.6741994889141291E-2</v>
      </c>
      <c r="I131" s="302">
        <v>3.1891890026731397E-3</v>
      </c>
      <c r="J131" s="302">
        <f t="shared" si="64"/>
        <v>0.2566424098753603</v>
      </c>
      <c r="K131" s="303"/>
      <c r="L131" s="302">
        <v>0.16126860686326153</v>
      </c>
      <c r="M131" s="302">
        <v>9.2763690157188231E-2</v>
      </c>
      <c r="N131" s="302">
        <v>4.7969124461885709E-3</v>
      </c>
      <c r="O131" s="302">
        <f t="shared" si="65"/>
        <v>0.25882920946663834</v>
      </c>
    </row>
    <row r="132" spans="1:15" s="236" customFormat="1" x14ac:dyDescent="0.2">
      <c r="A132" s="237" t="str">
        <f>name!E$8</f>
        <v>Skilled trades occupations</v>
      </c>
      <c r="B132" s="302">
        <v>0.27517005115395116</v>
      </c>
      <c r="C132" s="302">
        <v>3.044463999671617E-2</v>
      </c>
      <c r="D132" s="302">
        <v>2.5382271000241874E-2</v>
      </c>
      <c r="E132" s="302">
        <f t="shared" si="63"/>
        <v>0.33099696215090918</v>
      </c>
      <c r="F132" s="303"/>
      <c r="G132" s="302">
        <v>0.27774026562820309</v>
      </c>
      <c r="H132" s="302">
        <v>7.929361161974155E-2</v>
      </c>
      <c r="I132" s="302">
        <v>6.2906267825931464E-2</v>
      </c>
      <c r="J132" s="302">
        <f>SUM(G132:I132)</f>
        <v>0.41994014507387611</v>
      </c>
      <c r="K132" s="303"/>
      <c r="L132" s="302">
        <v>0.32783876127878764</v>
      </c>
      <c r="M132" s="302">
        <v>0.11481821598271603</v>
      </c>
      <c r="N132" s="302">
        <v>6.4929265041569345E-2</v>
      </c>
      <c r="O132" s="302">
        <f t="shared" si="65"/>
        <v>0.50758624230307303</v>
      </c>
    </row>
    <row r="133" spans="1:15" s="236" customFormat="1" x14ac:dyDescent="0.2">
      <c r="A133" s="237" t="str">
        <f>name!E$9</f>
        <v>Caring, leisure and other service occupations</v>
      </c>
      <c r="B133" s="302">
        <v>7.5978466219022489E-2</v>
      </c>
      <c r="C133" s="302">
        <v>1.4340371075466915E-2</v>
      </c>
      <c r="D133" s="302">
        <v>1.0252448073662605E-2</v>
      </c>
      <c r="E133" s="302">
        <f t="shared" si="63"/>
        <v>0.10057128536815201</v>
      </c>
      <c r="F133" s="303"/>
      <c r="G133" s="302">
        <v>7.7505186984275568E-2</v>
      </c>
      <c r="H133" s="302">
        <v>2.0547627767536557E-2</v>
      </c>
      <c r="I133" s="302">
        <v>2.3361563348420229E-3</v>
      </c>
      <c r="J133" s="302">
        <f t="shared" ref="J133:J136" si="66">SUM(G133:I133)</f>
        <v>0.10038897108665415</v>
      </c>
      <c r="K133" s="303"/>
      <c r="L133" s="302">
        <v>0.10871554874465059</v>
      </c>
      <c r="M133" s="302">
        <v>1.9285502545030288E-2</v>
      </c>
      <c r="N133" s="302">
        <v>3.1786735017989053E-3</v>
      </c>
      <c r="O133" s="302">
        <f t="shared" si="65"/>
        <v>0.13117972479147977</v>
      </c>
    </row>
    <row r="134" spans="1:15" s="236" customFormat="1" x14ac:dyDescent="0.2">
      <c r="A134" s="237" t="str">
        <f>name!E$10</f>
        <v>Sales and customer service occupations</v>
      </c>
      <c r="B134" s="302">
        <v>8.1917686679371063E-2</v>
      </c>
      <c r="C134" s="302">
        <v>4.0153782876549443E-2</v>
      </c>
      <c r="D134" s="302">
        <v>4.5732925713084975E-3</v>
      </c>
      <c r="E134" s="302">
        <f t="shared" si="63"/>
        <v>0.126644762127229</v>
      </c>
      <c r="F134" s="303"/>
      <c r="G134" s="302">
        <v>8.5319818455002971E-2</v>
      </c>
      <c r="H134" s="302">
        <v>5.3037397578003437E-2</v>
      </c>
      <c r="I134" s="302">
        <v>9.901368805808896E-3</v>
      </c>
      <c r="J134" s="302">
        <f t="shared" si="66"/>
        <v>0.14825858483881529</v>
      </c>
      <c r="K134" s="303"/>
      <c r="L134" s="302">
        <v>0.11816585723122705</v>
      </c>
      <c r="M134" s="302">
        <v>6.73283110036971E-2</v>
      </c>
      <c r="N134" s="302">
        <v>8.7062089297990121E-3</v>
      </c>
      <c r="O134" s="302">
        <f t="shared" si="65"/>
        <v>0.19420037716472316</v>
      </c>
    </row>
    <row r="135" spans="1:15" s="236" customFormat="1" x14ac:dyDescent="0.2">
      <c r="A135" s="237" t="str">
        <f>name!E$11</f>
        <v>Process, plant and machine operatives</v>
      </c>
      <c r="B135" s="302">
        <v>0.69570565469987589</v>
      </c>
      <c r="C135" s="302">
        <v>3.0722867671230423E-2</v>
      </c>
      <c r="D135" s="302">
        <v>5.2814542345207697E-3</v>
      </c>
      <c r="E135" s="302">
        <f t="shared" si="63"/>
        <v>0.73170997660562709</v>
      </c>
      <c r="F135" s="303"/>
      <c r="G135" s="302">
        <v>0.64855916815457437</v>
      </c>
      <c r="H135" s="302">
        <v>0.10468295128237944</v>
      </c>
      <c r="I135" s="302">
        <v>1.800060582749554E-2</v>
      </c>
      <c r="J135" s="302">
        <f t="shared" si="66"/>
        <v>0.77124272526444937</v>
      </c>
      <c r="K135" s="303"/>
      <c r="L135" s="302">
        <v>0.81709323528789746</v>
      </c>
      <c r="M135" s="302">
        <v>0.1261084525733229</v>
      </c>
      <c r="N135" s="302">
        <v>2.0194216880699487E-2</v>
      </c>
      <c r="O135" s="302">
        <f t="shared" si="65"/>
        <v>0.96339590474191983</v>
      </c>
    </row>
    <row r="136" spans="1:15" s="236" customFormat="1" x14ac:dyDescent="0.2">
      <c r="A136" s="237" t="str">
        <f>name!E$12</f>
        <v>Elementary occupations</v>
      </c>
      <c r="B136" s="302">
        <v>0.67874571864929178</v>
      </c>
      <c r="C136" s="302">
        <v>3.282789904749088E-2</v>
      </c>
      <c r="D136" s="302">
        <v>1.8234646577661003E-2</v>
      </c>
      <c r="E136" s="302">
        <f t="shared" si="63"/>
        <v>0.72980826427444367</v>
      </c>
      <c r="F136" s="303"/>
      <c r="G136" s="302">
        <v>0.60329756913815702</v>
      </c>
      <c r="H136" s="302">
        <v>4.2149654866746253E-2</v>
      </c>
      <c r="I136" s="302">
        <v>9.3419657998494044E-3</v>
      </c>
      <c r="J136" s="302">
        <f t="shared" si="66"/>
        <v>0.65478918980475265</v>
      </c>
      <c r="K136" s="303"/>
      <c r="L136" s="302">
        <v>0.60763509364930102</v>
      </c>
      <c r="M136" s="302">
        <v>5.4280072209058727E-2</v>
      </c>
      <c r="N136" s="302">
        <v>1.2835525994773373E-2</v>
      </c>
      <c r="O136" s="302">
        <f t="shared" si="65"/>
        <v>0.67475069185313308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3.4307967285264525</v>
      </c>
      <c r="C138" s="311">
        <f t="shared" ref="C138:E138" si="67">SUM(C128:C136)</f>
        <v>0.32473888952251523</v>
      </c>
      <c r="D138" s="311">
        <f t="shared" si="67"/>
        <v>0.10746438195103475</v>
      </c>
      <c r="E138" s="311">
        <f t="shared" si="67"/>
        <v>3.8630000000000022</v>
      </c>
      <c r="F138" s="311"/>
      <c r="G138" s="311">
        <f t="shared" ref="G138:J138" si="68">SUM(G128:G136)</f>
        <v>3.6452127336402684</v>
      </c>
      <c r="H138" s="311">
        <f t="shared" si="68"/>
        <v>0.57038597687797643</v>
      </c>
      <c r="I138" s="311">
        <f t="shared" si="68"/>
        <v>0.20140128948173946</v>
      </c>
      <c r="J138" s="311">
        <f t="shared" si="68"/>
        <v>4.4169999999999838</v>
      </c>
      <c r="K138" s="311"/>
      <c r="L138" s="311">
        <f t="shared" ref="L138:O138" si="69">SUM(L128:L136)</f>
        <v>4.4076735152133635</v>
      </c>
      <c r="M138" s="311">
        <f t="shared" si="69"/>
        <v>0.69578225744658062</v>
      </c>
      <c r="N138" s="311">
        <f t="shared" si="69"/>
        <v>0.21554422734004738</v>
      </c>
      <c r="O138" s="311">
        <f t="shared" si="69"/>
        <v>5.3189999999999911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4.6833668955403409</v>
      </c>
      <c r="C145" s="302">
        <v>0.33159030126448852</v>
      </c>
      <c r="D145" s="302">
        <v>1.4262707883555164</v>
      </c>
      <c r="E145" s="302">
        <f>SUM(B145:D145)</f>
        <v>6.4412279851603458</v>
      </c>
      <c r="F145" s="303"/>
      <c r="G145" s="302">
        <v>5.8007594323339227</v>
      </c>
      <c r="H145" s="302">
        <v>0.79506298377930917</v>
      </c>
      <c r="I145" s="302">
        <v>2.3576745037069435</v>
      </c>
      <c r="J145" s="302">
        <f>SUM(G145:I145)</f>
        <v>8.953496919820175</v>
      </c>
      <c r="K145" s="303"/>
      <c r="L145" s="302">
        <v>6.5193681166664792</v>
      </c>
      <c r="M145" s="302">
        <v>0.93628774708058116</v>
      </c>
      <c r="N145" s="302">
        <v>2.8561128885314315</v>
      </c>
      <c r="O145" s="302">
        <f>SUM(L145:N145)</f>
        <v>10.311768752278493</v>
      </c>
    </row>
    <row r="146" spans="1:15" s="236" customFormat="1" x14ac:dyDescent="0.2">
      <c r="A146" s="237" t="str">
        <f>name!E$5</f>
        <v>Professional occupations</v>
      </c>
      <c r="B146" s="302">
        <v>4.9518693298150893</v>
      </c>
      <c r="C146" s="302">
        <v>0.20471964205083712</v>
      </c>
      <c r="D146" s="302">
        <v>0.69992798182503568</v>
      </c>
      <c r="E146" s="302">
        <f t="shared" ref="E146:E153" si="70">SUM(B146:D146)</f>
        <v>5.8565169536909618</v>
      </c>
      <c r="F146" s="303"/>
      <c r="G146" s="302">
        <v>6.9012368173712968</v>
      </c>
      <c r="H146" s="302">
        <v>0.43404250084165186</v>
      </c>
      <c r="I146" s="302">
        <v>1.0003377246657488</v>
      </c>
      <c r="J146" s="302">
        <f t="shared" ref="J146:J148" si="71">SUM(G146:I146)</f>
        <v>8.3356170428786971</v>
      </c>
      <c r="K146" s="303"/>
      <c r="L146" s="302">
        <v>11.129719635098061</v>
      </c>
      <c r="M146" s="302">
        <v>0.53353547780315824</v>
      </c>
      <c r="N146" s="302">
        <v>0.86841184089817347</v>
      </c>
      <c r="O146" s="302">
        <f t="shared" ref="O146:O153" si="72">SUM(L146:N146)</f>
        <v>12.531666953799393</v>
      </c>
    </row>
    <row r="147" spans="1:15" s="236" customFormat="1" x14ac:dyDescent="0.2">
      <c r="A147" s="237" t="str">
        <f>name!E$6</f>
        <v>Associate professional occupations</v>
      </c>
      <c r="B147" s="302">
        <v>2.8423062315776688</v>
      </c>
      <c r="C147" s="302">
        <v>0.25564645721841428</v>
      </c>
      <c r="D147" s="302">
        <v>0.3229642590496562</v>
      </c>
      <c r="E147" s="302">
        <f t="shared" si="70"/>
        <v>3.4209169478457393</v>
      </c>
      <c r="F147" s="303"/>
      <c r="G147" s="302">
        <v>3.7234257961041513</v>
      </c>
      <c r="H147" s="302">
        <v>0.46267526318589774</v>
      </c>
      <c r="I147" s="302">
        <v>0.40249176156274213</v>
      </c>
      <c r="J147" s="302">
        <f t="shared" si="71"/>
        <v>4.5885928208527913</v>
      </c>
      <c r="K147" s="303"/>
      <c r="L147" s="302">
        <v>4.7898322838577547</v>
      </c>
      <c r="M147" s="302">
        <v>0.48436101034202717</v>
      </c>
      <c r="N147" s="302">
        <v>0.48334729766128259</v>
      </c>
      <c r="O147" s="302">
        <f t="shared" si="72"/>
        <v>5.7575405918610647</v>
      </c>
    </row>
    <row r="148" spans="1:15" s="236" customFormat="1" x14ac:dyDescent="0.2">
      <c r="A148" s="237" t="str">
        <f>name!E$7</f>
        <v>Administrative and secretarial occupations</v>
      </c>
      <c r="B148" s="302">
        <v>2.1129445178865001</v>
      </c>
      <c r="C148" s="302">
        <v>1.8248602079073826</v>
      </c>
      <c r="D148" s="302">
        <v>0.6332600967221117</v>
      </c>
      <c r="E148" s="302">
        <f t="shared" si="70"/>
        <v>4.5710648225159947</v>
      </c>
      <c r="F148" s="303"/>
      <c r="G148" s="302">
        <v>2.3133067738675552</v>
      </c>
      <c r="H148" s="302">
        <v>2.3595926636455351</v>
      </c>
      <c r="I148" s="302">
        <v>0.60548861960491229</v>
      </c>
      <c r="J148" s="302">
        <f t="shared" si="71"/>
        <v>5.2783880571180024</v>
      </c>
      <c r="K148" s="303"/>
      <c r="L148" s="302">
        <v>2.1875465018273288</v>
      </c>
      <c r="M148" s="302">
        <v>2.8706062968056547</v>
      </c>
      <c r="N148" s="302">
        <v>0.51641302199437222</v>
      </c>
      <c r="O148" s="302">
        <f t="shared" si="72"/>
        <v>5.5745658206273561</v>
      </c>
    </row>
    <row r="149" spans="1:15" s="236" customFormat="1" x14ac:dyDescent="0.2">
      <c r="A149" s="237" t="str">
        <f>name!E$8</f>
        <v>Skilled trades occupations</v>
      </c>
      <c r="B149" s="302">
        <v>7.9951073111583337</v>
      </c>
      <c r="C149" s="302">
        <v>0.51757665490977933</v>
      </c>
      <c r="D149" s="302">
        <v>16.214812763426561</v>
      </c>
      <c r="E149" s="302">
        <f t="shared" si="70"/>
        <v>24.727496729494675</v>
      </c>
      <c r="F149" s="303"/>
      <c r="G149" s="302">
        <v>6.9315651724628609</v>
      </c>
      <c r="H149" s="302">
        <v>0.52408346319138521</v>
      </c>
      <c r="I149" s="302">
        <v>15.335621749893852</v>
      </c>
      <c r="J149" s="302">
        <f>SUM(G149:I149)</f>
        <v>22.791270385548096</v>
      </c>
      <c r="K149" s="303"/>
      <c r="L149" s="302">
        <v>5.4178969161093704</v>
      </c>
      <c r="M149" s="302">
        <v>0.98364046362442803</v>
      </c>
      <c r="N149" s="302">
        <v>18.916814775283839</v>
      </c>
      <c r="O149" s="302">
        <f t="shared" si="72"/>
        <v>25.318352155017639</v>
      </c>
    </row>
    <row r="150" spans="1:15" s="236" customFormat="1" x14ac:dyDescent="0.2">
      <c r="A150" s="237" t="str">
        <f>name!E$9</f>
        <v>Caring, leisure and other service occupations</v>
      </c>
      <c r="B150" s="302">
        <v>0.12573286932455202</v>
      </c>
      <c r="C150" s="302">
        <v>2.8035081119757978E-2</v>
      </c>
      <c r="D150" s="302">
        <v>1.9249366940317977E-2</v>
      </c>
      <c r="E150" s="302">
        <f t="shared" si="70"/>
        <v>0.17301731738462797</v>
      </c>
      <c r="F150" s="303"/>
      <c r="G150" s="302">
        <v>0.14979623609065201</v>
      </c>
      <c r="H150" s="302">
        <v>4.6831238497282018E-2</v>
      </c>
      <c r="I150" s="302">
        <v>2.4249215955514158E-2</v>
      </c>
      <c r="J150" s="302">
        <f t="shared" ref="J150:J153" si="73">SUM(G150:I150)</f>
        <v>0.22087669054344819</v>
      </c>
      <c r="K150" s="303"/>
      <c r="L150" s="302">
        <v>0.15244691968524296</v>
      </c>
      <c r="M150" s="302">
        <v>3.995816745363083E-2</v>
      </c>
      <c r="N150" s="302">
        <v>4.0588032515032027E-2</v>
      </c>
      <c r="O150" s="302">
        <f t="shared" si="72"/>
        <v>0.23299311965390579</v>
      </c>
    </row>
    <row r="151" spans="1:15" s="236" customFormat="1" x14ac:dyDescent="0.2">
      <c r="A151" s="237" t="str">
        <f>name!E$10</f>
        <v>Sales and customer service occupations</v>
      </c>
      <c r="B151" s="302">
        <v>0.49543858940527458</v>
      </c>
      <c r="C151" s="302">
        <v>0.2103923662692771</v>
      </c>
      <c r="D151" s="302">
        <v>0.11145422884719124</v>
      </c>
      <c r="E151" s="302">
        <f t="shared" si="70"/>
        <v>0.81728518452174292</v>
      </c>
      <c r="F151" s="303"/>
      <c r="G151" s="302">
        <v>0.54520261729166841</v>
      </c>
      <c r="H151" s="302">
        <v>0.32899948493936643</v>
      </c>
      <c r="I151" s="302">
        <v>0.12026576643734063</v>
      </c>
      <c r="J151" s="302">
        <f t="shared" si="73"/>
        <v>0.99446786866837555</v>
      </c>
      <c r="K151" s="303"/>
      <c r="L151" s="302">
        <v>0.68356799335432716</v>
      </c>
      <c r="M151" s="302">
        <v>0.38313553547834139</v>
      </c>
      <c r="N151" s="302">
        <v>0.13802491739701714</v>
      </c>
      <c r="O151" s="302">
        <f t="shared" si="72"/>
        <v>1.2047284462296857</v>
      </c>
    </row>
    <row r="152" spans="1:15" s="236" customFormat="1" x14ac:dyDescent="0.2">
      <c r="A152" s="237" t="str">
        <f>name!E$11</f>
        <v>Process, plant and machine operatives</v>
      </c>
      <c r="B152" s="302">
        <v>3.2467757971945703</v>
      </c>
      <c r="C152" s="302">
        <v>0.1146184809590909</v>
      </c>
      <c r="D152" s="302">
        <v>1.0672256154282957</v>
      </c>
      <c r="E152" s="302">
        <f t="shared" si="70"/>
        <v>4.4286198935819572</v>
      </c>
      <c r="F152" s="303"/>
      <c r="G152" s="302">
        <v>2.8312755366591</v>
      </c>
      <c r="H152" s="302">
        <v>0.21449574798784335</v>
      </c>
      <c r="I152" s="302">
        <v>1.4146254905828111</v>
      </c>
      <c r="J152" s="302">
        <f t="shared" si="73"/>
        <v>4.4603967752297544</v>
      </c>
      <c r="K152" s="303"/>
      <c r="L152" s="302">
        <v>2.8805775698137532</v>
      </c>
      <c r="M152" s="302">
        <v>0.22596343893103243</v>
      </c>
      <c r="N152" s="302">
        <v>2.2215952314255545</v>
      </c>
      <c r="O152" s="302">
        <f t="shared" si="72"/>
        <v>5.3281362401703403</v>
      </c>
    </row>
    <row r="153" spans="1:15" s="236" customFormat="1" x14ac:dyDescent="0.2">
      <c r="A153" s="237" t="str">
        <f>name!E$12</f>
        <v>Elementary occupations</v>
      </c>
      <c r="B153" s="302">
        <v>1.5243189421362044</v>
      </c>
      <c r="C153" s="302">
        <v>0.39745898187009721</v>
      </c>
      <c r="D153" s="302">
        <v>1.265076241797773</v>
      </c>
      <c r="E153" s="302">
        <f t="shared" si="70"/>
        <v>3.1868541658040748</v>
      </c>
      <c r="F153" s="303"/>
      <c r="G153" s="302">
        <v>1.2848094283948421</v>
      </c>
      <c r="H153" s="302">
        <v>0.50438248594077983</v>
      </c>
      <c r="I153" s="302">
        <v>1.3427015250051306</v>
      </c>
      <c r="J153" s="302">
        <f t="shared" si="73"/>
        <v>3.1318934393407529</v>
      </c>
      <c r="K153" s="303"/>
      <c r="L153" s="302">
        <v>1.5749854621678265</v>
      </c>
      <c r="M153" s="302">
        <v>0.63813674062790182</v>
      </c>
      <c r="N153" s="302">
        <v>2.0001257175663829</v>
      </c>
      <c r="O153" s="302">
        <f t="shared" si="72"/>
        <v>4.2132479203621109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27.977860484038533</v>
      </c>
      <c r="C155" s="311">
        <f t="shared" ref="C155:E155" si="74">SUM(C145:C153)</f>
        <v>3.884898173569125</v>
      </c>
      <c r="D155" s="311">
        <f t="shared" si="74"/>
        <v>21.760241342392458</v>
      </c>
      <c r="E155" s="311">
        <f t="shared" si="74"/>
        <v>53.623000000000118</v>
      </c>
      <c r="F155" s="311"/>
      <c r="G155" s="311">
        <f t="shared" ref="G155:J155" si="75">SUM(G145:G153)</f>
        <v>30.481377810576046</v>
      </c>
      <c r="H155" s="311">
        <f t="shared" si="75"/>
        <v>5.6701658320090509</v>
      </c>
      <c r="I155" s="311">
        <f t="shared" si="75"/>
        <v>22.603456357414995</v>
      </c>
      <c r="J155" s="311">
        <f t="shared" si="75"/>
        <v>58.755000000000088</v>
      </c>
      <c r="K155" s="311"/>
      <c r="L155" s="311">
        <f t="shared" ref="L155:O155" si="76">SUM(L145:L153)</f>
        <v>35.33594139858014</v>
      </c>
      <c r="M155" s="311">
        <f t="shared" si="76"/>
        <v>7.0956248781467552</v>
      </c>
      <c r="N155" s="311">
        <f t="shared" si="76"/>
        <v>28.041433723273087</v>
      </c>
      <c r="O155" s="311">
        <f t="shared" si="76"/>
        <v>70.472999999999985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12.923150284714369</v>
      </c>
      <c r="C162" s="302">
        <v>1.0656948850915566</v>
      </c>
      <c r="D162" s="302">
        <v>2.8162666332613679</v>
      </c>
      <c r="E162" s="302">
        <f>SUM(B162:D162)</f>
        <v>16.805111803067295</v>
      </c>
      <c r="F162" s="303"/>
      <c r="G162" s="302">
        <v>15.963311608451997</v>
      </c>
      <c r="H162" s="302">
        <v>1.9171819085232109</v>
      </c>
      <c r="I162" s="302">
        <v>2.8792343985181574</v>
      </c>
      <c r="J162" s="302">
        <f>SUM(G162:I162)</f>
        <v>20.759727915493364</v>
      </c>
      <c r="K162" s="303"/>
      <c r="L162" s="302">
        <v>16.853058297860535</v>
      </c>
      <c r="M162" s="302">
        <v>2.0461468764411999</v>
      </c>
      <c r="N162" s="302">
        <v>3.2483661284030911</v>
      </c>
      <c r="O162" s="302">
        <f>SUM(L162:N162)</f>
        <v>22.147571302704826</v>
      </c>
    </row>
    <row r="163" spans="1:15" s="236" customFormat="1" x14ac:dyDescent="0.2">
      <c r="A163" s="237" t="str">
        <f>name!E$5</f>
        <v>Professional occupations</v>
      </c>
      <c r="B163" s="302">
        <v>8.0985935487159804</v>
      </c>
      <c r="C163" s="302">
        <v>1.1505075589760967</v>
      </c>
      <c r="D163" s="302">
        <v>0.5987830217026856</v>
      </c>
      <c r="E163" s="302">
        <f t="shared" ref="E163:E170" si="77">SUM(B163:D163)</f>
        <v>9.8478841293947621</v>
      </c>
      <c r="F163" s="303"/>
      <c r="G163" s="302">
        <v>11.38580153503691</v>
      </c>
      <c r="H163" s="302">
        <v>1.8145304188055911</v>
      </c>
      <c r="I163" s="302">
        <v>0.59567017621476359</v>
      </c>
      <c r="J163" s="302">
        <f t="shared" ref="J163:J165" si="78">SUM(G163:I163)</f>
        <v>13.796002130057264</v>
      </c>
      <c r="K163" s="303"/>
      <c r="L163" s="302">
        <v>15.143419869366344</v>
      </c>
      <c r="M163" s="302">
        <v>1.8034927218400707</v>
      </c>
      <c r="N163" s="302">
        <v>0.49720914463605687</v>
      </c>
      <c r="O163" s="302">
        <f t="shared" ref="O163:O170" si="79">SUM(L163:N163)</f>
        <v>17.444121735842469</v>
      </c>
    </row>
    <row r="164" spans="1:15" s="236" customFormat="1" x14ac:dyDescent="0.2">
      <c r="A164" s="237" t="str">
        <f>name!E$6</f>
        <v>Associate professional occupations</v>
      </c>
      <c r="B164" s="302">
        <v>8.3086452454922082</v>
      </c>
      <c r="C164" s="302">
        <v>1.9428379626949459</v>
      </c>
      <c r="D164" s="302">
        <v>0.57155048394647945</v>
      </c>
      <c r="E164" s="302">
        <f t="shared" si="77"/>
        <v>10.823033692133633</v>
      </c>
      <c r="F164" s="303"/>
      <c r="G164" s="302">
        <v>10.40366296646944</v>
      </c>
      <c r="H164" s="302">
        <v>2.5489844648725337</v>
      </c>
      <c r="I164" s="302">
        <v>0.46676955590769165</v>
      </c>
      <c r="J164" s="302">
        <f t="shared" si="78"/>
        <v>13.419416987249665</v>
      </c>
      <c r="K164" s="303"/>
      <c r="L164" s="302">
        <v>11.916837738643169</v>
      </c>
      <c r="M164" s="302">
        <v>2.3598292957051656</v>
      </c>
      <c r="N164" s="302">
        <v>0.48017044472152542</v>
      </c>
      <c r="O164" s="302">
        <f t="shared" si="79"/>
        <v>14.75683747906986</v>
      </c>
    </row>
    <row r="165" spans="1:15" s="236" customFormat="1" x14ac:dyDescent="0.2">
      <c r="A165" s="237" t="str">
        <f>name!E$7</f>
        <v>Administrative and secretarial occupations</v>
      </c>
      <c r="B165" s="302">
        <v>8.2147207206576436</v>
      </c>
      <c r="C165" s="302">
        <v>3.4953218105031576</v>
      </c>
      <c r="D165" s="302">
        <v>0.23057431641514958</v>
      </c>
      <c r="E165" s="302">
        <f t="shared" si="77"/>
        <v>11.940616847575951</v>
      </c>
      <c r="F165" s="303"/>
      <c r="G165" s="302">
        <v>8.9996378680078646</v>
      </c>
      <c r="H165" s="302">
        <v>3.9604535798084708</v>
      </c>
      <c r="I165" s="302">
        <v>0.20831616661324784</v>
      </c>
      <c r="J165" s="302">
        <f t="shared" si="78"/>
        <v>13.168407614429583</v>
      </c>
      <c r="K165" s="303"/>
      <c r="L165" s="302">
        <v>9.9188753043254891</v>
      </c>
      <c r="M165" s="302">
        <v>3.6545394338113475</v>
      </c>
      <c r="N165" s="302">
        <v>0.19581795597491128</v>
      </c>
      <c r="O165" s="302">
        <f t="shared" si="79"/>
        <v>13.769232694111748</v>
      </c>
    </row>
    <row r="166" spans="1:15" s="236" customFormat="1" x14ac:dyDescent="0.2">
      <c r="A166" s="237" t="str">
        <f>name!E$8</f>
        <v>Skilled trades occupations</v>
      </c>
      <c r="B166" s="302">
        <v>7.0892976386131918</v>
      </c>
      <c r="C166" s="302">
        <v>1.2877690257134908</v>
      </c>
      <c r="D166" s="302">
        <v>1.4020960264092659</v>
      </c>
      <c r="E166" s="302">
        <f t="shared" si="77"/>
        <v>9.7791626907359497</v>
      </c>
      <c r="F166" s="303"/>
      <c r="G166" s="302">
        <v>6.6688738280812165</v>
      </c>
      <c r="H166" s="302">
        <v>1.1652677608545856</v>
      </c>
      <c r="I166" s="302">
        <v>1.2133471880268862</v>
      </c>
      <c r="J166" s="302">
        <f>SUM(G166:I166)</f>
        <v>9.0474887769626875</v>
      </c>
      <c r="K166" s="303"/>
      <c r="L166" s="302">
        <v>6.3022061484628686</v>
      </c>
      <c r="M166" s="302">
        <v>1.333912912613167</v>
      </c>
      <c r="N166" s="302">
        <v>1.4091130104663525</v>
      </c>
      <c r="O166" s="302">
        <f t="shared" si="79"/>
        <v>9.0452320715423884</v>
      </c>
    </row>
    <row r="167" spans="1:15" s="236" customFormat="1" x14ac:dyDescent="0.2">
      <c r="A167" s="237" t="str">
        <f>name!E$9</f>
        <v>Caring, leisure and other service occupations</v>
      </c>
      <c r="B167" s="302">
        <v>0.86122088504894312</v>
      </c>
      <c r="C167" s="302">
        <v>0.33988254117128636</v>
      </c>
      <c r="D167" s="302">
        <v>0.11829274596286674</v>
      </c>
      <c r="E167" s="302">
        <f t="shared" si="77"/>
        <v>1.3193961721830962</v>
      </c>
      <c r="F167" s="303"/>
      <c r="G167" s="302">
        <v>0.96945874700799606</v>
      </c>
      <c r="H167" s="302">
        <v>0.33907136786109443</v>
      </c>
      <c r="I167" s="302">
        <v>0.13850720818999451</v>
      </c>
      <c r="J167" s="302">
        <f t="shared" ref="J167:J170" si="80">SUM(G167:I167)</f>
        <v>1.4470373230590849</v>
      </c>
      <c r="K167" s="303"/>
      <c r="L167" s="302">
        <v>1.2579610839379043</v>
      </c>
      <c r="M167" s="302">
        <v>0.21458453616047146</v>
      </c>
      <c r="N167" s="302">
        <v>0.24457326520001521</v>
      </c>
      <c r="O167" s="302">
        <f t="shared" si="79"/>
        <v>1.717118885298391</v>
      </c>
    </row>
    <row r="168" spans="1:15" s="236" customFormat="1" x14ac:dyDescent="0.2">
      <c r="A168" s="237" t="str">
        <f>name!E$10</f>
        <v>Sales and customer service occupations</v>
      </c>
      <c r="B168" s="302">
        <v>9.358656643403819</v>
      </c>
      <c r="C168" s="302">
        <v>26.767819942772622</v>
      </c>
      <c r="D168" s="302">
        <v>1.3696185995024051</v>
      </c>
      <c r="E168" s="302">
        <f t="shared" si="77"/>
        <v>37.49609518567884</v>
      </c>
      <c r="F168" s="303"/>
      <c r="G168" s="302">
        <v>9.2284210152763944</v>
      </c>
      <c r="H168" s="302">
        <v>29.094300398635188</v>
      </c>
      <c r="I168" s="302">
        <v>0.93893950496446299</v>
      </c>
      <c r="J168" s="302">
        <f t="shared" si="80"/>
        <v>39.261660918876046</v>
      </c>
      <c r="K168" s="303"/>
      <c r="L168" s="302">
        <v>7.9811673321008074</v>
      </c>
      <c r="M168" s="302">
        <v>27.794851405448988</v>
      </c>
      <c r="N168" s="302">
        <v>0.6891127939735433</v>
      </c>
      <c r="O168" s="302">
        <f t="shared" si="79"/>
        <v>36.46513153152334</v>
      </c>
    </row>
    <row r="169" spans="1:15" s="236" customFormat="1" x14ac:dyDescent="0.2">
      <c r="A169" s="237" t="str">
        <f>name!E$11</f>
        <v>Process, plant and machine operatives</v>
      </c>
      <c r="B169" s="302">
        <v>5.8310279644497349</v>
      </c>
      <c r="C169" s="302">
        <v>1.0217671985652461</v>
      </c>
      <c r="D169" s="302">
        <v>0.13762425083187504</v>
      </c>
      <c r="E169" s="302">
        <f t="shared" si="77"/>
        <v>6.9904194138468565</v>
      </c>
      <c r="F169" s="303"/>
      <c r="G169" s="302">
        <v>5.053682444753238</v>
      </c>
      <c r="H169" s="302">
        <v>1.1217633084354319</v>
      </c>
      <c r="I169" s="302">
        <v>0.1373935730142295</v>
      </c>
      <c r="J169" s="302">
        <f t="shared" si="80"/>
        <v>6.3128393262028997</v>
      </c>
      <c r="K169" s="303"/>
      <c r="L169" s="302">
        <v>4.5902662703030259</v>
      </c>
      <c r="M169" s="302">
        <v>1.2503347232081263</v>
      </c>
      <c r="N169" s="302">
        <v>0.21979627683750613</v>
      </c>
      <c r="O169" s="302">
        <f t="shared" si="79"/>
        <v>6.060397270348659</v>
      </c>
    </row>
    <row r="170" spans="1:15" s="236" customFormat="1" x14ac:dyDescent="0.2">
      <c r="A170" s="237" t="str">
        <f>name!E$12</f>
        <v>Elementary occupations</v>
      </c>
      <c r="B170" s="302">
        <v>5.8375093663529221</v>
      </c>
      <c r="C170" s="302">
        <v>7.1090195497245929</v>
      </c>
      <c r="D170" s="302">
        <v>0.11475114930595569</v>
      </c>
      <c r="E170" s="302">
        <f t="shared" si="77"/>
        <v>13.061280065383471</v>
      </c>
      <c r="F170" s="303"/>
      <c r="G170" s="302">
        <v>4.994356695268932</v>
      </c>
      <c r="H170" s="302">
        <v>6.4238995201670575</v>
      </c>
      <c r="I170" s="302">
        <v>8.51627922336302E-2</v>
      </c>
      <c r="J170" s="302">
        <f t="shared" si="80"/>
        <v>11.503419007669619</v>
      </c>
      <c r="K170" s="303"/>
      <c r="L170" s="302">
        <v>5.0827357688433912</v>
      </c>
      <c r="M170" s="302">
        <v>4.8063284498453704</v>
      </c>
      <c r="N170" s="302">
        <v>0.11329281086950858</v>
      </c>
      <c r="O170" s="302">
        <f t="shared" si="79"/>
        <v>10.00235702955827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66.522822297448812</v>
      </c>
      <c r="C172" s="311">
        <f t="shared" ref="C172:E172" si="81">SUM(C162:C170)</f>
        <v>44.18062047521299</v>
      </c>
      <c r="D172" s="311">
        <f t="shared" si="81"/>
        <v>7.3595572273380521</v>
      </c>
      <c r="E172" s="311">
        <f t="shared" si="81"/>
        <v>118.06299999999986</v>
      </c>
      <c r="F172" s="311"/>
      <c r="G172" s="311">
        <f t="shared" ref="G172:J172" si="82">SUM(G162:G170)</f>
        <v>73.667206708354001</v>
      </c>
      <c r="H172" s="311">
        <f t="shared" si="82"/>
        <v>48.385452727963163</v>
      </c>
      <c r="I172" s="311">
        <f t="shared" si="82"/>
        <v>6.6633405636830636</v>
      </c>
      <c r="J172" s="311">
        <f t="shared" si="82"/>
        <v>128.71600000000021</v>
      </c>
      <c r="K172" s="311"/>
      <c r="L172" s="311">
        <f t="shared" ref="L172:O172" si="83">SUM(L162:L170)</f>
        <v>79.046527813843525</v>
      </c>
      <c r="M172" s="311">
        <f t="shared" si="83"/>
        <v>45.26402035507391</v>
      </c>
      <c r="N172" s="311">
        <f t="shared" si="83"/>
        <v>7.0974518310825108</v>
      </c>
      <c r="O172" s="311">
        <f t="shared" si="83"/>
        <v>131.40799999999996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1.7164785616886566</v>
      </c>
      <c r="C179" s="302">
        <v>0.10307369607773766</v>
      </c>
      <c r="D179" s="302">
        <v>0.5292501297773845</v>
      </c>
      <c r="E179" s="302">
        <f>SUM(B179:D179)</f>
        <v>2.3488023875437789</v>
      </c>
      <c r="F179" s="303"/>
      <c r="G179" s="302">
        <v>1.9314032663887146</v>
      </c>
      <c r="H179" s="302">
        <v>0.21433130926472357</v>
      </c>
      <c r="I179" s="302">
        <v>0.39162603708136917</v>
      </c>
      <c r="J179" s="302">
        <f>SUM(G179:I179)</f>
        <v>2.5373606127348074</v>
      </c>
      <c r="K179" s="303"/>
      <c r="L179" s="302">
        <v>1.8599761443826923</v>
      </c>
      <c r="M179" s="302">
        <v>0.24234468172626258</v>
      </c>
      <c r="N179" s="302">
        <v>0.37831979139950189</v>
      </c>
      <c r="O179" s="302">
        <f>SUM(L179:N179)</f>
        <v>2.4806406175084565</v>
      </c>
    </row>
    <row r="180" spans="1:15" s="236" customFormat="1" x14ac:dyDescent="0.2">
      <c r="A180" s="237" t="str">
        <f>name!E$5</f>
        <v>Professional occupations</v>
      </c>
      <c r="B180" s="302">
        <v>1.4858017097381775</v>
      </c>
      <c r="C180" s="302">
        <v>7.9661458974450192E-2</v>
      </c>
      <c r="D180" s="302">
        <v>0.16008166596199352</v>
      </c>
      <c r="E180" s="302">
        <f t="shared" ref="E180:E187" si="84">SUM(B180:D180)</f>
        <v>1.7255448346746212</v>
      </c>
      <c r="F180" s="303"/>
      <c r="G180" s="302">
        <v>2.1311518103797455</v>
      </c>
      <c r="H180" s="302">
        <v>0.16276914192961486</v>
      </c>
      <c r="I180" s="302">
        <v>0.11572948881500576</v>
      </c>
      <c r="J180" s="302">
        <f t="shared" ref="J180:J182" si="85">SUM(G180:I180)</f>
        <v>2.409650441124366</v>
      </c>
      <c r="K180" s="303"/>
      <c r="L180" s="302">
        <v>3.1905726657252629</v>
      </c>
      <c r="M180" s="302">
        <v>0.23209513384153582</v>
      </c>
      <c r="N180" s="302">
        <v>8.9500928138177394E-2</v>
      </c>
      <c r="O180" s="302">
        <f t="shared" ref="O180:O187" si="86">SUM(L180:N180)</f>
        <v>3.5121687277049762</v>
      </c>
    </row>
    <row r="181" spans="1:15" s="236" customFormat="1" x14ac:dyDescent="0.2">
      <c r="A181" s="237" t="str">
        <f>name!E$6</f>
        <v>Associate professional occupations</v>
      </c>
      <c r="B181" s="302">
        <v>1.7226567469949283</v>
      </c>
      <c r="C181" s="302">
        <v>0.13053213904404412</v>
      </c>
      <c r="D181" s="302">
        <v>0.12891895881733917</v>
      </c>
      <c r="E181" s="302">
        <f t="shared" si="84"/>
        <v>1.9821078448563116</v>
      </c>
      <c r="F181" s="303"/>
      <c r="G181" s="302">
        <v>2.3413808676527998</v>
      </c>
      <c r="H181" s="302">
        <v>0.2116276645616649</v>
      </c>
      <c r="I181" s="302">
        <v>9.622845075971298E-2</v>
      </c>
      <c r="J181" s="302">
        <f t="shared" si="85"/>
        <v>2.6492369829741778</v>
      </c>
      <c r="K181" s="303"/>
      <c r="L181" s="302">
        <v>3.0477000502322866</v>
      </c>
      <c r="M181" s="302">
        <v>0.24575765704764341</v>
      </c>
      <c r="N181" s="302">
        <v>9.4291203851394209E-2</v>
      </c>
      <c r="O181" s="302">
        <f t="shared" si="86"/>
        <v>3.3877489111313239</v>
      </c>
    </row>
    <row r="182" spans="1:15" s="236" customFormat="1" x14ac:dyDescent="0.2">
      <c r="A182" s="237" t="str">
        <f>name!E$7</f>
        <v>Administrative and secretarial occupations</v>
      </c>
      <c r="B182" s="302">
        <v>1.9468462077120476</v>
      </c>
      <c r="C182" s="302">
        <v>0.59961759892207256</v>
      </c>
      <c r="D182" s="302">
        <v>9.3544328985679381E-2</v>
      </c>
      <c r="E182" s="302">
        <f t="shared" si="84"/>
        <v>2.6400081356197993</v>
      </c>
      <c r="F182" s="303"/>
      <c r="G182" s="302">
        <v>2.0416194677983848</v>
      </c>
      <c r="H182" s="302">
        <v>0.83652467062131175</v>
      </c>
      <c r="I182" s="302">
        <v>5.4961871975652055E-2</v>
      </c>
      <c r="J182" s="302">
        <f t="shared" si="85"/>
        <v>2.9331060103953486</v>
      </c>
      <c r="K182" s="303"/>
      <c r="L182" s="302">
        <v>2.1110909127119291</v>
      </c>
      <c r="M182" s="302">
        <v>0.9033295501948021</v>
      </c>
      <c r="N182" s="302">
        <v>4.680880328430477E-2</v>
      </c>
      <c r="O182" s="302">
        <f t="shared" si="86"/>
        <v>3.0612292661910359</v>
      </c>
    </row>
    <row r="183" spans="1:15" s="236" customFormat="1" x14ac:dyDescent="0.2">
      <c r="A183" s="237" t="str">
        <f>name!E$8</f>
        <v>Skilled trades occupations</v>
      </c>
      <c r="B183" s="302">
        <v>1.0178835720782715</v>
      </c>
      <c r="C183" s="302">
        <v>0.13739183675701611</v>
      </c>
      <c r="D183" s="302">
        <v>0.44563909011190278</v>
      </c>
      <c r="E183" s="302">
        <f t="shared" si="84"/>
        <v>1.6009144989471904</v>
      </c>
      <c r="F183" s="303"/>
      <c r="G183" s="302">
        <v>0.88215734282842795</v>
      </c>
      <c r="H183" s="302">
        <v>0.16662487108381002</v>
      </c>
      <c r="I183" s="302">
        <v>0.21213002601637282</v>
      </c>
      <c r="J183" s="302">
        <f>SUM(G183:I183)</f>
        <v>1.2609122399286108</v>
      </c>
      <c r="K183" s="303"/>
      <c r="L183" s="302">
        <v>0.90530911049136431</v>
      </c>
      <c r="M183" s="302">
        <v>0.27309215557196076</v>
      </c>
      <c r="N183" s="302">
        <v>0.20999558028094015</v>
      </c>
      <c r="O183" s="302">
        <f t="shared" si="86"/>
        <v>1.3883968463442653</v>
      </c>
    </row>
    <row r="184" spans="1:15" s="236" customFormat="1" x14ac:dyDescent="0.2">
      <c r="A184" s="237" t="str">
        <f>name!E$9</f>
        <v>Caring, leisure and other service occupations</v>
      </c>
      <c r="B184" s="302">
        <v>1.4092237533358345</v>
      </c>
      <c r="C184" s="302">
        <v>0.74383028296922749</v>
      </c>
      <c r="D184" s="302">
        <v>0.26111877741584921</v>
      </c>
      <c r="E184" s="302">
        <f t="shared" si="84"/>
        <v>2.4141728137209113</v>
      </c>
      <c r="F184" s="303"/>
      <c r="G184" s="302">
        <v>1.533248037477966</v>
      </c>
      <c r="H184" s="302">
        <v>0.74740119340707178</v>
      </c>
      <c r="I184" s="302">
        <v>0.13151602114354055</v>
      </c>
      <c r="J184" s="302">
        <f t="shared" ref="J184:J187" si="87">SUM(G184:I184)</f>
        <v>2.4121652520285783</v>
      </c>
      <c r="K184" s="303"/>
      <c r="L184" s="302">
        <v>1.5272485351497627</v>
      </c>
      <c r="M184" s="302">
        <v>0.71849865104593291</v>
      </c>
      <c r="N184" s="302">
        <v>0.14406840670650475</v>
      </c>
      <c r="O184" s="302">
        <f t="shared" si="86"/>
        <v>2.3898155929022002</v>
      </c>
    </row>
    <row r="185" spans="1:15" s="236" customFormat="1" x14ac:dyDescent="0.2">
      <c r="A185" s="237" t="str">
        <f>name!E$10</f>
        <v>Sales and customer service occupations</v>
      </c>
      <c r="B185" s="302">
        <v>0.74803984802056889</v>
      </c>
      <c r="C185" s="302">
        <v>0.18130649410281527</v>
      </c>
      <c r="D185" s="302">
        <v>9.7908158422541941E-2</v>
      </c>
      <c r="E185" s="302">
        <f t="shared" si="84"/>
        <v>1.0272545005459262</v>
      </c>
      <c r="F185" s="303"/>
      <c r="G185" s="302">
        <v>0.79167337141536653</v>
      </c>
      <c r="H185" s="302">
        <v>0.25825626369929489</v>
      </c>
      <c r="I185" s="302">
        <v>5.051603518006248E-2</v>
      </c>
      <c r="J185" s="302">
        <f t="shared" si="87"/>
        <v>1.1004456702947238</v>
      </c>
      <c r="K185" s="303"/>
      <c r="L185" s="302">
        <v>0.93781627775334808</v>
      </c>
      <c r="M185" s="302">
        <v>0.3391672555331548</v>
      </c>
      <c r="N185" s="302">
        <v>4.3435785999467867E-2</v>
      </c>
      <c r="O185" s="302">
        <f t="shared" si="86"/>
        <v>1.3204193192859708</v>
      </c>
    </row>
    <row r="186" spans="1:15" s="236" customFormat="1" x14ac:dyDescent="0.2">
      <c r="A186" s="237" t="str">
        <f>name!E$11</f>
        <v>Process, plant and machine operatives</v>
      </c>
      <c r="B186" s="302">
        <v>4.9790785204610222</v>
      </c>
      <c r="C186" s="302">
        <v>0.76314324829139313</v>
      </c>
      <c r="D186" s="302">
        <v>2.5687623478256709</v>
      </c>
      <c r="E186" s="302">
        <f t="shared" si="84"/>
        <v>8.3109841165780871</v>
      </c>
      <c r="F186" s="303"/>
      <c r="G186" s="302">
        <v>3.7643604527970624</v>
      </c>
      <c r="H186" s="302">
        <v>1.0349949227571837</v>
      </c>
      <c r="I186" s="302">
        <v>1.5038403044165836</v>
      </c>
      <c r="J186" s="302">
        <f t="shared" si="87"/>
        <v>6.3031956799708295</v>
      </c>
      <c r="K186" s="303"/>
      <c r="L186" s="302">
        <v>2.704669573789817</v>
      </c>
      <c r="M186" s="302">
        <v>1.2737465101035905</v>
      </c>
      <c r="N186" s="302">
        <v>1.7109499328004718</v>
      </c>
      <c r="O186" s="302">
        <f t="shared" si="86"/>
        <v>5.6893660166938798</v>
      </c>
    </row>
    <row r="187" spans="1:15" s="236" customFormat="1" x14ac:dyDescent="0.2">
      <c r="A187" s="237" t="str">
        <f>name!E$12</f>
        <v>Elementary occupations</v>
      </c>
      <c r="B187" s="302">
        <v>3.6861839051456449</v>
      </c>
      <c r="C187" s="302">
        <v>0.79752559772904486</v>
      </c>
      <c r="D187" s="302">
        <v>0.17450136463869051</v>
      </c>
      <c r="E187" s="302">
        <f t="shared" si="84"/>
        <v>4.6582108675133798</v>
      </c>
      <c r="F187" s="303"/>
      <c r="G187" s="302">
        <v>2.7829187990950639</v>
      </c>
      <c r="H187" s="302">
        <v>1.0122634347590433</v>
      </c>
      <c r="I187" s="302">
        <v>9.4744876694462341E-2</v>
      </c>
      <c r="J187" s="302">
        <f t="shared" si="87"/>
        <v>3.8899271105485695</v>
      </c>
      <c r="K187" s="303"/>
      <c r="L187" s="302">
        <v>2.3736656838057226</v>
      </c>
      <c r="M187" s="302">
        <v>0.94470826699466171</v>
      </c>
      <c r="N187" s="302">
        <v>9.5840751437504715E-2</v>
      </c>
      <c r="O187" s="302">
        <f t="shared" si="86"/>
        <v>3.414214702237889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18.712192825175151</v>
      </c>
      <c r="C189" s="311">
        <f t="shared" ref="C189:E189" si="88">SUM(C179:C187)</f>
        <v>3.5360823528678011</v>
      </c>
      <c r="D189" s="311">
        <f t="shared" si="88"/>
        <v>4.4597248219570513</v>
      </c>
      <c r="E189" s="311">
        <f t="shared" si="88"/>
        <v>26.708000000000006</v>
      </c>
      <c r="F189" s="311"/>
      <c r="G189" s="311">
        <f t="shared" ref="G189:J189" si="89">SUM(G179:G187)</f>
        <v>18.199913415833532</v>
      </c>
      <c r="H189" s="311">
        <f t="shared" si="89"/>
        <v>4.6447934720837196</v>
      </c>
      <c r="I189" s="311">
        <f t="shared" si="89"/>
        <v>2.6512931120827616</v>
      </c>
      <c r="J189" s="311">
        <f t="shared" si="89"/>
        <v>25.496000000000009</v>
      </c>
      <c r="K189" s="311"/>
      <c r="L189" s="311">
        <f t="shared" ref="L189:O189" si="90">SUM(L179:L187)</f>
        <v>18.658048954042187</v>
      </c>
      <c r="M189" s="311">
        <f t="shared" si="90"/>
        <v>5.1727398620595446</v>
      </c>
      <c r="N189" s="311">
        <f t="shared" si="90"/>
        <v>2.8132111838982676</v>
      </c>
      <c r="O189" s="311">
        <f t="shared" si="90"/>
        <v>26.643999999999995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3.3521550839100409</v>
      </c>
      <c r="C196" s="302">
        <v>0.3660127051146535</v>
      </c>
      <c r="D196" s="302">
        <v>1.3357415881658825</v>
      </c>
      <c r="E196" s="302">
        <f>SUM(B196:D196)</f>
        <v>5.0539093771905765</v>
      </c>
      <c r="F196" s="303"/>
      <c r="G196" s="302">
        <v>4.0670416401681884</v>
      </c>
      <c r="H196" s="302">
        <v>0.73353779623269744</v>
      </c>
      <c r="I196" s="302">
        <v>1.0060632451551832</v>
      </c>
      <c r="J196" s="302">
        <f>SUM(G196:I196)</f>
        <v>5.8066426815560694</v>
      </c>
      <c r="K196" s="303"/>
      <c r="L196" s="302">
        <v>4.8987659531669507</v>
      </c>
      <c r="M196" s="302">
        <v>1.0654641455088187</v>
      </c>
      <c r="N196" s="302">
        <v>1.2483398342544887</v>
      </c>
      <c r="O196" s="302">
        <f>SUM(L196:N196)</f>
        <v>7.2125699329302577</v>
      </c>
    </row>
    <row r="197" spans="1:15" s="236" customFormat="1" x14ac:dyDescent="0.2">
      <c r="A197" s="237" t="str">
        <f>name!E$5</f>
        <v>Professional occupations</v>
      </c>
      <c r="B197" s="302">
        <v>1.1751735393850127</v>
      </c>
      <c r="C197" s="302">
        <v>0.20448359887583109</v>
      </c>
      <c r="D197" s="302">
        <v>9.3340548387810487E-2</v>
      </c>
      <c r="E197" s="302">
        <f t="shared" ref="E197:E204" si="91">SUM(B197:D197)</f>
        <v>1.4729976866486543</v>
      </c>
      <c r="F197" s="303"/>
      <c r="G197" s="302">
        <v>1.7048729249298147</v>
      </c>
      <c r="H197" s="302">
        <v>0.40084452219658157</v>
      </c>
      <c r="I197" s="302">
        <v>7.0309316476681108E-2</v>
      </c>
      <c r="J197" s="302">
        <f t="shared" ref="J197:J199" si="92">SUM(G197:I197)</f>
        <v>2.1760267636030775</v>
      </c>
      <c r="K197" s="303"/>
      <c r="L197" s="302">
        <v>2.3214512219332915</v>
      </c>
      <c r="M197" s="302">
        <v>0.6574066570673972</v>
      </c>
      <c r="N197" s="302">
        <v>5.6856406666313947E-2</v>
      </c>
      <c r="O197" s="302">
        <f t="shared" ref="O197:O204" si="93">SUM(L197:N197)</f>
        <v>3.0357142856670025</v>
      </c>
    </row>
    <row r="198" spans="1:15" s="236" customFormat="1" x14ac:dyDescent="0.2">
      <c r="A198" s="237" t="str">
        <f>name!E$6</f>
        <v>Associate professional occupations</v>
      </c>
      <c r="B198" s="302">
        <v>1.1422517619282866</v>
      </c>
      <c r="C198" s="302">
        <v>0.56900675856867211</v>
      </c>
      <c r="D198" s="302">
        <v>5.9387463165477439E-2</v>
      </c>
      <c r="E198" s="302">
        <f t="shared" si="91"/>
        <v>1.7706459836624362</v>
      </c>
      <c r="F198" s="303"/>
      <c r="G198" s="302">
        <v>1.4918370216315711</v>
      </c>
      <c r="H198" s="302">
        <v>0.86187689561081315</v>
      </c>
      <c r="I198" s="302">
        <v>3.7907010857776341E-2</v>
      </c>
      <c r="J198" s="302">
        <f t="shared" si="92"/>
        <v>2.3916209281001604</v>
      </c>
      <c r="K198" s="303"/>
      <c r="L198" s="302">
        <v>1.9965752498347842</v>
      </c>
      <c r="M198" s="302">
        <v>1.4835107718255882</v>
      </c>
      <c r="N198" s="302">
        <v>4.2951914311079094E-2</v>
      </c>
      <c r="O198" s="302">
        <f t="shared" si="93"/>
        <v>3.5230379359714514</v>
      </c>
    </row>
    <row r="199" spans="1:15" s="236" customFormat="1" x14ac:dyDescent="0.2">
      <c r="A199" s="237" t="str">
        <f>name!E$7</f>
        <v>Administrative and secretarial occupations</v>
      </c>
      <c r="B199" s="302">
        <v>1.85748336251283</v>
      </c>
      <c r="C199" s="302">
        <v>0.68782196815072294</v>
      </c>
      <c r="D199" s="302">
        <v>1.8369298701187572E-2</v>
      </c>
      <c r="E199" s="302">
        <f t="shared" si="91"/>
        <v>2.5636746293647406</v>
      </c>
      <c r="F199" s="303"/>
      <c r="G199" s="302">
        <v>1.9424228929613705</v>
      </c>
      <c r="H199" s="302">
        <v>1.0091306481452191</v>
      </c>
      <c r="I199" s="302">
        <v>1.3823641324078645E-2</v>
      </c>
      <c r="J199" s="302">
        <f t="shared" si="92"/>
        <v>2.9653771824306681</v>
      </c>
      <c r="K199" s="303"/>
      <c r="L199" s="302">
        <v>2.7104361910706443</v>
      </c>
      <c r="M199" s="302">
        <v>1.7644943714012575</v>
      </c>
      <c r="N199" s="302">
        <v>1.1393908396731272E-2</v>
      </c>
      <c r="O199" s="302">
        <f t="shared" si="93"/>
        <v>4.4863244708686327</v>
      </c>
    </row>
    <row r="200" spans="1:15" s="236" customFormat="1" x14ac:dyDescent="0.2">
      <c r="A200" s="237" t="str">
        <f>name!E$8</f>
        <v>Skilled trades occupations</v>
      </c>
      <c r="B200" s="302">
        <v>8.0560375686199492</v>
      </c>
      <c r="C200" s="302">
        <v>2.2862071317886556</v>
      </c>
      <c r="D200" s="302">
        <v>0.48199959034853768</v>
      </c>
      <c r="E200" s="302">
        <f t="shared" si="91"/>
        <v>10.824244290757143</v>
      </c>
      <c r="F200" s="303"/>
      <c r="G200" s="302">
        <v>6.2767548051479105</v>
      </c>
      <c r="H200" s="302">
        <v>2.4077129609916166</v>
      </c>
      <c r="I200" s="302">
        <v>0.36533299169635591</v>
      </c>
      <c r="J200" s="302">
        <f>SUM(G200:I200)</f>
        <v>9.0498007578358823</v>
      </c>
      <c r="K200" s="303"/>
      <c r="L200" s="302">
        <v>6.7221055469825819</v>
      </c>
      <c r="M200" s="302">
        <v>2.8199997937791834</v>
      </c>
      <c r="N200" s="302">
        <v>0.44688629630482835</v>
      </c>
      <c r="O200" s="302">
        <f t="shared" si="93"/>
        <v>9.9889916370665937</v>
      </c>
    </row>
    <row r="201" spans="1:15" s="236" customFormat="1" x14ac:dyDescent="0.2">
      <c r="A201" s="237" t="str">
        <f>name!E$9</f>
        <v>Caring, leisure and other service occupations</v>
      </c>
      <c r="B201" s="302">
        <v>1.2858036334050107</v>
      </c>
      <c r="C201" s="302">
        <v>1.2552017194079901</v>
      </c>
      <c r="D201" s="302">
        <v>9.3830495853347642E-2</v>
      </c>
      <c r="E201" s="302">
        <f t="shared" si="91"/>
        <v>2.6348358486663486</v>
      </c>
      <c r="F201" s="303"/>
      <c r="G201" s="302">
        <v>1.2680983390604552</v>
      </c>
      <c r="H201" s="302">
        <v>1.4600909776436728</v>
      </c>
      <c r="I201" s="302">
        <v>9.1529005919678261E-2</v>
      </c>
      <c r="J201" s="302">
        <f t="shared" ref="J201:J204" si="94">SUM(G201:I201)</f>
        <v>2.8197183226238063</v>
      </c>
      <c r="K201" s="303"/>
      <c r="L201" s="302">
        <v>1.3714976724326644</v>
      </c>
      <c r="M201" s="302">
        <v>2.1698027521178158</v>
      </c>
      <c r="N201" s="302">
        <v>0.1717174938762045</v>
      </c>
      <c r="O201" s="302">
        <f t="shared" si="93"/>
        <v>3.7130179184266847</v>
      </c>
    </row>
    <row r="202" spans="1:15" s="236" customFormat="1" x14ac:dyDescent="0.2">
      <c r="A202" s="237" t="str">
        <f>name!E$10</f>
        <v>Sales and customer service occupations</v>
      </c>
      <c r="B202" s="302">
        <v>0.96637653415499791</v>
      </c>
      <c r="C202" s="302">
        <v>2.0214801526042794</v>
      </c>
      <c r="D202" s="302">
        <v>0.46562251486215389</v>
      </c>
      <c r="E202" s="302">
        <f t="shared" si="91"/>
        <v>3.4534792016214313</v>
      </c>
      <c r="F202" s="303"/>
      <c r="G202" s="302">
        <v>0.99064314562181444</v>
      </c>
      <c r="H202" s="302">
        <v>2.7292887099049414</v>
      </c>
      <c r="I202" s="302">
        <v>0.25401397310032875</v>
      </c>
      <c r="J202" s="302">
        <f t="shared" si="94"/>
        <v>3.9739458286270848</v>
      </c>
      <c r="K202" s="303"/>
      <c r="L202" s="302">
        <v>1.3576449144416127</v>
      </c>
      <c r="M202" s="302">
        <v>4.4901928252121959</v>
      </c>
      <c r="N202" s="302">
        <v>0.20887722670629363</v>
      </c>
      <c r="O202" s="302">
        <f t="shared" si="93"/>
        <v>6.0567149663601025</v>
      </c>
    </row>
    <row r="203" spans="1:15" s="236" customFormat="1" x14ac:dyDescent="0.2">
      <c r="A203" s="237" t="str">
        <f>name!E$11</f>
        <v>Process, plant and machine operatives</v>
      </c>
      <c r="B203" s="302">
        <v>0.62605995701190043</v>
      </c>
      <c r="C203" s="302">
        <v>0.68575827056254479</v>
      </c>
      <c r="D203" s="302">
        <v>6.3349637636370207E-2</v>
      </c>
      <c r="E203" s="302">
        <f t="shared" si="91"/>
        <v>1.3751678652108155</v>
      </c>
      <c r="F203" s="303"/>
      <c r="G203" s="302">
        <v>0.52949166521603919</v>
      </c>
      <c r="H203" s="302">
        <v>1.0338417746764419</v>
      </c>
      <c r="I203" s="302">
        <v>4.6085637828396558E-2</v>
      </c>
      <c r="J203" s="302">
        <f t="shared" si="94"/>
        <v>1.6094190777208777</v>
      </c>
      <c r="K203" s="303"/>
      <c r="L203" s="302">
        <v>0.49818980002108781</v>
      </c>
      <c r="M203" s="302">
        <v>2.1150857156326057</v>
      </c>
      <c r="N203" s="302">
        <v>7.7096314228517246E-2</v>
      </c>
      <c r="O203" s="302">
        <f t="shared" si="93"/>
        <v>2.6903718298822108</v>
      </c>
    </row>
    <row r="204" spans="1:15" s="236" customFormat="1" x14ac:dyDescent="0.2">
      <c r="A204" s="237" t="str">
        <f>name!E$12</f>
        <v>Elementary occupations</v>
      </c>
      <c r="B204" s="302">
        <v>8.1495559216487869</v>
      </c>
      <c r="C204" s="302">
        <v>22.397850409476732</v>
      </c>
      <c r="D204" s="302">
        <v>0.10463878575234468</v>
      </c>
      <c r="E204" s="302">
        <f t="shared" si="91"/>
        <v>30.652045116877865</v>
      </c>
      <c r="F204" s="303"/>
      <c r="G204" s="302">
        <v>7.8279910664936256</v>
      </c>
      <c r="H204" s="302">
        <v>24.580080751422045</v>
      </c>
      <c r="I204" s="302">
        <v>5.8376639586758629E-2</v>
      </c>
      <c r="J204" s="302">
        <f t="shared" si="94"/>
        <v>32.46644845750243</v>
      </c>
      <c r="K204" s="303"/>
      <c r="L204" s="302">
        <v>9.1482921570536622</v>
      </c>
      <c r="M204" s="302">
        <v>24.488049774970211</v>
      </c>
      <c r="N204" s="302">
        <v>6.2915090803265628E-2</v>
      </c>
      <c r="O204" s="302">
        <f t="shared" si="93"/>
        <v>33.69925702282714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26.610897362576814</v>
      </c>
      <c r="C206" s="311">
        <f t="shared" ref="C206:E206" si="95">SUM(C196:C204)</f>
        <v>30.473822714550082</v>
      </c>
      <c r="D206" s="311">
        <f t="shared" si="95"/>
        <v>2.7162799228731118</v>
      </c>
      <c r="E206" s="311">
        <f t="shared" si="95"/>
        <v>59.801000000000009</v>
      </c>
      <c r="F206" s="311"/>
      <c r="G206" s="311">
        <f t="shared" ref="G206:J206" si="96">SUM(G196:G204)</f>
        <v>26.099153501230788</v>
      </c>
      <c r="H206" s="311">
        <f t="shared" si="96"/>
        <v>35.216405036824028</v>
      </c>
      <c r="I206" s="311">
        <f t="shared" si="96"/>
        <v>1.9434414619452374</v>
      </c>
      <c r="J206" s="311">
        <f t="shared" si="96"/>
        <v>63.259000000000057</v>
      </c>
      <c r="K206" s="311"/>
      <c r="L206" s="311">
        <f t="shared" ref="L206:O206" si="97">SUM(L196:L204)</f>
        <v>31.024958706937277</v>
      </c>
      <c r="M206" s="311">
        <f t="shared" si="97"/>
        <v>41.054006807515073</v>
      </c>
      <c r="N206" s="311">
        <f t="shared" si="97"/>
        <v>2.3270344855477223</v>
      </c>
      <c r="O206" s="311">
        <f t="shared" si="97"/>
        <v>74.406000000000077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0.61721251211808115</v>
      </c>
      <c r="C213" s="302">
        <v>9.7671582861322867E-2</v>
      </c>
      <c r="D213" s="302">
        <v>0.1934551188062788</v>
      </c>
      <c r="E213" s="302">
        <f>SUM(B213:D213)</f>
        <v>0.90833921378568272</v>
      </c>
      <c r="F213" s="303"/>
      <c r="G213" s="302">
        <v>0.52058931549382936</v>
      </c>
      <c r="H213" s="302">
        <v>0.13361606762864642</v>
      </c>
      <c r="I213" s="302">
        <v>0.17749153284029645</v>
      </c>
      <c r="J213" s="302">
        <f>SUM(G213:I213)</f>
        <v>0.83169691596277229</v>
      </c>
      <c r="K213" s="303"/>
      <c r="L213" s="302">
        <v>0.46242971904621399</v>
      </c>
      <c r="M213" s="302">
        <v>0.15311836519301691</v>
      </c>
      <c r="N213" s="302">
        <v>0.17413828526439001</v>
      </c>
      <c r="O213" s="302">
        <f>SUM(L213:N213)</f>
        <v>0.78968636950362092</v>
      </c>
    </row>
    <row r="214" spans="1:15" s="236" customFormat="1" x14ac:dyDescent="0.2">
      <c r="A214" s="237" t="str">
        <f>name!E$5</f>
        <v>Professional occupations</v>
      </c>
      <c r="B214" s="302">
        <v>0.80196169544351736</v>
      </c>
      <c r="C214" s="302">
        <v>0.11048539212842269</v>
      </c>
      <c r="D214" s="302">
        <v>0.28528247039906957</v>
      </c>
      <c r="E214" s="302">
        <f t="shared" ref="E214:E221" si="98">SUM(B214:D214)</f>
        <v>1.1977295579710097</v>
      </c>
      <c r="F214" s="303"/>
      <c r="G214" s="302">
        <v>0.76548807727066448</v>
      </c>
      <c r="H214" s="302">
        <v>0.13109566155683711</v>
      </c>
      <c r="I214" s="302">
        <v>0.2354219948148096</v>
      </c>
      <c r="J214" s="302">
        <f t="shared" ref="J214:J216" si="99">SUM(G214:I214)</f>
        <v>1.1320057336423111</v>
      </c>
      <c r="K214" s="303"/>
      <c r="L214" s="302">
        <v>0.85539453966907975</v>
      </c>
      <c r="M214" s="302">
        <v>0.18480137156041571</v>
      </c>
      <c r="N214" s="302">
        <v>0.20144270419834526</v>
      </c>
      <c r="O214" s="302">
        <f t="shared" ref="O214:O221" si="100">SUM(L214:N214)</f>
        <v>1.2416386154278407</v>
      </c>
    </row>
    <row r="215" spans="1:15" s="236" customFormat="1" x14ac:dyDescent="0.2">
      <c r="A215" s="237" t="str">
        <f>name!E$6</f>
        <v>Associate professional occupations</v>
      </c>
      <c r="B215" s="302">
        <v>0.58741978592961186</v>
      </c>
      <c r="C215" s="302">
        <v>0.15638104100426886</v>
      </c>
      <c r="D215" s="302">
        <v>0.57548118453837782</v>
      </c>
      <c r="E215" s="302">
        <f t="shared" si="98"/>
        <v>1.3192820114722585</v>
      </c>
      <c r="F215" s="303"/>
      <c r="G215" s="302">
        <v>0.52131406882456943</v>
      </c>
      <c r="H215" s="302">
        <v>0.15338852607675266</v>
      </c>
      <c r="I215" s="302">
        <v>0.68121977458729133</v>
      </c>
      <c r="J215" s="302">
        <f t="shared" si="99"/>
        <v>1.3559223694886136</v>
      </c>
      <c r="K215" s="303"/>
      <c r="L215" s="302">
        <v>0.45372717336230317</v>
      </c>
      <c r="M215" s="302">
        <v>0.14031148230455515</v>
      </c>
      <c r="N215" s="302">
        <v>0.6329342585898442</v>
      </c>
      <c r="O215" s="302">
        <f t="shared" si="100"/>
        <v>1.2269729142567025</v>
      </c>
    </row>
    <row r="216" spans="1:15" s="236" customFormat="1" x14ac:dyDescent="0.2">
      <c r="A216" s="237" t="str">
        <f>name!E$7</f>
        <v>Administrative and secretarial occupations</v>
      </c>
      <c r="B216" s="302">
        <v>0.2553850943667143</v>
      </c>
      <c r="C216" s="302">
        <v>0.14924467062408334</v>
      </c>
      <c r="D216" s="302">
        <v>3.5218421216480743E-2</v>
      </c>
      <c r="E216" s="302">
        <f t="shared" si="98"/>
        <v>0.43984818620727834</v>
      </c>
      <c r="F216" s="303"/>
      <c r="G216" s="302">
        <v>0.19230227676863768</v>
      </c>
      <c r="H216" s="302">
        <v>0.14587691972518965</v>
      </c>
      <c r="I216" s="302">
        <v>3.9246107947709802E-2</v>
      </c>
      <c r="J216" s="302">
        <f t="shared" si="99"/>
        <v>0.3774253044415371</v>
      </c>
      <c r="K216" s="303"/>
      <c r="L216" s="302">
        <v>0.1323249752314602</v>
      </c>
      <c r="M216" s="302">
        <v>0.10068128211458911</v>
      </c>
      <c r="N216" s="302">
        <v>2.7886125999615163E-2</v>
      </c>
      <c r="O216" s="302">
        <f t="shared" si="100"/>
        <v>0.26089238334566445</v>
      </c>
    </row>
    <row r="217" spans="1:15" s="236" customFormat="1" x14ac:dyDescent="0.2">
      <c r="A217" s="237" t="str">
        <f>name!E$8</f>
        <v>Skilled trades occupations</v>
      </c>
      <c r="B217" s="302">
        <v>0.23258635441074813</v>
      </c>
      <c r="C217" s="302">
        <v>5.5288648765781191E-2</v>
      </c>
      <c r="D217" s="302">
        <v>0.10027045981657356</v>
      </c>
      <c r="E217" s="302">
        <f t="shared" si="98"/>
        <v>0.38814546299310287</v>
      </c>
      <c r="F217" s="303"/>
      <c r="G217" s="302">
        <v>0.14897066677750109</v>
      </c>
      <c r="H217" s="302">
        <v>4.138586804088875E-2</v>
      </c>
      <c r="I217" s="302">
        <v>7.6519954289236733E-2</v>
      </c>
      <c r="J217" s="302">
        <f>SUM(G217:I217)</f>
        <v>0.26687648910762657</v>
      </c>
      <c r="K217" s="303"/>
      <c r="L217" s="302">
        <v>0.11254750195465439</v>
      </c>
      <c r="M217" s="302">
        <v>6.5788212230239618E-2</v>
      </c>
      <c r="N217" s="302">
        <v>7.2979822053402074E-2</v>
      </c>
      <c r="O217" s="302">
        <f t="shared" si="100"/>
        <v>0.25131553623829611</v>
      </c>
    </row>
    <row r="218" spans="1:15" s="236" customFormat="1" x14ac:dyDescent="0.2">
      <c r="A218" s="237" t="str">
        <f>name!E$9</f>
        <v>Caring, leisure and other service occupations</v>
      </c>
      <c r="B218" s="302">
        <v>9.6065051454027314E-2</v>
      </c>
      <c r="C218" s="302">
        <v>4.4364964475236322E-2</v>
      </c>
      <c r="D218" s="302">
        <v>1.6034242373018093E-2</v>
      </c>
      <c r="E218" s="302">
        <f t="shared" si="98"/>
        <v>0.15646425830228172</v>
      </c>
      <c r="F218" s="303"/>
      <c r="G218" s="302">
        <v>6.7158331782446734E-2</v>
      </c>
      <c r="H218" s="302">
        <v>6.7394772709890235E-2</v>
      </c>
      <c r="I218" s="302">
        <v>2.1394200492662947E-2</v>
      </c>
      <c r="J218" s="302">
        <f t="shared" ref="J218:J221" si="101">SUM(G218:I218)</f>
        <v>0.15594730498499992</v>
      </c>
      <c r="K218" s="303"/>
      <c r="L218" s="302">
        <v>6.191810637303953E-2</v>
      </c>
      <c r="M218" s="302">
        <v>5.7991205540483433E-2</v>
      </c>
      <c r="N218" s="302">
        <v>1.9462961019344992E-2</v>
      </c>
      <c r="O218" s="302">
        <f t="shared" si="100"/>
        <v>0.13937227293286797</v>
      </c>
    </row>
    <row r="219" spans="1:15" s="236" customFormat="1" x14ac:dyDescent="0.2">
      <c r="A219" s="237" t="str">
        <f>name!E$10</f>
        <v>Sales and customer service occupations</v>
      </c>
      <c r="B219" s="302">
        <v>0.15239862956343872</v>
      </c>
      <c r="C219" s="302">
        <v>5.6866588359930775E-2</v>
      </c>
      <c r="D219" s="302">
        <v>3.6904445664034627E-2</v>
      </c>
      <c r="E219" s="302">
        <f t="shared" si="98"/>
        <v>0.24616966358740411</v>
      </c>
      <c r="F219" s="303"/>
      <c r="G219" s="302">
        <v>0.1117586779128016</v>
      </c>
      <c r="H219" s="302">
        <v>6.3160193548174121E-2</v>
      </c>
      <c r="I219" s="302">
        <v>2.6967134172782938E-2</v>
      </c>
      <c r="J219" s="302">
        <f t="shared" si="101"/>
        <v>0.20188600563375866</v>
      </c>
      <c r="K219" s="303"/>
      <c r="L219" s="302">
        <v>0.11448539582493834</v>
      </c>
      <c r="M219" s="302">
        <v>6.554038197164494E-2</v>
      </c>
      <c r="N219" s="302">
        <v>1.9881683241536142E-2</v>
      </c>
      <c r="O219" s="302">
        <f t="shared" si="100"/>
        <v>0.19990746103811943</v>
      </c>
    </row>
    <row r="220" spans="1:15" s="236" customFormat="1" x14ac:dyDescent="0.2">
      <c r="A220" s="237" t="str">
        <f>name!E$11</f>
        <v>Process, plant and machine operatives</v>
      </c>
      <c r="B220" s="302">
        <v>4.6215084614002616E-2</v>
      </c>
      <c r="C220" s="302">
        <v>3.566617002560165E-2</v>
      </c>
      <c r="D220" s="302">
        <v>1.7104030320011177E-2</v>
      </c>
      <c r="E220" s="302">
        <f t="shared" si="98"/>
        <v>9.8985284959615449E-2</v>
      </c>
      <c r="F220" s="303"/>
      <c r="G220" s="302">
        <v>2.6866531553704023E-2</v>
      </c>
      <c r="H220" s="302">
        <v>2.9113175986844788E-2</v>
      </c>
      <c r="I220" s="302">
        <v>1.4318597378694274E-2</v>
      </c>
      <c r="J220" s="302">
        <f t="shared" si="101"/>
        <v>7.029830491924309E-2</v>
      </c>
      <c r="K220" s="303"/>
      <c r="L220" s="302">
        <v>1.5580712735789514E-2</v>
      </c>
      <c r="M220" s="302">
        <v>3.1577194630898781E-2</v>
      </c>
      <c r="N220" s="302">
        <v>1.1217189914025497E-2</v>
      </c>
      <c r="O220" s="302">
        <f t="shared" si="100"/>
        <v>5.8375097280713793E-2</v>
      </c>
    </row>
    <row r="221" spans="1:15" s="236" customFormat="1" x14ac:dyDescent="0.2">
      <c r="A221" s="237" t="str">
        <f>name!E$12</f>
        <v>Elementary occupations</v>
      </c>
      <c r="B221" s="302">
        <v>0.16245435790375418</v>
      </c>
      <c r="C221" s="302">
        <v>0.18655644942705049</v>
      </c>
      <c r="D221" s="302">
        <v>2.502555339056008E-2</v>
      </c>
      <c r="E221" s="302">
        <f t="shared" si="98"/>
        <v>0.37403636072136476</v>
      </c>
      <c r="F221" s="303"/>
      <c r="G221" s="302">
        <v>9.6486825703784418E-2</v>
      </c>
      <c r="H221" s="302">
        <v>0.20158277003013989</v>
      </c>
      <c r="I221" s="302">
        <v>1.7871976085213685E-2</v>
      </c>
      <c r="J221" s="302">
        <f t="shared" si="101"/>
        <v>0.31594157181913801</v>
      </c>
      <c r="K221" s="303"/>
      <c r="L221" s="302">
        <v>8.1534148050714364E-2</v>
      </c>
      <c r="M221" s="302">
        <v>0.16325457815523539</v>
      </c>
      <c r="N221" s="302">
        <v>1.9050623770226385E-2</v>
      </c>
      <c r="O221" s="302">
        <f t="shared" si="100"/>
        <v>0.26383934997617614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2.9516985658038952</v>
      </c>
      <c r="C223" s="311">
        <f t="shared" ref="C223:E223" si="102">SUM(C213:C221)</f>
        <v>0.89252550767169825</v>
      </c>
      <c r="D223" s="311">
        <f t="shared" si="102"/>
        <v>1.2847759265244045</v>
      </c>
      <c r="E223" s="311">
        <f t="shared" si="102"/>
        <v>5.1289999999999987</v>
      </c>
      <c r="F223" s="311"/>
      <c r="G223" s="311">
        <f t="shared" ref="G223:J223" si="103">SUM(G213:G221)</f>
        <v>2.4509347720879395</v>
      </c>
      <c r="H223" s="311">
        <f t="shared" si="103"/>
        <v>0.96661395530336369</v>
      </c>
      <c r="I223" s="311">
        <f t="shared" si="103"/>
        <v>1.2904512726086979</v>
      </c>
      <c r="J223" s="311">
        <f t="shared" si="103"/>
        <v>4.7080000000000002</v>
      </c>
      <c r="K223" s="311"/>
      <c r="L223" s="311">
        <f t="shared" ref="L223:O223" si="104">SUM(L213:L221)</f>
        <v>2.2899422722481932</v>
      </c>
      <c r="M223" s="311">
        <f t="shared" si="104"/>
        <v>0.96306407370107894</v>
      </c>
      <c r="N223" s="311">
        <f t="shared" si="104"/>
        <v>1.1789936540507298</v>
      </c>
      <c r="O223" s="311">
        <f t="shared" si="104"/>
        <v>4.4320000000000022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5.3209104252252404</v>
      </c>
      <c r="C230" s="302">
        <v>0.44983367440637634</v>
      </c>
      <c r="D230" s="302">
        <v>0.77421393248228954</v>
      </c>
      <c r="E230" s="302">
        <f>SUM(B230:D230)</f>
        <v>6.5449580321139056</v>
      </c>
      <c r="F230" s="303"/>
      <c r="G230" s="302">
        <v>4.9183913154360965</v>
      </c>
      <c r="H230" s="302">
        <v>0.72128367148615768</v>
      </c>
      <c r="I230" s="302">
        <v>0.72044702354788015</v>
      </c>
      <c r="J230" s="302">
        <f>SUM(G230:I230)</f>
        <v>6.3601220104701346</v>
      </c>
      <c r="K230" s="303"/>
      <c r="L230" s="302">
        <v>4.6930813240005929</v>
      </c>
      <c r="M230" s="302">
        <v>0.81642578658790599</v>
      </c>
      <c r="N230" s="302">
        <v>0.89006799936012815</v>
      </c>
      <c r="O230" s="302">
        <f>SUM(L230:N230)</f>
        <v>6.3995751099486267</v>
      </c>
    </row>
    <row r="231" spans="1:15" s="236" customFormat="1" x14ac:dyDescent="0.2">
      <c r="A231" s="237" t="str">
        <f>name!E$5</f>
        <v>Professional occupations</v>
      </c>
      <c r="B231" s="302">
        <v>13.866941538139079</v>
      </c>
      <c r="C231" s="302">
        <v>0.67642744278829714</v>
      </c>
      <c r="D231" s="302">
        <v>1.7768983576115152</v>
      </c>
      <c r="E231" s="302">
        <f t="shared" ref="E231:E238" si="105">SUM(B231:D231)</f>
        <v>16.320267338538891</v>
      </c>
      <c r="F231" s="303"/>
      <c r="G231" s="302">
        <v>14.329520996508348</v>
      </c>
      <c r="H231" s="302">
        <v>1.0169285777576453</v>
      </c>
      <c r="I231" s="302">
        <v>1.4686729648314951</v>
      </c>
      <c r="J231" s="302">
        <f t="shared" ref="J231:J233" si="106">SUM(G231:I231)</f>
        <v>16.815122539097487</v>
      </c>
      <c r="K231" s="303"/>
      <c r="L231" s="302">
        <v>18.953401200977343</v>
      </c>
      <c r="M231" s="302">
        <v>1.422955645646893</v>
      </c>
      <c r="N231" s="302">
        <v>1.5147145724711608</v>
      </c>
      <c r="O231" s="302">
        <f t="shared" ref="O231:O238" si="107">SUM(L231:N231)</f>
        <v>21.891071419095397</v>
      </c>
    </row>
    <row r="232" spans="1:15" s="236" customFormat="1" x14ac:dyDescent="0.2">
      <c r="A232" s="237" t="str">
        <f>name!E$6</f>
        <v>Associate professional occupations</v>
      </c>
      <c r="B232" s="302">
        <v>5.0535058251269929</v>
      </c>
      <c r="C232" s="302">
        <v>0.45630289334492979</v>
      </c>
      <c r="D232" s="302">
        <v>0.83618985410598512</v>
      </c>
      <c r="E232" s="302">
        <f t="shared" si="105"/>
        <v>6.3459985725779076</v>
      </c>
      <c r="F232" s="303"/>
      <c r="G232" s="302">
        <v>4.889233049251696</v>
      </c>
      <c r="H232" s="302">
        <v>0.57925773950236792</v>
      </c>
      <c r="I232" s="302">
        <v>0.80748102223794194</v>
      </c>
      <c r="J232" s="302">
        <f t="shared" si="106"/>
        <v>6.2759718109920062</v>
      </c>
      <c r="K232" s="303"/>
      <c r="L232" s="302">
        <v>4.9368159421441744</v>
      </c>
      <c r="M232" s="302">
        <v>0.54214465100007114</v>
      </c>
      <c r="N232" s="302">
        <v>0.93050208188146377</v>
      </c>
      <c r="O232" s="302">
        <f t="shared" si="107"/>
        <v>6.4094626750257095</v>
      </c>
    </row>
    <row r="233" spans="1:15" s="236" customFormat="1" x14ac:dyDescent="0.2">
      <c r="A233" s="237" t="str">
        <f>name!E$7</f>
        <v>Administrative and secretarial occupations</v>
      </c>
      <c r="B233" s="302">
        <v>1.6410618234857717</v>
      </c>
      <c r="C233" s="302">
        <v>0.63031229683500556</v>
      </c>
      <c r="D233" s="302">
        <v>0.13631778335516292</v>
      </c>
      <c r="E233" s="302">
        <f t="shared" si="105"/>
        <v>2.4076919036759401</v>
      </c>
      <c r="F233" s="303"/>
      <c r="G233" s="302">
        <v>1.3971331522578239</v>
      </c>
      <c r="H233" s="302">
        <v>0.59881004183563469</v>
      </c>
      <c r="I233" s="302">
        <v>0.11268997046543522</v>
      </c>
      <c r="J233" s="302">
        <f t="shared" si="106"/>
        <v>2.1086331645588938</v>
      </c>
      <c r="K233" s="303"/>
      <c r="L233" s="302">
        <v>1.3696354169283731</v>
      </c>
      <c r="M233" s="302">
        <v>0.49507918793348482</v>
      </c>
      <c r="N233" s="302">
        <v>9.0898742628523585E-2</v>
      </c>
      <c r="O233" s="302">
        <f t="shared" si="107"/>
        <v>1.9556133474903814</v>
      </c>
    </row>
    <row r="234" spans="1:15" s="236" customFormat="1" x14ac:dyDescent="0.2">
      <c r="A234" s="237" t="str">
        <f>name!E$8</f>
        <v>Skilled trades occupations</v>
      </c>
      <c r="B234" s="302">
        <v>2.0362823693434615</v>
      </c>
      <c r="C234" s="302">
        <v>0.14181354254146805</v>
      </c>
      <c r="D234" s="302">
        <v>0.52151886605264197</v>
      </c>
      <c r="E234" s="302">
        <f t="shared" si="105"/>
        <v>2.6996147779375717</v>
      </c>
      <c r="F234" s="303"/>
      <c r="G234" s="302">
        <v>1.3506011397581996</v>
      </c>
      <c r="H234" s="302">
        <v>0.10545895826689813</v>
      </c>
      <c r="I234" s="302">
        <v>0.3269816688103348</v>
      </c>
      <c r="J234" s="302">
        <f>SUM(G234:I234)</f>
        <v>1.7830417668354326</v>
      </c>
      <c r="K234" s="303"/>
      <c r="L234" s="302">
        <v>1.0280301750272758</v>
      </c>
      <c r="M234" s="302">
        <v>0.1481104484273873</v>
      </c>
      <c r="N234" s="302">
        <v>0.5703325210853627</v>
      </c>
      <c r="O234" s="302">
        <f t="shared" si="107"/>
        <v>1.7464731445400259</v>
      </c>
    </row>
    <row r="235" spans="1:15" s="236" customFormat="1" x14ac:dyDescent="0.2">
      <c r="A235" s="237" t="str">
        <f>name!E$9</f>
        <v>Caring, leisure and other service occupations</v>
      </c>
      <c r="B235" s="302">
        <v>0.57671026722142626</v>
      </c>
      <c r="C235" s="302">
        <v>9.9331826420476887E-2</v>
      </c>
      <c r="D235" s="302">
        <v>8.7973516298809756E-2</v>
      </c>
      <c r="E235" s="302">
        <f t="shared" si="105"/>
        <v>0.76401560994071294</v>
      </c>
      <c r="F235" s="303"/>
      <c r="G235" s="302">
        <v>0.46580218258706835</v>
      </c>
      <c r="H235" s="302">
        <v>9.0621988100150944E-2</v>
      </c>
      <c r="I235" s="302">
        <v>8.3980669289764401E-2</v>
      </c>
      <c r="J235" s="302">
        <f t="shared" ref="J235:J238" si="108">SUM(G235:I235)</f>
        <v>0.64040483997698372</v>
      </c>
      <c r="K235" s="303"/>
      <c r="L235" s="302">
        <v>0.58755809149013261</v>
      </c>
      <c r="M235" s="302">
        <v>8.7860872253342145E-2</v>
      </c>
      <c r="N235" s="302">
        <v>0.12731471869740335</v>
      </c>
      <c r="O235" s="302">
        <f t="shared" si="107"/>
        <v>0.80273368244087817</v>
      </c>
    </row>
    <row r="236" spans="1:15" s="236" customFormat="1" x14ac:dyDescent="0.2">
      <c r="A236" s="237" t="str">
        <f>name!E$10</f>
        <v>Sales and customer service occupations</v>
      </c>
      <c r="B236" s="302">
        <v>1.046133042169205</v>
      </c>
      <c r="C236" s="302">
        <v>0.39477480715799057</v>
      </c>
      <c r="D236" s="302">
        <v>0.10916023347010016</v>
      </c>
      <c r="E236" s="302">
        <f t="shared" si="105"/>
        <v>1.5500680827972957</v>
      </c>
      <c r="F236" s="303"/>
      <c r="G236" s="302">
        <v>0.79959449342252009</v>
      </c>
      <c r="H236" s="302">
        <v>0.25359909967038408</v>
      </c>
      <c r="I236" s="302">
        <v>6.3240937871152911E-2</v>
      </c>
      <c r="J236" s="302">
        <f t="shared" si="108"/>
        <v>1.1164345309640571</v>
      </c>
      <c r="K236" s="303"/>
      <c r="L236" s="302">
        <v>0.92345553820982595</v>
      </c>
      <c r="M236" s="302">
        <v>0.29643271686750489</v>
      </c>
      <c r="N236" s="302">
        <v>7.2926492766204706E-2</v>
      </c>
      <c r="O236" s="302">
        <f t="shared" si="107"/>
        <v>1.2928147478435357</v>
      </c>
    </row>
    <row r="237" spans="1:15" s="236" customFormat="1" x14ac:dyDescent="0.2">
      <c r="A237" s="237" t="str">
        <f>name!E$11</f>
        <v>Process, plant and machine operatives</v>
      </c>
      <c r="B237" s="302">
        <v>0.1563864552968057</v>
      </c>
      <c r="C237" s="302">
        <v>8.5523725962902725E-2</v>
      </c>
      <c r="D237" s="302">
        <v>0.1420725625394712</v>
      </c>
      <c r="E237" s="302">
        <f t="shared" si="105"/>
        <v>0.38398274379917963</v>
      </c>
      <c r="F237" s="303"/>
      <c r="G237" s="302">
        <v>9.7680004842995452E-2</v>
      </c>
      <c r="H237" s="302">
        <v>9.6914162126763778E-2</v>
      </c>
      <c r="I237" s="302">
        <v>0.12067059541931528</v>
      </c>
      <c r="J237" s="302">
        <f t="shared" si="108"/>
        <v>0.31526476238907453</v>
      </c>
      <c r="K237" s="303"/>
      <c r="L237" s="302">
        <v>9.34166879464918E-2</v>
      </c>
      <c r="M237" s="302">
        <v>0.10286113685069553</v>
      </c>
      <c r="N237" s="302">
        <v>0.18445508824570062</v>
      </c>
      <c r="O237" s="302">
        <f t="shared" si="107"/>
        <v>0.38073291304288792</v>
      </c>
    </row>
    <row r="238" spans="1:15" s="236" customFormat="1" x14ac:dyDescent="0.2">
      <c r="A238" s="237" t="str">
        <f>name!E$12</f>
        <v>Elementary occupations</v>
      </c>
      <c r="B238" s="302">
        <v>0.25070921981390082</v>
      </c>
      <c r="C238" s="302">
        <v>0.12904650205631479</v>
      </c>
      <c r="D238" s="302">
        <v>0.1556472167483724</v>
      </c>
      <c r="E238" s="302">
        <f t="shared" si="105"/>
        <v>0.53540293861858801</v>
      </c>
      <c r="F238" s="303"/>
      <c r="G238" s="302">
        <v>0.15429150419442464</v>
      </c>
      <c r="H238" s="302">
        <v>8.1298940277944293E-2</v>
      </c>
      <c r="I238" s="302">
        <v>9.2414130243604189E-2</v>
      </c>
      <c r="J238" s="302">
        <f t="shared" si="108"/>
        <v>0.32800457471597311</v>
      </c>
      <c r="K238" s="303"/>
      <c r="L238" s="302">
        <v>0.14911424363554893</v>
      </c>
      <c r="M238" s="302">
        <v>7.9417785436847993E-2</v>
      </c>
      <c r="N238" s="302">
        <v>0.14499093150014447</v>
      </c>
      <c r="O238" s="302">
        <f t="shared" si="107"/>
        <v>0.37352296057254142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29.94864096582188</v>
      </c>
      <c r="C240" s="311">
        <f t="shared" ref="C240:E240" si="109">SUM(C230:C238)</f>
        <v>3.0633667115137624</v>
      </c>
      <c r="D240" s="311">
        <f t="shared" si="109"/>
        <v>4.5399923226643484</v>
      </c>
      <c r="E240" s="311">
        <f t="shared" si="109"/>
        <v>37.551999999999992</v>
      </c>
      <c r="F240" s="311"/>
      <c r="G240" s="311">
        <f t="shared" ref="G240:J240" si="110">SUM(G230:G238)</f>
        <v>28.402247838259179</v>
      </c>
      <c r="H240" s="311">
        <f t="shared" si="110"/>
        <v>3.5441731790239475</v>
      </c>
      <c r="I240" s="311">
        <f t="shared" si="110"/>
        <v>3.7965789827169236</v>
      </c>
      <c r="J240" s="311">
        <f t="shared" si="110"/>
        <v>35.743000000000045</v>
      </c>
      <c r="K240" s="311"/>
      <c r="L240" s="311">
        <f t="shared" ref="L240:O240" si="111">SUM(L230:L238)</f>
        <v>32.734508620359762</v>
      </c>
      <c r="M240" s="311">
        <f t="shared" si="111"/>
        <v>3.9912882310041322</v>
      </c>
      <c r="N240" s="311">
        <f t="shared" si="111"/>
        <v>4.5262031486360916</v>
      </c>
      <c r="O240" s="311">
        <f t="shared" si="111"/>
        <v>41.251999999999995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4.1857682240652947</v>
      </c>
      <c r="C247" s="302">
        <v>0.34275595449579876</v>
      </c>
      <c r="D247" s="302">
        <v>0.51755601302868626</v>
      </c>
      <c r="E247" s="302">
        <f>SUM(B247:D247)</f>
        <v>5.0460801915897804</v>
      </c>
      <c r="F247" s="303"/>
      <c r="G247" s="302">
        <v>4.4888696523522205</v>
      </c>
      <c r="H247" s="302">
        <v>0.42965355059480431</v>
      </c>
      <c r="I247" s="302">
        <v>0.70482277127702386</v>
      </c>
      <c r="J247" s="302">
        <f>SUM(G247:I247)</f>
        <v>5.6233459742240486</v>
      </c>
      <c r="K247" s="303"/>
      <c r="L247" s="302">
        <v>3.7087460938775036</v>
      </c>
      <c r="M247" s="302">
        <v>0.50327923165132937</v>
      </c>
      <c r="N247" s="302">
        <v>0.76624153915870052</v>
      </c>
      <c r="O247" s="302">
        <f>SUM(L247:N247)</f>
        <v>4.9782668646875337</v>
      </c>
    </row>
    <row r="248" spans="1:15" s="236" customFormat="1" x14ac:dyDescent="0.2">
      <c r="A248" s="237" t="str">
        <f>name!E$5</f>
        <v>Professional occupations</v>
      </c>
      <c r="B248" s="302">
        <v>4.9081922169670085</v>
      </c>
      <c r="C248" s="302">
        <v>0.28996995494592931</v>
      </c>
      <c r="D248" s="302">
        <v>0.64075957324024835</v>
      </c>
      <c r="E248" s="302">
        <f t="shared" ref="E248:E255" si="112">SUM(B248:D248)</f>
        <v>5.8389217451531863</v>
      </c>
      <c r="F248" s="303"/>
      <c r="G248" s="302">
        <v>6.0512945085385912</v>
      </c>
      <c r="H248" s="302">
        <v>0.32668029206974303</v>
      </c>
      <c r="I248" s="302">
        <v>0.78311732876602635</v>
      </c>
      <c r="J248" s="302">
        <f t="shared" ref="J248:J250" si="113">SUM(G248:I248)</f>
        <v>7.161092129374361</v>
      </c>
      <c r="K248" s="303"/>
      <c r="L248" s="302">
        <v>7.0724244871007649</v>
      </c>
      <c r="M248" s="302">
        <v>0.35579798801347318</v>
      </c>
      <c r="N248" s="302">
        <v>0.71988558049324347</v>
      </c>
      <c r="O248" s="302">
        <f t="shared" ref="O248:O255" si="114">SUM(L248:N248)</f>
        <v>8.1481080556074819</v>
      </c>
    </row>
    <row r="249" spans="1:15" s="236" customFormat="1" x14ac:dyDescent="0.2">
      <c r="A249" s="237" t="str">
        <f>name!E$6</f>
        <v>Associate professional occupations</v>
      </c>
      <c r="B249" s="302">
        <v>5.3116292988584339</v>
      </c>
      <c r="C249" s="302">
        <v>0.61947592752620873</v>
      </c>
      <c r="D249" s="302">
        <v>0.91542706930811613</v>
      </c>
      <c r="E249" s="302">
        <f t="shared" si="112"/>
        <v>6.846532295692759</v>
      </c>
      <c r="F249" s="303"/>
      <c r="G249" s="302">
        <v>5.7332667412116969</v>
      </c>
      <c r="H249" s="302">
        <v>0.55421112618509538</v>
      </c>
      <c r="I249" s="302">
        <v>1.0528032771471527</v>
      </c>
      <c r="J249" s="302">
        <f t="shared" si="113"/>
        <v>7.3402811445439458</v>
      </c>
      <c r="K249" s="303"/>
      <c r="L249" s="302">
        <v>5.2145067854650611</v>
      </c>
      <c r="M249" s="302">
        <v>0.5614936147068802</v>
      </c>
      <c r="N249" s="302">
        <v>1.1547612244415024</v>
      </c>
      <c r="O249" s="302">
        <f t="shared" si="114"/>
        <v>6.930761624613444</v>
      </c>
    </row>
    <row r="250" spans="1:15" s="236" customFormat="1" x14ac:dyDescent="0.2">
      <c r="A250" s="237" t="str">
        <f>name!E$7</f>
        <v>Administrative and secretarial occupations</v>
      </c>
      <c r="B250" s="302">
        <v>5.2163266128475785</v>
      </c>
      <c r="C250" s="302">
        <v>2.0092326224145749</v>
      </c>
      <c r="D250" s="302">
        <v>0.21890230134902999</v>
      </c>
      <c r="E250" s="302">
        <f t="shared" si="112"/>
        <v>7.4444615366111835</v>
      </c>
      <c r="F250" s="303"/>
      <c r="G250" s="302">
        <v>4.7618842844034717</v>
      </c>
      <c r="H250" s="302">
        <v>1.578220446640064</v>
      </c>
      <c r="I250" s="302">
        <v>0.17585256597153467</v>
      </c>
      <c r="J250" s="302">
        <f t="shared" si="113"/>
        <v>6.5159572970150696</v>
      </c>
      <c r="K250" s="303"/>
      <c r="L250" s="302">
        <v>3.7968287717544209</v>
      </c>
      <c r="M250" s="302">
        <v>1.2618513587035891</v>
      </c>
      <c r="N250" s="302">
        <v>0.15231304078689434</v>
      </c>
      <c r="O250" s="302">
        <f t="shared" si="114"/>
        <v>5.2109931712449038</v>
      </c>
    </row>
    <row r="251" spans="1:15" s="236" customFormat="1" x14ac:dyDescent="0.2">
      <c r="A251" s="237" t="str">
        <f>name!E$8</f>
        <v>Skilled trades occupations</v>
      </c>
      <c r="B251" s="302">
        <v>0.29438094830738593</v>
      </c>
      <c r="C251" s="302">
        <v>6.088508913695604E-2</v>
      </c>
      <c r="D251" s="302">
        <v>0.23712079981588313</v>
      </c>
      <c r="E251" s="302">
        <f t="shared" si="112"/>
        <v>0.59238683726022512</v>
      </c>
      <c r="F251" s="303"/>
      <c r="G251" s="302">
        <v>0.22135343411428993</v>
      </c>
      <c r="H251" s="302">
        <v>3.7177720060123647E-2</v>
      </c>
      <c r="I251" s="302">
        <v>0.20090961579713792</v>
      </c>
      <c r="J251" s="302">
        <f>SUM(G251:I251)</f>
        <v>0.45944076997155148</v>
      </c>
      <c r="K251" s="303"/>
      <c r="L251" s="302">
        <v>0.20091337257942826</v>
      </c>
      <c r="M251" s="302">
        <v>3.9146759128515361E-2</v>
      </c>
      <c r="N251" s="302">
        <v>0.19032014389750482</v>
      </c>
      <c r="O251" s="302">
        <f t="shared" si="114"/>
        <v>0.43038027560544845</v>
      </c>
    </row>
    <row r="252" spans="1:15" s="236" customFormat="1" x14ac:dyDescent="0.2">
      <c r="A252" s="237" t="str">
        <f>name!E$9</f>
        <v>Caring, leisure and other service occupations</v>
      </c>
      <c r="B252" s="302">
        <v>0.245041125518971</v>
      </c>
      <c r="C252" s="302">
        <v>2.0073984267426005E-2</v>
      </c>
      <c r="D252" s="302">
        <v>8.5773826909536804E-2</v>
      </c>
      <c r="E252" s="302">
        <f t="shared" si="112"/>
        <v>0.3508889366959338</v>
      </c>
      <c r="F252" s="303"/>
      <c r="G252" s="302">
        <v>0.19253317973681106</v>
      </c>
      <c r="H252" s="302">
        <v>1.5127524011269175E-2</v>
      </c>
      <c r="I252" s="302">
        <v>7.1230641489607407E-2</v>
      </c>
      <c r="J252" s="302">
        <f t="shared" ref="J252:J255" si="115">SUM(G252:I252)</f>
        <v>0.27889134523768766</v>
      </c>
      <c r="K252" s="303"/>
      <c r="L252" s="302">
        <v>0.20026009794493682</v>
      </c>
      <c r="M252" s="302">
        <v>1.1712526913820815E-2</v>
      </c>
      <c r="N252" s="302">
        <v>8.8684331855374401E-2</v>
      </c>
      <c r="O252" s="302">
        <f t="shared" si="114"/>
        <v>0.30065695671413206</v>
      </c>
    </row>
    <row r="253" spans="1:15" s="236" customFormat="1" x14ac:dyDescent="0.2">
      <c r="A253" s="237" t="str">
        <f>name!E$10</f>
        <v>Sales and customer service occupations</v>
      </c>
      <c r="B253" s="302">
        <v>1.4082570530875196</v>
      </c>
      <c r="C253" s="302">
        <v>0.52899660531876069</v>
      </c>
      <c r="D253" s="302">
        <v>0.3259239640555664</v>
      </c>
      <c r="E253" s="302">
        <f t="shared" si="112"/>
        <v>2.2631776224618467</v>
      </c>
      <c r="F253" s="303"/>
      <c r="G253" s="302">
        <v>1.2032511179298395</v>
      </c>
      <c r="H253" s="302">
        <v>0.45520237108074108</v>
      </c>
      <c r="I253" s="302">
        <v>0.1546762807363998</v>
      </c>
      <c r="J253" s="302">
        <f t="shared" si="115"/>
        <v>1.8131297697469804</v>
      </c>
      <c r="K253" s="303"/>
      <c r="L253" s="302">
        <v>1.0788936977171897</v>
      </c>
      <c r="M253" s="302">
        <v>0.43740306678434909</v>
      </c>
      <c r="N253" s="302">
        <v>0.12022465498096148</v>
      </c>
      <c r="O253" s="302">
        <f t="shared" si="114"/>
        <v>1.6365214194825004</v>
      </c>
    </row>
    <row r="254" spans="1:15" s="236" customFormat="1" x14ac:dyDescent="0.2">
      <c r="A254" s="237" t="str">
        <f>name!E$11</f>
        <v>Process, plant and machine operatives</v>
      </c>
      <c r="B254" s="302">
        <v>0.11429971351253991</v>
      </c>
      <c r="C254" s="302">
        <v>2.3017767632358941E-2</v>
      </c>
      <c r="D254" s="302">
        <v>6.3368834770918855E-2</v>
      </c>
      <c r="E254" s="302">
        <f t="shared" si="112"/>
        <v>0.2006863159158177</v>
      </c>
      <c r="F254" s="303"/>
      <c r="G254" s="302">
        <v>8.2692773841683984E-2</v>
      </c>
      <c r="H254" s="302">
        <v>1.5023079212642796E-2</v>
      </c>
      <c r="I254" s="302">
        <v>0.12274589103349157</v>
      </c>
      <c r="J254" s="302">
        <f t="shared" si="115"/>
        <v>0.22046174408781835</v>
      </c>
      <c r="K254" s="303"/>
      <c r="L254" s="302">
        <v>7.7819062871880326E-2</v>
      </c>
      <c r="M254" s="302">
        <v>2.499359708148767E-2</v>
      </c>
      <c r="N254" s="302">
        <v>0.14890444365983821</v>
      </c>
      <c r="O254" s="302">
        <f t="shared" si="114"/>
        <v>0.25171710361320621</v>
      </c>
    </row>
    <row r="255" spans="1:15" s="236" customFormat="1" x14ac:dyDescent="0.2">
      <c r="A255" s="237" t="str">
        <f>name!E$12</f>
        <v>Elementary occupations</v>
      </c>
      <c r="B255" s="302">
        <v>0.26335329085529924</v>
      </c>
      <c r="C255" s="302">
        <v>7.6071731842584797E-2</v>
      </c>
      <c r="D255" s="302">
        <v>7.9439495921404979E-2</v>
      </c>
      <c r="E255" s="302">
        <f t="shared" si="112"/>
        <v>0.41886451861928903</v>
      </c>
      <c r="F255" s="303"/>
      <c r="G255" s="302">
        <v>0.19463301603873945</v>
      </c>
      <c r="H255" s="302">
        <v>4.9811195514122109E-2</v>
      </c>
      <c r="I255" s="302">
        <v>6.2955614245647912E-2</v>
      </c>
      <c r="J255" s="302">
        <f t="shared" si="115"/>
        <v>0.30739982579850944</v>
      </c>
      <c r="K255" s="303"/>
      <c r="L255" s="302">
        <v>0.18725843999614913</v>
      </c>
      <c r="M255" s="302">
        <v>4.9546078658288931E-2</v>
      </c>
      <c r="N255" s="302">
        <v>6.6790009776898848E-2</v>
      </c>
      <c r="O255" s="302">
        <f t="shared" si="114"/>
        <v>0.30359452843133694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21.947248484020029</v>
      </c>
      <c r="C257" s="311">
        <f t="shared" ref="C257:E257" si="116">SUM(C247:C255)</f>
        <v>3.9704796375805982</v>
      </c>
      <c r="D257" s="311">
        <f t="shared" si="116"/>
        <v>3.0842718783993912</v>
      </c>
      <c r="E257" s="311">
        <f t="shared" si="116"/>
        <v>29.002000000000024</v>
      </c>
      <c r="F257" s="311"/>
      <c r="G257" s="311">
        <f t="shared" ref="G257:J257" si="117">SUM(G247:G255)</f>
        <v>22.929778708167341</v>
      </c>
      <c r="H257" s="311">
        <f t="shared" si="117"/>
        <v>3.4611073053686061</v>
      </c>
      <c r="I257" s="311">
        <f t="shared" si="117"/>
        <v>3.3291139864640225</v>
      </c>
      <c r="J257" s="311">
        <f t="shared" si="117"/>
        <v>29.71999999999997</v>
      </c>
      <c r="K257" s="311"/>
      <c r="L257" s="311">
        <f t="shared" ref="L257:O257" si="118">SUM(L247:L255)</f>
        <v>21.537650809307337</v>
      </c>
      <c r="M257" s="311">
        <f t="shared" si="118"/>
        <v>3.2452242216417337</v>
      </c>
      <c r="N257" s="311">
        <f t="shared" si="118"/>
        <v>3.4081249690509186</v>
      </c>
      <c r="O257" s="311">
        <f t="shared" si="118"/>
        <v>28.190999999999988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2.0566286607997482</v>
      </c>
      <c r="C264" s="302">
        <v>0.46512712462399941</v>
      </c>
      <c r="D264" s="302">
        <v>0.76240838516492171</v>
      </c>
      <c r="E264" s="302">
        <f>SUM(B264:D264)</f>
        <v>3.2841641705886691</v>
      </c>
      <c r="F264" s="303"/>
      <c r="G264" s="302">
        <v>2.3592480855282174</v>
      </c>
      <c r="H264" s="302">
        <v>0.7128821723976323</v>
      </c>
      <c r="I264" s="302">
        <v>0.75904260123531209</v>
      </c>
      <c r="J264" s="302">
        <f>SUM(G264:I264)</f>
        <v>3.8311728591611618</v>
      </c>
      <c r="K264" s="303"/>
      <c r="L264" s="302">
        <v>2.2839702715316688</v>
      </c>
      <c r="M264" s="302">
        <v>0.62168341822896422</v>
      </c>
      <c r="N264" s="302">
        <v>0.75903179780314711</v>
      </c>
      <c r="O264" s="302">
        <f>SUM(L264:N264)</f>
        <v>3.66468548756378</v>
      </c>
    </row>
    <row r="265" spans="1:15" s="236" customFormat="1" x14ac:dyDescent="0.2">
      <c r="A265" s="237" t="str">
        <f>name!E$5</f>
        <v>Professional occupations</v>
      </c>
      <c r="B265" s="302">
        <v>1.7693113185604594</v>
      </c>
      <c r="C265" s="302">
        <v>0.32281183455216961</v>
      </c>
      <c r="D265" s="302">
        <v>0.28506587443109788</v>
      </c>
      <c r="E265" s="302">
        <f t="shared" ref="E265:E272" si="119">SUM(B265:D265)</f>
        <v>2.3771890275437269</v>
      </c>
      <c r="F265" s="303"/>
      <c r="G265" s="302">
        <v>2.3364873206221954</v>
      </c>
      <c r="H265" s="302">
        <v>0.56200931005504284</v>
      </c>
      <c r="I265" s="302">
        <v>0.2235082962316004</v>
      </c>
      <c r="J265" s="302">
        <f t="shared" ref="J265:J267" si="120">SUM(G265:I265)</f>
        <v>3.1220049269088386</v>
      </c>
      <c r="K265" s="303"/>
      <c r="L265" s="302">
        <v>2.5762760436480865</v>
      </c>
      <c r="M265" s="302">
        <v>0.61340725638745786</v>
      </c>
      <c r="N265" s="302">
        <v>0.17479050132561758</v>
      </c>
      <c r="O265" s="302">
        <f t="shared" ref="O265:O272" si="121">SUM(L265:N265)</f>
        <v>3.3644738013611621</v>
      </c>
    </row>
    <row r="266" spans="1:15" s="236" customFormat="1" x14ac:dyDescent="0.2">
      <c r="A266" s="237" t="str">
        <f>name!E$6</f>
        <v>Associate professional occupations</v>
      </c>
      <c r="B266" s="302">
        <v>1.6836709772029921</v>
      </c>
      <c r="C266" s="302">
        <v>0.45306204345841034</v>
      </c>
      <c r="D266" s="302">
        <v>0.18839047572344905</v>
      </c>
      <c r="E266" s="302">
        <f t="shared" si="119"/>
        <v>2.3251234963848515</v>
      </c>
      <c r="F266" s="303"/>
      <c r="G266" s="302">
        <v>2.0139490837065299</v>
      </c>
      <c r="H266" s="302">
        <v>0.63170836867729685</v>
      </c>
      <c r="I266" s="302">
        <v>0.15128984697029335</v>
      </c>
      <c r="J266" s="302">
        <f t="shared" si="120"/>
        <v>2.79694729935412</v>
      </c>
      <c r="K266" s="303"/>
      <c r="L266" s="302">
        <v>2.292907488162657</v>
      </c>
      <c r="M266" s="302">
        <v>0.63210000284770984</v>
      </c>
      <c r="N266" s="302">
        <v>0.15329644997728401</v>
      </c>
      <c r="O266" s="302">
        <f t="shared" si="121"/>
        <v>3.0783039409876509</v>
      </c>
    </row>
    <row r="267" spans="1:15" s="236" customFormat="1" x14ac:dyDescent="0.2">
      <c r="A267" s="237" t="str">
        <f>name!E$7</f>
        <v>Administrative and secretarial occupations</v>
      </c>
      <c r="B267" s="302">
        <v>1.279831794037426</v>
      </c>
      <c r="C267" s="302">
        <v>1.3034618428824223</v>
      </c>
      <c r="D267" s="302">
        <v>0.15351400147396368</v>
      </c>
      <c r="E267" s="302">
        <f t="shared" si="119"/>
        <v>2.7368076383938118</v>
      </c>
      <c r="F267" s="303"/>
      <c r="G267" s="302">
        <v>1.317754561811616</v>
      </c>
      <c r="H267" s="302">
        <v>1.7721463463223559</v>
      </c>
      <c r="I267" s="302">
        <v>0.14764006853497755</v>
      </c>
      <c r="J267" s="302">
        <f t="shared" si="120"/>
        <v>3.2375409766689494</v>
      </c>
      <c r="K267" s="303"/>
      <c r="L267" s="302">
        <v>1.140611114354124</v>
      </c>
      <c r="M267" s="302">
        <v>1.4820609413492389</v>
      </c>
      <c r="N267" s="302">
        <v>0.15871781418627701</v>
      </c>
      <c r="O267" s="302">
        <f t="shared" si="121"/>
        <v>2.7813898698896398</v>
      </c>
    </row>
    <row r="268" spans="1:15" s="236" customFormat="1" x14ac:dyDescent="0.2">
      <c r="A268" s="237" t="str">
        <f>name!E$8</f>
        <v>Skilled trades occupations</v>
      </c>
      <c r="B268" s="302">
        <v>0.60322705303795776</v>
      </c>
      <c r="C268" s="302">
        <v>0.10955302929172513</v>
      </c>
      <c r="D268" s="302">
        <v>0.39588073861460926</v>
      </c>
      <c r="E268" s="302">
        <f t="shared" si="119"/>
        <v>1.1086608209442921</v>
      </c>
      <c r="F268" s="303"/>
      <c r="G268" s="302">
        <v>0.51383727937304502</v>
      </c>
      <c r="H268" s="302">
        <v>9.5903574118885643E-2</v>
      </c>
      <c r="I268" s="302">
        <v>0.25555863914900445</v>
      </c>
      <c r="J268" s="302">
        <f>SUM(G268:I268)</f>
        <v>0.86529949264093509</v>
      </c>
      <c r="K268" s="303"/>
      <c r="L268" s="302">
        <v>0.5423914698930774</v>
      </c>
      <c r="M268" s="302">
        <v>0.12936097037832367</v>
      </c>
      <c r="N268" s="302">
        <v>0.33087966763170096</v>
      </c>
      <c r="O268" s="302">
        <f t="shared" si="121"/>
        <v>1.002632107903102</v>
      </c>
    </row>
    <row r="269" spans="1:15" s="236" customFormat="1" x14ac:dyDescent="0.2">
      <c r="A269" s="237" t="str">
        <f>name!E$9</f>
        <v>Caring, leisure and other service occupations</v>
      </c>
      <c r="B269" s="302">
        <v>0.265731029379837</v>
      </c>
      <c r="C269" s="302">
        <v>0.14724312557802918</v>
      </c>
      <c r="D269" s="302">
        <v>7.2292031924823127E-2</v>
      </c>
      <c r="E269" s="302">
        <f t="shared" si="119"/>
        <v>0.4852661868826893</v>
      </c>
      <c r="F269" s="303"/>
      <c r="G269" s="302">
        <v>0.26946560255017565</v>
      </c>
      <c r="H269" s="302">
        <v>0.17139755931366615</v>
      </c>
      <c r="I269" s="302">
        <v>5.9505603557644518E-2</v>
      </c>
      <c r="J269" s="302">
        <f t="shared" ref="J269:J272" si="122">SUM(G269:I269)</f>
        <v>0.50036876542148634</v>
      </c>
      <c r="K269" s="303"/>
      <c r="L269" s="302">
        <v>0.29662690687913568</v>
      </c>
      <c r="M269" s="302">
        <v>0.13791794371655153</v>
      </c>
      <c r="N269" s="302">
        <v>0.10099653998753715</v>
      </c>
      <c r="O269" s="302">
        <f t="shared" si="121"/>
        <v>0.53554139058322436</v>
      </c>
    </row>
    <row r="270" spans="1:15" s="236" customFormat="1" x14ac:dyDescent="0.2">
      <c r="A270" s="237" t="str">
        <f>name!E$10</f>
        <v>Sales and customer service occupations</v>
      </c>
      <c r="B270" s="302">
        <v>0.8879805744392899</v>
      </c>
      <c r="C270" s="302">
        <v>0.49954415849120248</v>
      </c>
      <c r="D270" s="302">
        <v>0.19460497607896571</v>
      </c>
      <c r="E270" s="302">
        <f t="shared" si="119"/>
        <v>1.5821297090094579</v>
      </c>
      <c r="F270" s="303"/>
      <c r="G270" s="302">
        <v>0.81894896309509957</v>
      </c>
      <c r="H270" s="302">
        <v>0.59987519630905473</v>
      </c>
      <c r="I270" s="302">
        <v>0.13846933292965038</v>
      </c>
      <c r="J270" s="302">
        <f t="shared" si="122"/>
        <v>1.5572934923338047</v>
      </c>
      <c r="K270" s="303"/>
      <c r="L270" s="302">
        <v>0.84797889823806938</v>
      </c>
      <c r="M270" s="302">
        <v>0.59194138696793575</v>
      </c>
      <c r="N270" s="302">
        <v>0.1159511547854005</v>
      </c>
      <c r="O270" s="302">
        <f t="shared" si="121"/>
        <v>1.5558714399914055</v>
      </c>
    </row>
    <row r="271" spans="1:15" s="236" customFormat="1" x14ac:dyDescent="0.2">
      <c r="A271" s="237" t="str">
        <f>name!E$11</f>
        <v>Process, plant and machine operatives</v>
      </c>
      <c r="B271" s="302">
        <v>0.11704703208031388</v>
      </c>
      <c r="C271" s="302">
        <v>3.7477905179095002E-2</v>
      </c>
      <c r="D271" s="302">
        <v>1.6221887417409257E-2</v>
      </c>
      <c r="E271" s="302">
        <f t="shared" si="119"/>
        <v>0.17074682467681815</v>
      </c>
      <c r="F271" s="303"/>
      <c r="G271" s="302">
        <v>9.6037083626174302E-2</v>
      </c>
      <c r="H271" s="302">
        <v>3.1644821887316044E-2</v>
      </c>
      <c r="I271" s="302">
        <v>1.493855768110988E-2</v>
      </c>
      <c r="J271" s="302">
        <f t="shared" si="122"/>
        <v>0.14262046319460023</v>
      </c>
      <c r="K271" s="303"/>
      <c r="L271" s="302">
        <v>8.5745998657566908E-2</v>
      </c>
      <c r="M271" s="302">
        <v>3.1077051624428306E-2</v>
      </c>
      <c r="N271" s="302">
        <v>1.8602967857371616E-2</v>
      </c>
      <c r="O271" s="302">
        <f t="shared" si="121"/>
        <v>0.13542601813936683</v>
      </c>
    </row>
    <row r="272" spans="1:15" s="236" customFormat="1" x14ac:dyDescent="0.2">
      <c r="A272" s="237" t="str">
        <f>name!E$12</f>
        <v>Elementary occupations</v>
      </c>
      <c r="B272" s="302">
        <v>0.19224377725737857</v>
      </c>
      <c r="C272" s="302">
        <v>0.34725806956100358</v>
      </c>
      <c r="D272" s="302">
        <v>7.641027875731031E-2</v>
      </c>
      <c r="E272" s="302">
        <f t="shared" si="119"/>
        <v>0.61591212557569242</v>
      </c>
      <c r="F272" s="303"/>
      <c r="G272" s="302">
        <v>0.16421551701607909</v>
      </c>
      <c r="H272" s="302">
        <v>0.37313260850321273</v>
      </c>
      <c r="I272" s="302">
        <v>4.2403598796764953E-2</v>
      </c>
      <c r="J272" s="302">
        <f t="shared" si="122"/>
        <v>0.5797517243160567</v>
      </c>
      <c r="K272" s="303"/>
      <c r="L272" s="302">
        <v>0.15774712642594119</v>
      </c>
      <c r="M272" s="302">
        <v>0.18843445430715897</v>
      </c>
      <c r="N272" s="302">
        <v>7.7494362847550902E-2</v>
      </c>
      <c r="O272" s="302">
        <f t="shared" si="121"/>
        <v>0.42367594358065103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8.8556722167954032</v>
      </c>
      <c r="C274" s="311">
        <f t="shared" ref="C274:E274" si="123">SUM(C264:C272)</f>
        <v>3.6855391336180574</v>
      </c>
      <c r="D274" s="311">
        <f t="shared" si="123"/>
        <v>2.14478864958655</v>
      </c>
      <c r="E274" s="311">
        <f t="shared" si="123"/>
        <v>14.686000000000009</v>
      </c>
      <c r="F274" s="311"/>
      <c r="G274" s="311">
        <f t="shared" ref="G274:J274" si="124">SUM(G264:G272)</f>
        <v>9.8899434973291296</v>
      </c>
      <c r="H274" s="311">
        <f t="shared" si="124"/>
        <v>4.9506999575844635</v>
      </c>
      <c r="I274" s="311">
        <f t="shared" si="124"/>
        <v>1.7923565450863574</v>
      </c>
      <c r="J274" s="311">
        <f t="shared" si="124"/>
        <v>16.632999999999953</v>
      </c>
      <c r="K274" s="311"/>
      <c r="L274" s="311">
        <f t="shared" ref="L274:O274" si="125">SUM(L264:L272)</f>
        <v>10.224255317790327</v>
      </c>
      <c r="M274" s="311">
        <f t="shared" si="125"/>
        <v>4.4279834258077688</v>
      </c>
      <c r="N274" s="311">
        <f t="shared" si="125"/>
        <v>1.8897612564018869</v>
      </c>
      <c r="O274" s="311">
        <f t="shared" si="125"/>
        <v>16.541999999999984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6.885650831427907</v>
      </c>
      <c r="C281" s="302">
        <v>1.4980592920515674</v>
      </c>
      <c r="D281" s="302">
        <v>1.8903327888710637</v>
      </c>
      <c r="E281" s="302">
        <f>SUM(B281:D281)</f>
        <v>10.274042912350538</v>
      </c>
      <c r="F281" s="303"/>
      <c r="G281" s="302">
        <v>7.4572163556685247</v>
      </c>
      <c r="H281" s="302">
        <v>1.7867882050563575</v>
      </c>
      <c r="I281" s="302">
        <v>1.8943940458876267</v>
      </c>
      <c r="J281" s="302">
        <f>SUM(G281:I281)</f>
        <v>11.138398606612508</v>
      </c>
      <c r="K281" s="303"/>
      <c r="L281" s="302">
        <v>6.8155051152798771</v>
      </c>
      <c r="M281" s="302">
        <v>2.321754327797191</v>
      </c>
      <c r="N281" s="302">
        <v>2.4830791741015981</v>
      </c>
      <c r="O281" s="302">
        <f>SUM(L281:N281)</f>
        <v>11.620338617178668</v>
      </c>
    </row>
    <row r="282" spans="1:15" s="236" customFormat="1" x14ac:dyDescent="0.2">
      <c r="A282" s="237" t="str">
        <f>name!E$5</f>
        <v>Professional occupations</v>
      </c>
      <c r="B282" s="302">
        <v>17.632777389975555</v>
      </c>
      <c r="C282" s="302">
        <v>2.7967193289769634</v>
      </c>
      <c r="D282" s="302">
        <v>6.0763407593742205</v>
      </c>
      <c r="E282" s="302">
        <f t="shared" ref="E282:E289" si="126">SUM(B282:D282)</f>
        <v>26.50583747832674</v>
      </c>
      <c r="F282" s="303"/>
      <c r="G282" s="302">
        <v>22.266817124379806</v>
      </c>
      <c r="H282" s="302">
        <v>3.2924495497294584</v>
      </c>
      <c r="I282" s="302">
        <v>5.0755676961825156</v>
      </c>
      <c r="J282" s="302">
        <f t="shared" ref="J282:J284" si="127">SUM(G282:I282)</f>
        <v>30.634834370291777</v>
      </c>
      <c r="K282" s="303"/>
      <c r="L282" s="302">
        <v>27.640509020697159</v>
      </c>
      <c r="M282" s="302">
        <v>4.4153637120098344</v>
      </c>
      <c r="N282" s="302">
        <v>5.7200492793393565</v>
      </c>
      <c r="O282" s="302">
        <f t="shared" ref="O282:O289" si="128">SUM(L282:N282)</f>
        <v>37.775922012046351</v>
      </c>
    </row>
    <row r="283" spans="1:15" s="236" customFormat="1" x14ac:dyDescent="0.2">
      <c r="A283" s="237" t="str">
        <f>name!E$6</f>
        <v>Associate professional occupations</v>
      </c>
      <c r="B283" s="302">
        <v>8.5439653955297885</v>
      </c>
      <c r="C283" s="302">
        <v>2.1412572096712474</v>
      </c>
      <c r="D283" s="302">
        <v>2.2606107882914368</v>
      </c>
      <c r="E283" s="302">
        <f t="shared" si="126"/>
        <v>12.945833393492473</v>
      </c>
      <c r="F283" s="303"/>
      <c r="G283" s="302">
        <v>9.7635412461173896</v>
      </c>
      <c r="H283" s="302">
        <v>2.1342059673795566</v>
      </c>
      <c r="I283" s="302">
        <v>1.8899424463170744</v>
      </c>
      <c r="J283" s="302">
        <f t="shared" si="127"/>
        <v>13.787689659814021</v>
      </c>
      <c r="K283" s="303"/>
      <c r="L283" s="302">
        <v>10.665706810812674</v>
      </c>
      <c r="M283" s="302">
        <v>2.4815234014411272</v>
      </c>
      <c r="N283" s="302">
        <v>2.3136382335628887</v>
      </c>
      <c r="O283" s="302">
        <f t="shared" si="128"/>
        <v>15.46086844581669</v>
      </c>
    </row>
    <row r="284" spans="1:15" s="236" customFormat="1" x14ac:dyDescent="0.2">
      <c r="A284" s="237" t="str">
        <f>name!E$7</f>
        <v>Administrative and secretarial occupations</v>
      </c>
      <c r="B284" s="302">
        <v>5.3385735039585649</v>
      </c>
      <c r="C284" s="302">
        <v>5.2715175844712814</v>
      </c>
      <c r="D284" s="302">
        <v>1.1266379510976898</v>
      </c>
      <c r="E284" s="302">
        <f t="shared" si="126"/>
        <v>11.736729039527537</v>
      </c>
      <c r="F284" s="303"/>
      <c r="G284" s="302">
        <v>5.1372844606089192</v>
      </c>
      <c r="H284" s="302">
        <v>3.6938632504467406</v>
      </c>
      <c r="I284" s="302">
        <v>0.86033861685162483</v>
      </c>
      <c r="J284" s="302">
        <f t="shared" si="127"/>
        <v>9.6914863279072847</v>
      </c>
      <c r="K284" s="303"/>
      <c r="L284" s="302">
        <v>4.0766959548548041</v>
      </c>
      <c r="M284" s="302">
        <v>3.2806447379648769</v>
      </c>
      <c r="N284" s="302">
        <v>0.82784003445969068</v>
      </c>
      <c r="O284" s="302">
        <f t="shared" si="128"/>
        <v>8.1851807272793717</v>
      </c>
    </row>
    <row r="285" spans="1:15" s="236" customFormat="1" x14ac:dyDescent="0.2">
      <c r="A285" s="237" t="str">
        <f>name!E$8</f>
        <v>Skilled trades occupations</v>
      </c>
      <c r="B285" s="302">
        <v>1.3766353895507863</v>
      </c>
      <c r="C285" s="302">
        <v>0.33721700778001018</v>
      </c>
      <c r="D285" s="302">
        <v>0.34178004304630555</v>
      </c>
      <c r="E285" s="302">
        <f t="shared" si="126"/>
        <v>2.055632440377102</v>
      </c>
      <c r="F285" s="303"/>
      <c r="G285" s="302">
        <v>1.073923600502988</v>
      </c>
      <c r="H285" s="302">
        <v>0.20304360112794251</v>
      </c>
      <c r="I285" s="302">
        <v>0.25582844867573651</v>
      </c>
      <c r="J285" s="302">
        <f>SUM(G285:I285)</f>
        <v>1.5327956503066671</v>
      </c>
      <c r="K285" s="303"/>
      <c r="L285" s="302">
        <v>0.99147882885085503</v>
      </c>
      <c r="M285" s="302">
        <v>0.28878986205556989</v>
      </c>
      <c r="N285" s="302">
        <v>0.39339207063630843</v>
      </c>
      <c r="O285" s="302">
        <f t="shared" si="128"/>
        <v>1.6736607615427332</v>
      </c>
    </row>
    <row r="286" spans="1:15" s="236" customFormat="1" x14ac:dyDescent="0.2">
      <c r="A286" s="237" t="str">
        <f>name!E$9</f>
        <v>Caring, leisure and other service occupations</v>
      </c>
      <c r="B286" s="302">
        <v>0.64320199607692463</v>
      </c>
      <c r="C286" s="302">
        <v>0.27199812182395156</v>
      </c>
      <c r="D286" s="302">
        <v>0.40727985808707445</v>
      </c>
      <c r="E286" s="302">
        <f t="shared" si="126"/>
        <v>1.3224799759879506</v>
      </c>
      <c r="F286" s="303"/>
      <c r="G286" s="302">
        <v>1.1630673517710495</v>
      </c>
      <c r="H286" s="302">
        <v>0.51976112611515712</v>
      </c>
      <c r="I286" s="302">
        <v>0.58990815893439574</v>
      </c>
      <c r="J286" s="302">
        <f t="shared" ref="J286:J289" si="129">SUM(G286:I286)</f>
        <v>2.2727366368206026</v>
      </c>
      <c r="K286" s="303"/>
      <c r="L286" s="302">
        <v>1.5190410011082633</v>
      </c>
      <c r="M286" s="302">
        <v>0.68726925678268724</v>
      </c>
      <c r="N286" s="302">
        <v>0.88415059515387973</v>
      </c>
      <c r="O286" s="302">
        <f t="shared" si="128"/>
        <v>3.0904608530448305</v>
      </c>
    </row>
    <row r="287" spans="1:15" s="236" customFormat="1" x14ac:dyDescent="0.2">
      <c r="A287" s="237" t="str">
        <f>name!E$10</f>
        <v>Sales and customer service occupations</v>
      </c>
      <c r="B287" s="302">
        <v>1.2057599952184554</v>
      </c>
      <c r="C287" s="302">
        <v>0.78998646825222552</v>
      </c>
      <c r="D287" s="302">
        <v>0.38578131033959234</v>
      </c>
      <c r="E287" s="302">
        <f t="shared" si="126"/>
        <v>2.3815277738102734</v>
      </c>
      <c r="F287" s="303"/>
      <c r="G287" s="302">
        <v>1.1124250384147001</v>
      </c>
      <c r="H287" s="302">
        <v>0.60182421115805229</v>
      </c>
      <c r="I287" s="302">
        <v>0.2339015324994177</v>
      </c>
      <c r="J287" s="302">
        <f t="shared" si="129"/>
        <v>1.9481507820721702</v>
      </c>
      <c r="K287" s="303"/>
      <c r="L287" s="302">
        <v>1.1148146910570467</v>
      </c>
      <c r="M287" s="302">
        <v>0.68201759305381193</v>
      </c>
      <c r="N287" s="302">
        <v>0.22077553717168896</v>
      </c>
      <c r="O287" s="302">
        <f t="shared" si="128"/>
        <v>2.0176078212825477</v>
      </c>
    </row>
    <row r="288" spans="1:15" s="236" customFormat="1" x14ac:dyDescent="0.2">
      <c r="A288" s="237" t="str">
        <f>name!E$11</f>
        <v>Process, plant and machine operatives</v>
      </c>
      <c r="B288" s="302">
        <v>0.37570516255553027</v>
      </c>
      <c r="C288" s="302">
        <v>0.27952564794086626</v>
      </c>
      <c r="D288" s="302">
        <v>0.10350108831329749</v>
      </c>
      <c r="E288" s="302">
        <f t="shared" si="126"/>
        <v>0.75873189880969405</v>
      </c>
      <c r="F288" s="303"/>
      <c r="G288" s="302">
        <v>0.27220170891476958</v>
      </c>
      <c r="H288" s="302">
        <v>0.23097133837043612</v>
      </c>
      <c r="I288" s="302">
        <v>9.2845624088325765E-2</v>
      </c>
      <c r="J288" s="302">
        <f t="shared" si="129"/>
        <v>0.59601867137353148</v>
      </c>
      <c r="K288" s="303"/>
      <c r="L288" s="302">
        <v>0.2188294580352815</v>
      </c>
      <c r="M288" s="302">
        <v>0.32394763947925848</v>
      </c>
      <c r="N288" s="302">
        <v>0.11588921894850994</v>
      </c>
      <c r="O288" s="302">
        <f t="shared" si="128"/>
        <v>0.65866631646304985</v>
      </c>
    </row>
    <row r="289" spans="1:15" s="236" customFormat="1" x14ac:dyDescent="0.2">
      <c r="A289" s="237" t="str">
        <f>name!E$12</f>
        <v>Elementary occupations</v>
      </c>
      <c r="B289" s="302">
        <v>0.85064015061475207</v>
      </c>
      <c r="C289" s="302">
        <v>0.70425849700317533</v>
      </c>
      <c r="D289" s="302">
        <v>0.17328643969977742</v>
      </c>
      <c r="E289" s="302">
        <f t="shared" si="126"/>
        <v>1.7281850873177049</v>
      </c>
      <c r="F289" s="303"/>
      <c r="G289" s="302">
        <v>0.70918236318846561</v>
      </c>
      <c r="H289" s="302">
        <v>0.54270025713948722</v>
      </c>
      <c r="I289" s="302">
        <v>0.11600667447347691</v>
      </c>
      <c r="J289" s="302">
        <f t="shared" si="129"/>
        <v>1.3678892948014296</v>
      </c>
      <c r="K289" s="303"/>
      <c r="L289" s="302">
        <v>0.63425304745773159</v>
      </c>
      <c r="M289" s="302">
        <v>0.61242517997932056</v>
      </c>
      <c r="N289" s="302">
        <v>0.15261621790862653</v>
      </c>
      <c r="O289" s="302">
        <f t="shared" si="128"/>
        <v>1.3992944453456786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42.852909814908266</v>
      </c>
      <c r="C291" s="311">
        <f t="shared" ref="C291:E291" si="130">SUM(C281:C289)</f>
        <v>14.090539157971289</v>
      </c>
      <c r="D291" s="311">
        <f t="shared" si="130"/>
        <v>12.765551027120459</v>
      </c>
      <c r="E291" s="311">
        <f t="shared" si="130"/>
        <v>69.709000000000032</v>
      </c>
      <c r="F291" s="311"/>
      <c r="G291" s="311">
        <f t="shared" ref="G291:J291" si="131">SUM(G281:G289)</f>
        <v>48.955659249566608</v>
      </c>
      <c r="H291" s="311">
        <f t="shared" si="131"/>
        <v>13.005607506523187</v>
      </c>
      <c r="I291" s="311">
        <f t="shared" si="131"/>
        <v>11.008733243910193</v>
      </c>
      <c r="J291" s="311">
        <f t="shared" si="131"/>
        <v>72.969999999999985</v>
      </c>
      <c r="K291" s="311"/>
      <c r="L291" s="311">
        <f t="shared" ref="L291:O291" si="132">SUM(L281:L289)</f>
        <v>53.676833928153691</v>
      </c>
      <c r="M291" s="311">
        <f t="shared" si="132"/>
        <v>15.09373571056368</v>
      </c>
      <c r="N291" s="311">
        <f t="shared" si="132"/>
        <v>13.111430361282546</v>
      </c>
      <c r="O291" s="311">
        <f t="shared" si="132"/>
        <v>81.881999999999934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4.3212525666514363</v>
      </c>
      <c r="C298" s="302">
        <v>0.63500630426755622</v>
      </c>
      <c r="D298" s="302">
        <v>1.3006621921418122</v>
      </c>
      <c r="E298" s="302">
        <f>SUM(B298:D298)</f>
        <v>6.2569210630608048</v>
      </c>
      <c r="F298" s="303"/>
      <c r="G298" s="302">
        <v>4.2506828866096695</v>
      </c>
      <c r="H298" s="302">
        <v>1.0199012128320943</v>
      </c>
      <c r="I298" s="302">
        <v>1.5367125173262246</v>
      </c>
      <c r="J298" s="302">
        <f>SUM(G298:I298)</f>
        <v>6.8072966167679887</v>
      </c>
      <c r="K298" s="303"/>
      <c r="L298" s="302">
        <v>4.6309724454284718</v>
      </c>
      <c r="M298" s="302">
        <v>1.1593778994699788</v>
      </c>
      <c r="N298" s="302">
        <v>1.9354130393783406</v>
      </c>
      <c r="O298" s="302">
        <f>SUM(L298:N298)</f>
        <v>7.7257633842767905</v>
      </c>
    </row>
    <row r="299" spans="1:15" s="236" customFormat="1" x14ac:dyDescent="0.2">
      <c r="A299" s="237" t="str">
        <f>name!E$5</f>
        <v>Professional occupations</v>
      </c>
      <c r="B299" s="302">
        <v>4.2612764406947843</v>
      </c>
      <c r="C299" s="302">
        <v>0.68701779235814409</v>
      </c>
      <c r="D299" s="302">
        <v>0.9648500155940567</v>
      </c>
      <c r="E299" s="302">
        <f t="shared" ref="E299:E306" si="133">SUM(B299:D299)</f>
        <v>5.9131442486469856</v>
      </c>
      <c r="F299" s="303"/>
      <c r="G299" s="302">
        <v>4.77534769066924</v>
      </c>
      <c r="H299" s="302">
        <v>1.1711336299119073</v>
      </c>
      <c r="I299" s="302">
        <v>1.0023802350487137</v>
      </c>
      <c r="J299" s="302">
        <f t="shared" ref="J299:J301" si="134">SUM(G299:I299)</f>
        <v>6.9488615556298612</v>
      </c>
      <c r="K299" s="303"/>
      <c r="L299" s="302">
        <v>6.7643540418339478</v>
      </c>
      <c r="M299" s="302">
        <v>1.9258120486928598</v>
      </c>
      <c r="N299" s="302">
        <v>1.0030816283420887</v>
      </c>
      <c r="O299" s="302">
        <f t="shared" ref="O299:O306" si="135">SUM(L299:N299)</f>
        <v>9.6932477188688964</v>
      </c>
    </row>
    <row r="300" spans="1:15" s="236" customFormat="1" x14ac:dyDescent="0.2">
      <c r="A300" s="237" t="str">
        <f>name!E$6</f>
        <v>Associate professional occupations</v>
      </c>
      <c r="B300" s="302">
        <v>5.271170006196864</v>
      </c>
      <c r="C300" s="302">
        <v>1.0060031026030194</v>
      </c>
      <c r="D300" s="302">
        <v>2.1833823702960053</v>
      </c>
      <c r="E300" s="302">
        <f t="shared" si="133"/>
        <v>8.4605554790958877</v>
      </c>
      <c r="F300" s="303"/>
      <c r="G300" s="302">
        <v>5.3175970675067941</v>
      </c>
      <c r="H300" s="302">
        <v>1.3573369152029817</v>
      </c>
      <c r="I300" s="302">
        <v>2.2821003665905226</v>
      </c>
      <c r="J300" s="302">
        <f t="shared" si="134"/>
        <v>8.9570343493002991</v>
      </c>
      <c r="K300" s="303"/>
      <c r="L300" s="302">
        <v>6.0060511692365006</v>
      </c>
      <c r="M300" s="302">
        <v>1.8456804054177935</v>
      </c>
      <c r="N300" s="302">
        <v>2.4317716900960367</v>
      </c>
      <c r="O300" s="302">
        <f t="shared" si="135"/>
        <v>10.28350326475033</v>
      </c>
    </row>
    <row r="301" spans="1:15" s="236" customFormat="1" x14ac:dyDescent="0.2">
      <c r="A301" s="237" t="str">
        <f>name!E$7</f>
        <v>Administrative and secretarial occupations</v>
      </c>
      <c r="B301" s="302">
        <v>3.5110222087146803</v>
      </c>
      <c r="C301" s="302">
        <v>1.8026170928669654</v>
      </c>
      <c r="D301" s="302">
        <v>0.6157966916666171</v>
      </c>
      <c r="E301" s="302">
        <f t="shared" si="133"/>
        <v>5.9294359932482621</v>
      </c>
      <c r="F301" s="303"/>
      <c r="G301" s="302">
        <v>3.1473293250700638</v>
      </c>
      <c r="H301" s="302">
        <v>2.021449300845731</v>
      </c>
      <c r="I301" s="302">
        <v>0.60017465758334343</v>
      </c>
      <c r="J301" s="302">
        <f t="shared" si="134"/>
        <v>5.7689532834991386</v>
      </c>
      <c r="K301" s="303"/>
      <c r="L301" s="302">
        <v>3.8918028854792279</v>
      </c>
      <c r="M301" s="302">
        <v>2.3284192535157118</v>
      </c>
      <c r="N301" s="302">
        <v>0.80847076046459132</v>
      </c>
      <c r="O301" s="302">
        <f t="shared" si="135"/>
        <v>7.0286928994595312</v>
      </c>
    </row>
    <row r="302" spans="1:15" s="236" customFormat="1" x14ac:dyDescent="0.2">
      <c r="A302" s="237" t="str">
        <f>name!E$8</f>
        <v>Skilled trades occupations</v>
      </c>
      <c r="B302" s="302">
        <v>1.351593204022155</v>
      </c>
      <c r="C302" s="302">
        <v>0.31497939401005376</v>
      </c>
      <c r="D302" s="302">
        <v>0.6668213564593416</v>
      </c>
      <c r="E302" s="302">
        <f t="shared" si="133"/>
        <v>2.3333939544915503</v>
      </c>
      <c r="F302" s="303"/>
      <c r="G302" s="302">
        <v>0.94829724227605428</v>
      </c>
      <c r="H302" s="302">
        <v>0.25981992959114458</v>
      </c>
      <c r="I302" s="302">
        <v>0.58378379164743521</v>
      </c>
      <c r="J302" s="302">
        <f>SUM(G302:I302)</f>
        <v>1.7919009635146339</v>
      </c>
      <c r="K302" s="303"/>
      <c r="L302" s="302">
        <v>0.93799758702414338</v>
      </c>
      <c r="M302" s="302">
        <v>0.4985147717144337</v>
      </c>
      <c r="N302" s="302">
        <v>0.76004078460511071</v>
      </c>
      <c r="O302" s="302">
        <f t="shared" si="135"/>
        <v>2.1965531433436878</v>
      </c>
    </row>
    <row r="303" spans="1:15" s="236" customFormat="1" x14ac:dyDescent="0.2">
      <c r="A303" s="237" t="str">
        <f>name!E$9</f>
        <v>Caring, leisure and other service occupations</v>
      </c>
      <c r="B303" s="302">
        <v>1.7580480660978308</v>
      </c>
      <c r="C303" s="302">
        <v>1.4084701890751463</v>
      </c>
      <c r="D303" s="302">
        <v>0.75299662934549805</v>
      </c>
      <c r="E303" s="302">
        <f t="shared" si="133"/>
        <v>3.9195148845184749</v>
      </c>
      <c r="F303" s="303"/>
      <c r="G303" s="302">
        <v>1.5697908968379852</v>
      </c>
      <c r="H303" s="302">
        <v>1.6535979562953398</v>
      </c>
      <c r="I303" s="302">
        <v>1.0021880224661868</v>
      </c>
      <c r="J303" s="302">
        <f t="shared" ref="J303:J306" si="136">SUM(G303:I303)</f>
        <v>4.2255768755995113</v>
      </c>
      <c r="K303" s="303"/>
      <c r="L303" s="302">
        <v>2.0552750093231711</v>
      </c>
      <c r="M303" s="302">
        <v>1.948477955162653</v>
      </c>
      <c r="N303" s="302">
        <v>1.2442612497098522</v>
      </c>
      <c r="O303" s="302">
        <f t="shared" si="135"/>
        <v>5.2480142141956758</v>
      </c>
    </row>
    <row r="304" spans="1:15" s="236" customFormat="1" x14ac:dyDescent="0.2">
      <c r="A304" s="237" t="str">
        <f>name!E$10</f>
        <v>Sales and customer service occupations</v>
      </c>
      <c r="B304" s="302">
        <v>1.9344991000093628</v>
      </c>
      <c r="C304" s="302">
        <v>0.84775762601439142</v>
      </c>
      <c r="D304" s="302">
        <v>0.39626371607942723</v>
      </c>
      <c r="E304" s="302">
        <f t="shared" si="133"/>
        <v>3.1785204421031814</v>
      </c>
      <c r="F304" s="303"/>
      <c r="G304" s="302">
        <v>1.6653945727116397</v>
      </c>
      <c r="H304" s="302">
        <v>1.0131819938685154</v>
      </c>
      <c r="I304" s="302">
        <v>0.33517773327119282</v>
      </c>
      <c r="J304" s="302">
        <f t="shared" si="136"/>
        <v>3.0137542998513478</v>
      </c>
      <c r="K304" s="303"/>
      <c r="L304" s="302">
        <v>2.1617970320693112</v>
      </c>
      <c r="M304" s="302">
        <v>1.4652036058478703</v>
      </c>
      <c r="N304" s="302">
        <v>0.3870681421463571</v>
      </c>
      <c r="O304" s="302">
        <f t="shared" si="135"/>
        <v>4.0140687800635391</v>
      </c>
    </row>
    <row r="305" spans="1:15" s="236" customFormat="1" x14ac:dyDescent="0.2">
      <c r="A305" s="237" t="str">
        <f>name!E$11</f>
        <v>Process, plant and machine operatives</v>
      </c>
      <c r="B305" s="302">
        <v>1.2915350773722203</v>
      </c>
      <c r="C305" s="302">
        <v>0.76145495540035746</v>
      </c>
      <c r="D305" s="302">
        <v>0.1143503951611297</v>
      </c>
      <c r="E305" s="302">
        <f t="shared" si="133"/>
        <v>2.1673404279337074</v>
      </c>
      <c r="F305" s="303"/>
      <c r="G305" s="302">
        <v>1.026784204051497</v>
      </c>
      <c r="H305" s="302">
        <v>0.9776336098978583</v>
      </c>
      <c r="I305" s="302">
        <v>0.13974508183718654</v>
      </c>
      <c r="J305" s="302">
        <f t="shared" si="136"/>
        <v>2.1441628957865415</v>
      </c>
      <c r="K305" s="303"/>
      <c r="L305" s="302">
        <v>0.95182504326620088</v>
      </c>
      <c r="M305" s="302">
        <v>1.2578675054592103</v>
      </c>
      <c r="N305" s="302">
        <v>0.16796033903616142</v>
      </c>
      <c r="O305" s="302">
        <f t="shared" si="135"/>
        <v>2.3776528877615726</v>
      </c>
    </row>
    <row r="306" spans="1:15" s="236" customFormat="1" x14ac:dyDescent="0.2">
      <c r="A306" s="237" t="str">
        <f>name!E$12</f>
        <v>Elementary occupations</v>
      </c>
      <c r="B306" s="302">
        <v>6.2646182637408332</v>
      </c>
      <c r="C306" s="302">
        <v>8.8845844938123939</v>
      </c>
      <c r="D306" s="302">
        <v>1.0929707493478498</v>
      </c>
      <c r="E306" s="302">
        <f t="shared" si="133"/>
        <v>16.242173506901075</v>
      </c>
      <c r="F306" s="303"/>
      <c r="G306" s="302">
        <v>4.9105183473960832</v>
      </c>
      <c r="H306" s="302">
        <v>8.3312905494201068</v>
      </c>
      <c r="I306" s="302">
        <v>0.96165026323449054</v>
      </c>
      <c r="J306" s="302">
        <f t="shared" si="136"/>
        <v>14.203459160050681</v>
      </c>
      <c r="K306" s="303"/>
      <c r="L306" s="302">
        <v>6.0652861055450842</v>
      </c>
      <c r="M306" s="302">
        <v>8.1135154910325689</v>
      </c>
      <c r="N306" s="302">
        <v>1.2457021107023207</v>
      </c>
      <c r="O306" s="302">
        <f t="shared" si="135"/>
        <v>15.424503707279975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29.965014933500168</v>
      </c>
      <c r="C308" s="311">
        <f t="shared" ref="C308:E308" si="137">SUM(C298:C306)</f>
        <v>16.347890950408029</v>
      </c>
      <c r="D308" s="311">
        <f t="shared" si="137"/>
        <v>8.088094116091737</v>
      </c>
      <c r="E308" s="311">
        <f t="shared" si="137"/>
        <v>54.400999999999932</v>
      </c>
      <c r="F308" s="311"/>
      <c r="G308" s="311">
        <f t="shared" ref="G308:J308" si="138">SUM(G298:G306)</f>
        <v>27.611742233129029</v>
      </c>
      <c r="H308" s="311">
        <f t="shared" si="138"/>
        <v>17.805345097865679</v>
      </c>
      <c r="I308" s="311">
        <f t="shared" si="138"/>
        <v>8.4439126690052948</v>
      </c>
      <c r="J308" s="311">
        <f t="shared" si="138"/>
        <v>53.861000000000004</v>
      </c>
      <c r="K308" s="311"/>
      <c r="L308" s="311">
        <f t="shared" ref="L308:O308" si="139">SUM(L298:L306)</f>
        <v>33.465361319206053</v>
      </c>
      <c r="M308" s="311">
        <f t="shared" si="139"/>
        <v>20.542868936313077</v>
      </c>
      <c r="N308" s="311">
        <f t="shared" si="139"/>
        <v>9.9837697444808597</v>
      </c>
      <c r="O308" s="311">
        <f t="shared" si="139"/>
        <v>63.99199999999999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2.0809104493123787</v>
      </c>
      <c r="C315" s="302">
        <v>0.46356457835500664</v>
      </c>
      <c r="D315" s="302">
        <v>0.2476944088721334</v>
      </c>
      <c r="E315" s="302">
        <f>SUM(B315:D315)</f>
        <v>2.7921694365395187</v>
      </c>
      <c r="F315" s="303"/>
      <c r="G315" s="302">
        <v>2.1277285512334463</v>
      </c>
      <c r="H315" s="302">
        <v>0.62447546184501301</v>
      </c>
      <c r="I315" s="302">
        <v>0.23683333579789795</v>
      </c>
      <c r="J315" s="302">
        <f>SUM(G315:I315)</f>
        <v>2.9890373488763569</v>
      </c>
      <c r="K315" s="303"/>
      <c r="L315" s="302">
        <v>1.9804446175817358</v>
      </c>
      <c r="M315" s="302">
        <v>0.71784094340690641</v>
      </c>
      <c r="N315" s="302">
        <v>0.23214579259067344</v>
      </c>
      <c r="O315" s="302">
        <f>SUM(L315:N315)</f>
        <v>2.9304313535793161</v>
      </c>
    </row>
    <row r="316" spans="1:15" s="236" customFormat="1" x14ac:dyDescent="0.2">
      <c r="A316" s="237" t="str">
        <f>name!E$5</f>
        <v>Professional occupations</v>
      </c>
      <c r="B316" s="302">
        <v>3.7672840607678655</v>
      </c>
      <c r="C316" s="302">
        <v>1.2646324605794048</v>
      </c>
      <c r="D316" s="302">
        <v>0.4948154009067291</v>
      </c>
      <c r="E316" s="302">
        <f t="shared" ref="E316:E323" si="140">SUM(B316:D316)</f>
        <v>5.5267319222539992</v>
      </c>
      <c r="F316" s="303"/>
      <c r="G316" s="302">
        <v>4.4805997783082434</v>
      </c>
      <c r="H316" s="302">
        <v>1.6156572961424085</v>
      </c>
      <c r="I316" s="302">
        <v>0.48657189929891398</v>
      </c>
      <c r="J316" s="302">
        <f t="shared" ref="J316:J318" si="141">SUM(G316:I316)</f>
        <v>6.5828289737495655</v>
      </c>
      <c r="K316" s="303"/>
      <c r="L316" s="302">
        <v>5.2557834603384217</v>
      </c>
      <c r="M316" s="302">
        <v>1.9414218307099178</v>
      </c>
      <c r="N316" s="302">
        <v>0.34170297782434611</v>
      </c>
      <c r="O316" s="302">
        <f t="shared" ref="O316:O323" si="142">SUM(L316:N316)</f>
        <v>7.5389082688726852</v>
      </c>
    </row>
    <row r="317" spans="1:15" s="236" customFormat="1" x14ac:dyDescent="0.2">
      <c r="A317" s="237" t="str">
        <f>name!E$6</f>
        <v>Associate professional occupations</v>
      </c>
      <c r="B317" s="302">
        <v>9.0963694093532865</v>
      </c>
      <c r="C317" s="302">
        <v>1.5976376091717179</v>
      </c>
      <c r="D317" s="302">
        <v>0.34684470877190049</v>
      </c>
      <c r="E317" s="302">
        <f t="shared" si="140"/>
        <v>11.040851727296905</v>
      </c>
      <c r="F317" s="303"/>
      <c r="G317" s="302">
        <v>9.3448028477379701</v>
      </c>
      <c r="H317" s="302">
        <v>1.6491846154438394</v>
      </c>
      <c r="I317" s="302">
        <v>0.27500638172268338</v>
      </c>
      <c r="J317" s="302">
        <f t="shared" si="141"/>
        <v>11.268993844904493</v>
      </c>
      <c r="K317" s="303"/>
      <c r="L317" s="302">
        <v>8.9317013902854043</v>
      </c>
      <c r="M317" s="302">
        <v>1.7784020928669562</v>
      </c>
      <c r="N317" s="302">
        <v>0.24813804304036005</v>
      </c>
      <c r="O317" s="302">
        <f t="shared" si="142"/>
        <v>10.958241526192721</v>
      </c>
    </row>
    <row r="318" spans="1:15" s="236" customFormat="1" x14ac:dyDescent="0.2">
      <c r="A318" s="237" t="str">
        <f>name!E$7</f>
        <v>Administrative and secretarial occupations</v>
      </c>
      <c r="B318" s="302">
        <v>4.131881682377835</v>
      </c>
      <c r="C318" s="302">
        <v>4.4987927654474662</v>
      </c>
      <c r="D318" s="302">
        <v>0.10577236118405219</v>
      </c>
      <c r="E318" s="302">
        <f t="shared" si="140"/>
        <v>8.7364468090093528</v>
      </c>
      <c r="F318" s="303"/>
      <c r="G318" s="302">
        <v>3.5613872269926601</v>
      </c>
      <c r="H318" s="302">
        <v>4.0674435937635458</v>
      </c>
      <c r="I318" s="302">
        <v>8.7776838935424137E-2</v>
      </c>
      <c r="J318" s="302">
        <f t="shared" si="141"/>
        <v>7.71660765969163</v>
      </c>
      <c r="K318" s="303"/>
      <c r="L318" s="302">
        <v>2.5800332315668575</v>
      </c>
      <c r="M318" s="302">
        <v>3.7501452762598046</v>
      </c>
      <c r="N318" s="302">
        <v>4.7919431579564631E-2</v>
      </c>
      <c r="O318" s="302">
        <f t="shared" si="142"/>
        <v>6.3780979394062269</v>
      </c>
    </row>
    <row r="319" spans="1:15" s="236" customFormat="1" x14ac:dyDescent="0.2">
      <c r="A319" s="237" t="str">
        <f>name!E$8</f>
        <v>Skilled trades occupations</v>
      </c>
      <c r="B319" s="302">
        <v>0.37013454460805562</v>
      </c>
      <c r="C319" s="302">
        <v>4.8260429975285221E-2</v>
      </c>
      <c r="D319" s="302">
        <v>0.17559200133821426</v>
      </c>
      <c r="E319" s="302">
        <f t="shared" si="140"/>
        <v>0.59398697592155514</v>
      </c>
      <c r="F319" s="303"/>
      <c r="G319" s="302">
        <v>0.2750566670881941</v>
      </c>
      <c r="H319" s="302">
        <v>3.6623718184650739E-2</v>
      </c>
      <c r="I319" s="302">
        <v>8.6311300766196461E-2</v>
      </c>
      <c r="J319" s="302">
        <f>SUM(G319:I319)</f>
        <v>0.39799168603904128</v>
      </c>
      <c r="K319" s="303"/>
      <c r="L319" s="302">
        <v>0.29546178313350591</v>
      </c>
      <c r="M319" s="302">
        <v>7.7051597218719278E-2</v>
      </c>
      <c r="N319" s="302">
        <v>9.5164717672989785E-2</v>
      </c>
      <c r="O319" s="302">
        <f t="shared" si="142"/>
        <v>0.46767809802521498</v>
      </c>
    </row>
    <row r="320" spans="1:15" s="236" customFormat="1" x14ac:dyDescent="0.2">
      <c r="A320" s="237" t="str">
        <f>name!E$9</f>
        <v>Caring, leisure and other service occupations</v>
      </c>
      <c r="B320" s="302">
        <v>0.69405009695753705</v>
      </c>
      <c r="C320" s="302">
        <v>0.30403457196412725</v>
      </c>
      <c r="D320" s="302">
        <v>8.7225686292174115E-2</v>
      </c>
      <c r="E320" s="302">
        <f t="shared" si="140"/>
        <v>1.0853103552138383</v>
      </c>
      <c r="F320" s="303"/>
      <c r="G320" s="302">
        <v>0.6076900089031092</v>
      </c>
      <c r="H320" s="302">
        <v>0.28996427099316402</v>
      </c>
      <c r="I320" s="302">
        <v>9.7866783775621885E-2</v>
      </c>
      <c r="J320" s="302">
        <f t="shared" ref="J320:J323" si="143">SUM(G320:I320)</f>
        <v>0.99552106367189508</v>
      </c>
      <c r="K320" s="303"/>
      <c r="L320" s="302">
        <v>0.67329152273163861</v>
      </c>
      <c r="M320" s="302">
        <v>0.28762060204044726</v>
      </c>
      <c r="N320" s="302">
        <v>0.10558976488070942</v>
      </c>
      <c r="O320" s="302">
        <f t="shared" si="142"/>
        <v>1.0665018896527954</v>
      </c>
    </row>
    <row r="321" spans="1:15" s="236" customFormat="1" x14ac:dyDescent="0.2">
      <c r="A321" s="237" t="str">
        <f>name!E$10</f>
        <v>Sales and customer service occupations</v>
      </c>
      <c r="B321" s="302">
        <v>0.35420986109735031</v>
      </c>
      <c r="C321" s="302">
        <v>0.41347859775431844</v>
      </c>
      <c r="D321" s="302">
        <v>6.3964051829755134E-2</v>
      </c>
      <c r="E321" s="302">
        <f t="shared" si="140"/>
        <v>0.83165251068142398</v>
      </c>
      <c r="F321" s="303"/>
      <c r="G321" s="302">
        <v>0.31606577466798225</v>
      </c>
      <c r="H321" s="302">
        <v>0.41046219190327371</v>
      </c>
      <c r="I321" s="302">
        <v>4.2965771753440428E-2</v>
      </c>
      <c r="J321" s="302">
        <f t="shared" si="143"/>
        <v>0.76949373832469636</v>
      </c>
      <c r="K321" s="303"/>
      <c r="L321" s="302">
        <v>0.3029936567481859</v>
      </c>
      <c r="M321" s="302">
        <v>0.47564259149412996</v>
      </c>
      <c r="N321" s="302">
        <v>3.8039053204492586E-2</v>
      </c>
      <c r="O321" s="302">
        <f t="shared" si="142"/>
        <v>0.81667530144680855</v>
      </c>
    </row>
    <row r="322" spans="1:15" s="236" customFormat="1" x14ac:dyDescent="0.2">
      <c r="A322" s="237" t="str">
        <f>name!E$11</f>
        <v>Process, plant and machine operatives</v>
      </c>
      <c r="B322" s="302">
        <v>0.23204647242530882</v>
      </c>
      <c r="C322" s="302">
        <v>0.13467977469911407</v>
      </c>
      <c r="D322" s="302">
        <v>3.4477796728683015E-2</v>
      </c>
      <c r="E322" s="302">
        <f t="shared" si="140"/>
        <v>0.40120404385310593</v>
      </c>
      <c r="F322" s="303"/>
      <c r="G322" s="302">
        <v>0.16258135327739284</v>
      </c>
      <c r="H322" s="302">
        <v>9.9895873696235399E-2</v>
      </c>
      <c r="I322" s="302">
        <v>3.7666157461496284E-2</v>
      </c>
      <c r="J322" s="302">
        <f t="shared" si="143"/>
        <v>0.30014338443512451</v>
      </c>
      <c r="K322" s="303"/>
      <c r="L322" s="302">
        <v>0.15131733022642291</v>
      </c>
      <c r="M322" s="302">
        <v>0.13297897348128102</v>
      </c>
      <c r="N322" s="302">
        <v>9.3368299702114105E-2</v>
      </c>
      <c r="O322" s="302">
        <f t="shared" si="142"/>
        <v>0.377664603409818</v>
      </c>
    </row>
    <row r="323" spans="1:15" s="236" customFormat="1" x14ac:dyDescent="0.2">
      <c r="A323" s="237" t="str">
        <f>name!E$12</f>
        <v>Elementary occupations</v>
      </c>
      <c r="B323" s="302">
        <v>0.54685322595633179</v>
      </c>
      <c r="C323" s="302">
        <v>0.77992406715454721</v>
      </c>
      <c r="D323" s="302">
        <v>0.36086892611943178</v>
      </c>
      <c r="E323" s="302">
        <f t="shared" si="140"/>
        <v>1.6876462192303108</v>
      </c>
      <c r="F323" s="303"/>
      <c r="G323" s="302">
        <v>0.40644368520004803</v>
      </c>
      <c r="H323" s="302">
        <v>0.57348496529868032</v>
      </c>
      <c r="I323" s="302">
        <v>0.31645364980852547</v>
      </c>
      <c r="J323" s="302">
        <f t="shared" si="143"/>
        <v>1.2963823003072539</v>
      </c>
      <c r="K323" s="303"/>
      <c r="L323" s="302">
        <v>0.37702664637830707</v>
      </c>
      <c r="M323" s="302">
        <v>0.48011272954621564</v>
      </c>
      <c r="N323" s="302">
        <v>0.47966164348991619</v>
      </c>
      <c r="O323" s="302">
        <f t="shared" si="142"/>
        <v>1.3368010194144389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21.27373980285595</v>
      </c>
      <c r="C325" s="311">
        <f t="shared" ref="C325:E325" si="144">SUM(C315:C323)</f>
        <v>9.5050048551009887</v>
      </c>
      <c r="D325" s="311">
        <f t="shared" si="144"/>
        <v>1.9172553420430734</v>
      </c>
      <c r="E325" s="311">
        <f t="shared" si="144"/>
        <v>32.696000000000005</v>
      </c>
      <c r="F325" s="311"/>
      <c r="G325" s="311">
        <f t="shared" ref="G325:J325" si="145">SUM(G315:G323)</f>
        <v>21.282355893409047</v>
      </c>
      <c r="H325" s="311">
        <f t="shared" si="145"/>
        <v>9.3671919872708127</v>
      </c>
      <c r="I325" s="311">
        <f t="shared" si="145"/>
        <v>1.6674521193201999</v>
      </c>
      <c r="J325" s="311">
        <f t="shared" si="145"/>
        <v>32.317000000000057</v>
      </c>
      <c r="K325" s="311"/>
      <c r="L325" s="311">
        <f t="shared" ref="L325:O325" si="146">SUM(L315:L323)</f>
        <v>20.548053638990481</v>
      </c>
      <c r="M325" s="311">
        <f t="shared" si="146"/>
        <v>9.6412166370243799</v>
      </c>
      <c r="N325" s="311">
        <f t="shared" si="146"/>
        <v>1.6817297239851661</v>
      </c>
      <c r="O325" s="311">
        <f t="shared" si="146"/>
        <v>31.87100000000002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1.1701324777712758</v>
      </c>
      <c r="C332" s="302">
        <v>0.46702680541984498</v>
      </c>
      <c r="D332" s="302">
        <v>0.67177800067418469</v>
      </c>
      <c r="E332" s="302">
        <f>SUM(B332:D332)</f>
        <v>2.3089372838653057</v>
      </c>
      <c r="F332" s="303"/>
      <c r="G332" s="302">
        <v>1.0337476764826679</v>
      </c>
      <c r="H332" s="302">
        <v>0.62929525139600584</v>
      </c>
      <c r="I332" s="302">
        <v>0.69379263247717815</v>
      </c>
      <c r="J332" s="302">
        <f>SUM(G332:I332)</f>
        <v>2.3568355603558517</v>
      </c>
      <c r="K332" s="303"/>
      <c r="L332" s="302">
        <v>0.96384024090830944</v>
      </c>
      <c r="M332" s="302">
        <v>0.78420224403826044</v>
      </c>
      <c r="N332" s="302">
        <v>0.81168651633279176</v>
      </c>
      <c r="O332" s="302">
        <f>SUM(L332:N332)</f>
        <v>2.5597290012793614</v>
      </c>
    </row>
    <row r="333" spans="1:15" s="236" customFormat="1" x14ac:dyDescent="0.2">
      <c r="A333" s="237" t="str">
        <f>name!E$5</f>
        <v>Professional occupations</v>
      </c>
      <c r="B333" s="302">
        <v>18.496659310906232</v>
      </c>
      <c r="C333" s="302">
        <v>10.704096589074634</v>
      </c>
      <c r="D333" s="302">
        <v>3.5550249265029135</v>
      </c>
      <c r="E333" s="302">
        <f t="shared" ref="E333:E340" si="147">SUM(B333:D333)</f>
        <v>32.755780826483779</v>
      </c>
      <c r="F333" s="303"/>
      <c r="G333" s="302">
        <v>17.355244380164564</v>
      </c>
      <c r="H333" s="302">
        <v>12.063790903536526</v>
      </c>
      <c r="I333" s="302">
        <v>4.1667476542519948</v>
      </c>
      <c r="J333" s="302">
        <f t="shared" ref="J333:J335" si="148">SUM(G333:I333)</f>
        <v>33.585782937953084</v>
      </c>
      <c r="K333" s="303"/>
      <c r="L333" s="302">
        <v>18.589645356739648</v>
      </c>
      <c r="M333" s="302">
        <v>14.110432555264026</v>
      </c>
      <c r="N333" s="302">
        <v>4.4220797949436443</v>
      </c>
      <c r="O333" s="302">
        <f t="shared" ref="O333:O340" si="149">SUM(L333:N333)</f>
        <v>37.12215770694732</v>
      </c>
    </row>
    <row r="334" spans="1:15" s="236" customFormat="1" x14ac:dyDescent="0.2">
      <c r="A334" s="237" t="str">
        <f>name!E$6</f>
        <v>Associate professional occupations</v>
      </c>
      <c r="B334" s="302">
        <v>2.1605257898176111</v>
      </c>
      <c r="C334" s="302">
        <v>2.1159414727978008</v>
      </c>
      <c r="D334" s="302">
        <v>1.7563196933384115</v>
      </c>
      <c r="E334" s="302">
        <f t="shared" si="147"/>
        <v>6.0327869559538243</v>
      </c>
      <c r="F334" s="303"/>
      <c r="G334" s="302">
        <v>2.0024270778176745</v>
      </c>
      <c r="H334" s="302">
        <v>2.3317357862420427</v>
      </c>
      <c r="I334" s="302">
        <v>1.4391451178396015</v>
      </c>
      <c r="J334" s="302">
        <f t="shared" si="148"/>
        <v>5.7733079818993183</v>
      </c>
      <c r="K334" s="303"/>
      <c r="L334" s="302">
        <v>2.4383490787792979</v>
      </c>
      <c r="M334" s="302">
        <v>3.0169750661271939</v>
      </c>
      <c r="N334" s="302">
        <v>1.5592131381115768</v>
      </c>
      <c r="O334" s="302">
        <f t="shared" si="149"/>
        <v>7.0145372830180683</v>
      </c>
    </row>
    <row r="335" spans="1:15" s="236" customFormat="1" x14ac:dyDescent="0.2">
      <c r="A335" s="237" t="str">
        <f>name!E$7</f>
        <v>Administrative and secretarial occupations</v>
      </c>
      <c r="B335" s="302">
        <v>1.6727146539443443</v>
      </c>
      <c r="C335" s="302">
        <v>2.905671736068979</v>
      </c>
      <c r="D335" s="302">
        <v>0.26209211701471335</v>
      </c>
      <c r="E335" s="302">
        <f t="shared" si="147"/>
        <v>4.8404785070280365</v>
      </c>
      <c r="F335" s="303"/>
      <c r="G335" s="302">
        <v>1.2393175150707743</v>
      </c>
      <c r="H335" s="302">
        <v>2.5156306041110352</v>
      </c>
      <c r="I335" s="302">
        <v>0.19084743612381977</v>
      </c>
      <c r="J335" s="302">
        <f t="shared" si="148"/>
        <v>3.9457955553056294</v>
      </c>
      <c r="K335" s="303"/>
      <c r="L335" s="302">
        <v>0.86217625302560141</v>
      </c>
      <c r="M335" s="302">
        <v>1.449631724150884</v>
      </c>
      <c r="N335" s="302">
        <v>0.15602448729138971</v>
      </c>
      <c r="O335" s="302">
        <f t="shared" si="149"/>
        <v>2.4678324644678753</v>
      </c>
    </row>
    <row r="336" spans="1:15" s="236" customFormat="1" x14ac:dyDescent="0.2">
      <c r="A336" s="237" t="str">
        <f>name!E$8</f>
        <v>Skilled trades occupations</v>
      </c>
      <c r="B336" s="302">
        <v>0.61365551712989264</v>
      </c>
      <c r="C336" s="302">
        <v>0.37650599704588783</v>
      </c>
      <c r="D336" s="302">
        <v>0.16856991008796171</v>
      </c>
      <c r="E336" s="302">
        <f t="shared" si="147"/>
        <v>1.1587314242637421</v>
      </c>
      <c r="F336" s="303"/>
      <c r="G336" s="302">
        <v>0.39093426301078193</v>
      </c>
      <c r="H336" s="302">
        <v>0.2600041785393824</v>
      </c>
      <c r="I336" s="302">
        <v>0.13869849977264118</v>
      </c>
      <c r="J336" s="302">
        <f>SUM(G336:I336)</f>
        <v>0.78963694132280549</v>
      </c>
      <c r="K336" s="303"/>
      <c r="L336" s="302">
        <v>0.28323045058583557</v>
      </c>
      <c r="M336" s="302">
        <v>0.16191976754510448</v>
      </c>
      <c r="N336" s="302">
        <v>0.13454107114854622</v>
      </c>
      <c r="O336" s="302">
        <f t="shared" si="149"/>
        <v>0.57969128927948621</v>
      </c>
    </row>
    <row r="337" spans="1:15" s="236" customFormat="1" x14ac:dyDescent="0.2">
      <c r="A337" s="237" t="str">
        <f>name!E$9</f>
        <v>Caring, leisure and other service occupations</v>
      </c>
      <c r="B337" s="302">
        <v>6.3702453799307719</v>
      </c>
      <c r="C337" s="302">
        <v>7.7024422953465805</v>
      </c>
      <c r="D337" s="302">
        <v>0.59778993871486374</v>
      </c>
      <c r="E337" s="302">
        <f t="shared" si="147"/>
        <v>14.670477613992215</v>
      </c>
      <c r="F337" s="303"/>
      <c r="G337" s="302">
        <v>4.9292200862994324</v>
      </c>
      <c r="H337" s="302">
        <v>7.1629904788290402</v>
      </c>
      <c r="I337" s="302">
        <v>0.49475301348019013</v>
      </c>
      <c r="J337" s="302">
        <f t="shared" ref="J337:J340" si="150">SUM(G337:I337)</f>
        <v>12.586963578608662</v>
      </c>
      <c r="K337" s="303"/>
      <c r="L337" s="302">
        <v>6.0419601343491145</v>
      </c>
      <c r="M337" s="302">
        <v>7.1968321843835303</v>
      </c>
      <c r="N337" s="302">
        <v>0.57120496797331766</v>
      </c>
      <c r="O337" s="302">
        <f t="shared" si="149"/>
        <v>13.809997286705963</v>
      </c>
    </row>
    <row r="338" spans="1:15" s="236" customFormat="1" x14ac:dyDescent="0.2">
      <c r="A338" s="237" t="str">
        <f>name!E$10</f>
        <v>Sales and customer service occupations</v>
      </c>
      <c r="B338" s="302">
        <v>0.15126281358854984</v>
      </c>
      <c r="C338" s="302">
        <v>0.23782973634971752</v>
      </c>
      <c r="D338" s="302">
        <v>0.11746782959219021</v>
      </c>
      <c r="E338" s="302">
        <f t="shared" si="147"/>
        <v>0.50656037953045763</v>
      </c>
      <c r="F338" s="303"/>
      <c r="G338" s="302">
        <v>0.11430226633113177</v>
      </c>
      <c r="H338" s="302">
        <v>0.21261049353104733</v>
      </c>
      <c r="I338" s="302">
        <v>7.6809699743258728E-2</v>
      </c>
      <c r="J338" s="302">
        <f t="shared" si="150"/>
        <v>0.40372245960543784</v>
      </c>
      <c r="K338" s="303"/>
      <c r="L338" s="302">
        <v>0.12994990862241312</v>
      </c>
      <c r="M338" s="302">
        <v>0.21621174448702579</v>
      </c>
      <c r="N338" s="302">
        <v>7.4922451356581904E-2</v>
      </c>
      <c r="O338" s="302">
        <f t="shared" si="149"/>
        <v>0.42108410446602085</v>
      </c>
    </row>
    <row r="339" spans="1:15" s="236" customFormat="1" x14ac:dyDescent="0.2">
      <c r="A339" s="237" t="str">
        <f>name!E$11</f>
        <v>Process, plant and machine operatives</v>
      </c>
      <c r="B339" s="302">
        <v>9.487771602449091E-2</v>
      </c>
      <c r="C339" s="302">
        <v>0.17451698176610414</v>
      </c>
      <c r="D339" s="302">
        <v>1.1388961669156163</v>
      </c>
      <c r="E339" s="302">
        <f t="shared" si="147"/>
        <v>1.4082908647062113</v>
      </c>
      <c r="F339" s="303"/>
      <c r="G339" s="302">
        <v>5.8094374791584372E-2</v>
      </c>
      <c r="H339" s="302">
        <v>0.14484262547720428</v>
      </c>
      <c r="I339" s="302">
        <v>1.3887362863042241</v>
      </c>
      <c r="J339" s="302">
        <f t="shared" si="150"/>
        <v>1.5916732865730128</v>
      </c>
      <c r="K339" s="303"/>
      <c r="L339" s="302">
        <v>4.4056829279458969E-2</v>
      </c>
      <c r="M339" s="302">
        <v>0.17064014186212137</v>
      </c>
      <c r="N339" s="302">
        <v>1.4390344475472894</v>
      </c>
      <c r="O339" s="302">
        <f t="shared" si="149"/>
        <v>1.6537314186888696</v>
      </c>
    </row>
    <row r="340" spans="1:15" s="236" customFormat="1" x14ac:dyDescent="0.2">
      <c r="A340" s="237" t="str">
        <f>name!E$12</f>
        <v>Elementary occupations</v>
      </c>
      <c r="B340" s="302">
        <v>0.35995020816494117</v>
      </c>
      <c r="C340" s="302">
        <v>4.1550614639195196</v>
      </c>
      <c r="D340" s="302">
        <v>0.14294447209194056</v>
      </c>
      <c r="E340" s="302">
        <f t="shared" si="147"/>
        <v>4.657956144176401</v>
      </c>
      <c r="F340" s="303"/>
      <c r="G340" s="302">
        <v>0.22932694102476817</v>
      </c>
      <c r="H340" s="302">
        <v>3.046176522715204</v>
      </c>
      <c r="I340" s="302">
        <v>7.0778234636217741E-2</v>
      </c>
      <c r="J340" s="302">
        <f t="shared" si="150"/>
        <v>3.3462816983761901</v>
      </c>
      <c r="K340" s="303"/>
      <c r="L340" s="302">
        <v>0.18066972339554596</v>
      </c>
      <c r="M340" s="302">
        <v>1.3491600360667462</v>
      </c>
      <c r="N340" s="302">
        <v>0.18340968568478513</v>
      </c>
      <c r="O340" s="302">
        <f t="shared" si="149"/>
        <v>1.7132394451470772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31.090023867278109</v>
      </c>
      <c r="C342" s="311">
        <f t="shared" ref="C342:E342" si="151">SUM(C332:C340)</f>
        <v>28.839093077789069</v>
      </c>
      <c r="D342" s="311">
        <f t="shared" si="151"/>
        <v>8.4108830549327962</v>
      </c>
      <c r="E342" s="311">
        <f t="shared" si="151"/>
        <v>68.339999999999975</v>
      </c>
      <c r="F342" s="311"/>
      <c r="G342" s="311">
        <f t="shared" ref="G342:J342" si="152">SUM(G332:G340)</f>
        <v>27.352614580993379</v>
      </c>
      <c r="H342" s="311">
        <f t="shared" si="152"/>
        <v>28.36707684437749</v>
      </c>
      <c r="I342" s="311">
        <f t="shared" si="152"/>
        <v>8.6603085746291253</v>
      </c>
      <c r="J342" s="311">
        <f t="shared" si="152"/>
        <v>64.38</v>
      </c>
      <c r="K342" s="311"/>
      <c r="L342" s="311">
        <f t="shared" ref="L342:O342" si="153">SUM(L332:L340)</f>
        <v>29.533877975685225</v>
      </c>
      <c r="M342" s="311">
        <f t="shared" si="153"/>
        <v>28.456005463924892</v>
      </c>
      <c r="N342" s="311">
        <f t="shared" si="153"/>
        <v>9.3521165603899217</v>
      </c>
      <c r="O342" s="311">
        <f t="shared" si="153"/>
        <v>67.342000000000056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3.1977607417782412</v>
      </c>
      <c r="C349" s="302">
        <v>0.97321790538305464</v>
      </c>
      <c r="D349" s="302">
        <v>0.41283936089150053</v>
      </c>
      <c r="E349" s="302">
        <f>SUM(B349:D349)</f>
        <v>4.5838180080527966</v>
      </c>
      <c r="F349" s="303"/>
      <c r="G349" s="302">
        <v>3.2920698093879102</v>
      </c>
      <c r="H349" s="302">
        <v>1.3494222116910997</v>
      </c>
      <c r="I349" s="302">
        <v>0.54925487087637515</v>
      </c>
      <c r="J349" s="302">
        <f>SUM(G349:I349)</f>
        <v>5.190746891955385</v>
      </c>
      <c r="K349" s="303"/>
      <c r="L349" s="302">
        <v>3.37663296190656</v>
      </c>
      <c r="M349" s="302">
        <v>1.6720992439555964</v>
      </c>
      <c r="N349" s="302">
        <v>0.73619199698381588</v>
      </c>
      <c r="O349" s="302">
        <f>SUM(L349:N349)</f>
        <v>5.7849242028459731</v>
      </c>
    </row>
    <row r="350" spans="1:15" s="236" customFormat="1" x14ac:dyDescent="0.2">
      <c r="A350" s="237" t="str">
        <f>name!E$5</f>
        <v>Professional occupations</v>
      </c>
      <c r="B350" s="302">
        <v>15.916302983251716</v>
      </c>
      <c r="C350" s="302">
        <v>7.9233240822853883</v>
      </c>
      <c r="D350" s="302">
        <v>2.6224935582458091</v>
      </c>
      <c r="E350" s="302">
        <f t="shared" ref="E350:E357" si="154">SUM(B350:D350)</f>
        <v>26.462120623782916</v>
      </c>
      <c r="F350" s="303"/>
      <c r="G350" s="302">
        <v>17.275084622823375</v>
      </c>
      <c r="H350" s="302">
        <v>9.5171830709452987</v>
      </c>
      <c r="I350" s="302">
        <v>3.0729184697198324</v>
      </c>
      <c r="J350" s="302">
        <f t="shared" ref="J350:J352" si="155">SUM(G350:I350)</f>
        <v>29.865186163488502</v>
      </c>
      <c r="K350" s="303"/>
      <c r="L350" s="302">
        <v>19.552014881642311</v>
      </c>
      <c r="M350" s="302">
        <v>10.451902786670686</v>
      </c>
      <c r="N350" s="302">
        <v>3.6682005278526795</v>
      </c>
      <c r="O350" s="302">
        <f t="shared" ref="O350:O357" si="156">SUM(L350:N350)</f>
        <v>33.672118196165677</v>
      </c>
    </row>
    <row r="351" spans="1:15" s="236" customFormat="1" x14ac:dyDescent="0.2">
      <c r="A351" s="237" t="str">
        <f>name!E$6</f>
        <v>Associate professional occupations</v>
      </c>
      <c r="B351" s="302">
        <v>6.7304992805228467</v>
      </c>
      <c r="C351" s="302">
        <v>4.6164165067555185</v>
      </c>
      <c r="D351" s="302">
        <v>1.5011666245144377</v>
      </c>
      <c r="E351" s="302">
        <f t="shared" si="154"/>
        <v>12.848082411792804</v>
      </c>
      <c r="F351" s="303"/>
      <c r="G351" s="302">
        <v>7.1242035251502811</v>
      </c>
      <c r="H351" s="302">
        <v>5.3885942775313991</v>
      </c>
      <c r="I351" s="302">
        <v>1.2444960932417715</v>
      </c>
      <c r="J351" s="302">
        <f t="shared" si="155"/>
        <v>13.757293895923452</v>
      </c>
      <c r="K351" s="303"/>
      <c r="L351" s="302">
        <v>12.273793810168353</v>
      </c>
      <c r="M351" s="302">
        <v>8.4909775282408599</v>
      </c>
      <c r="N351" s="302">
        <v>1.8781177427724625</v>
      </c>
      <c r="O351" s="302">
        <f t="shared" si="156"/>
        <v>22.642889081181675</v>
      </c>
    </row>
    <row r="352" spans="1:15" s="236" customFormat="1" x14ac:dyDescent="0.2">
      <c r="A352" s="237" t="str">
        <f>name!E$7</f>
        <v>Administrative and secretarial occupations</v>
      </c>
      <c r="B352" s="302">
        <v>4.9170023096665787</v>
      </c>
      <c r="C352" s="302">
        <v>6.2831342978353657</v>
      </c>
      <c r="D352" s="302">
        <v>0.40236695534417016</v>
      </c>
      <c r="E352" s="302">
        <f t="shared" si="154"/>
        <v>11.602503562846115</v>
      </c>
      <c r="F352" s="303"/>
      <c r="G352" s="302">
        <v>4.3515205925657776</v>
      </c>
      <c r="H352" s="302">
        <v>5.6848176868890263</v>
      </c>
      <c r="I352" s="302">
        <v>0.25440061689510801</v>
      </c>
      <c r="J352" s="302">
        <f t="shared" si="155"/>
        <v>10.290738896349911</v>
      </c>
      <c r="K352" s="303"/>
      <c r="L352" s="302">
        <v>4.0024226258761475</v>
      </c>
      <c r="M352" s="302">
        <v>3.4282647030749787</v>
      </c>
      <c r="N352" s="302">
        <v>0.16476743160140178</v>
      </c>
      <c r="O352" s="302">
        <f t="shared" si="156"/>
        <v>7.5954547605525287</v>
      </c>
    </row>
    <row r="353" spans="1:15" s="236" customFormat="1" x14ac:dyDescent="0.2">
      <c r="A353" s="237" t="str">
        <f>name!E$8</f>
        <v>Skilled trades occupations</v>
      </c>
      <c r="B353" s="302">
        <v>0.61471416204120788</v>
      </c>
      <c r="C353" s="302">
        <v>0.551168943702671</v>
      </c>
      <c r="D353" s="302">
        <v>0.11972434232457646</v>
      </c>
      <c r="E353" s="302">
        <f t="shared" si="154"/>
        <v>1.2856074480684554</v>
      </c>
      <c r="F353" s="303"/>
      <c r="G353" s="302">
        <v>0.41347432444693938</v>
      </c>
      <c r="H353" s="302">
        <v>0.39149647229301515</v>
      </c>
      <c r="I353" s="302">
        <v>0.16797005166093332</v>
      </c>
      <c r="J353" s="302">
        <f>SUM(G353:I353)</f>
        <v>0.9729408484008879</v>
      </c>
      <c r="K353" s="303"/>
      <c r="L353" s="302">
        <v>0.30283561168837314</v>
      </c>
      <c r="M353" s="302">
        <v>0.32917874570673816</v>
      </c>
      <c r="N353" s="302">
        <v>0.16010866439361737</v>
      </c>
      <c r="O353" s="302">
        <f t="shared" si="156"/>
        <v>0.79212302178872873</v>
      </c>
    </row>
    <row r="354" spans="1:15" s="236" customFormat="1" x14ac:dyDescent="0.2">
      <c r="A354" s="237" t="str">
        <f>name!E$9</f>
        <v>Caring, leisure and other service occupations</v>
      </c>
      <c r="B354" s="302">
        <v>17.362798555880396</v>
      </c>
      <c r="C354" s="302">
        <v>15.02568441809794</v>
      </c>
      <c r="D354" s="302">
        <v>3.7666176139301792</v>
      </c>
      <c r="E354" s="302">
        <f t="shared" si="154"/>
        <v>36.155100587908514</v>
      </c>
      <c r="F354" s="303"/>
      <c r="G354" s="302">
        <v>16.083263075956328</v>
      </c>
      <c r="H354" s="302">
        <v>14.756087223870253</v>
      </c>
      <c r="I354" s="302">
        <v>3.4368021119616996</v>
      </c>
      <c r="J354" s="302">
        <f t="shared" ref="J354:J357" si="157">SUM(G354:I354)</f>
        <v>34.276152411788281</v>
      </c>
      <c r="K354" s="303"/>
      <c r="L354" s="302">
        <v>20.032702013268359</v>
      </c>
      <c r="M354" s="302">
        <v>15.434884768802043</v>
      </c>
      <c r="N354" s="302">
        <v>4.2517979399763748</v>
      </c>
      <c r="O354" s="302">
        <f t="shared" si="156"/>
        <v>39.719384722046776</v>
      </c>
    </row>
    <row r="355" spans="1:15" s="236" customFormat="1" x14ac:dyDescent="0.2">
      <c r="A355" s="237" t="str">
        <f>name!E$10</f>
        <v>Sales and customer service occupations</v>
      </c>
      <c r="B355" s="302">
        <v>0.64105256603761795</v>
      </c>
      <c r="C355" s="302">
        <v>0.72379853899867508</v>
      </c>
      <c r="D355" s="302">
        <v>0.10125533555964129</v>
      </c>
      <c r="E355" s="302">
        <f t="shared" si="154"/>
        <v>1.4661064405959343</v>
      </c>
      <c r="F355" s="303"/>
      <c r="G355" s="302">
        <v>0.57082545486260261</v>
      </c>
      <c r="H355" s="302">
        <v>0.65670680843910301</v>
      </c>
      <c r="I355" s="302">
        <v>6.5224505296160626E-2</v>
      </c>
      <c r="J355" s="302">
        <f t="shared" si="157"/>
        <v>1.2927567685978663</v>
      </c>
      <c r="K355" s="303"/>
      <c r="L355" s="302">
        <v>0.62780954214585449</v>
      </c>
      <c r="M355" s="302">
        <v>0.71995348231137657</v>
      </c>
      <c r="N355" s="302">
        <v>8.4624012187154249E-2</v>
      </c>
      <c r="O355" s="302">
        <f t="shared" si="156"/>
        <v>1.4323870366443852</v>
      </c>
    </row>
    <row r="356" spans="1:15" s="236" customFormat="1" x14ac:dyDescent="0.2">
      <c r="A356" s="237" t="str">
        <f>name!E$11</f>
        <v>Process, plant and machine operatives</v>
      </c>
      <c r="B356" s="302">
        <v>0.1666712241721181</v>
      </c>
      <c r="C356" s="302">
        <v>0.47340879560149879</v>
      </c>
      <c r="D356" s="302">
        <v>2.5194038417524239E-2</v>
      </c>
      <c r="E356" s="302">
        <f t="shared" si="154"/>
        <v>0.66527405819114116</v>
      </c>
      <c r="F356" s="303"/>
      <c r="G356" s="302">
        <v>0.11357221608459885</v>
      </c>
      <c r="H356" s="302">
        <v>0.37230213297211479</v>
      </c>
      <c r="I356" s="302">
        <v>3.9179311304570759E-2</v>
      </c>
      <c r="J356" s="302">
        <f t="shared" si="157"/>
        <v>0.52505366036128442</v>
      </c>
      <c r="K356" s="303"/>
      <c r="L356" s="302">
        <v>7.3850470466497536E-2</v>
      </c>
      <c r="M356" s="302">
        <v>0.31394690035770934</v>
      </c>
      <c r="N356" s="302">
        <v>3.5781049037299638E-2</v>
      </c>
      <c r="O356" s="302">
        <f t="shared" si="156"/>
        <v>0.42357841986150646</v>
      </c>
    </row>
    <row r="357" spans="1:15" s="236" customFormat="1" x14ac:dyDescent="0.2">
      <c r="A357" s="237" t="str">
        <f>name!E$12</f>
        <v>Elementary occupations</v>
      </c>
      <c r="B357" s="302">
        <v>0.76940566053858772</v>
      </c>
      <c r="C357" s="302">
        <v>2.4745490925090587</v>
      </c>
      <c r="D357" s="302">
        <v>5.0432105713696669E-2</v>
      </c>
      <c r="E357" s="302">
        <f t="shared" si="154"/>
        <v>3.2943868587613432</v>
      </c>
      <c r="F357" s="303"/>
      <c r="G357" s="302">
        <v>0.59053097841887958</v>
      </c>
      <c r="H357" s="302">
        <v>1.7740874053222244</v>
      </c>
      <c r="I357" s="302">
        <v>3.2512079393243846E-2</v>
      </c>
      <c r="J357" s="302">
        <f t="shared" si="157"/>
        <v>2.3971304631343475</v>
      </c>
      <c r="K357" s="303"/>
      <c r="L357" s="302">
        <v>0.2658522635278544</v>
      </c>
      <c r="M357" s="302">
        <v>1.1120014335862054</v>
      </c>
      <c r="N357" s="302">
        <v>2.2286861798655948E-2</v>
      </c>
      <c r="O357" s="302">
        <f t="shared" si="156"/>
        <v>1.4001405589127158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50.316207483889308</v>
      </c>
      <c r="C359" s="311">
        <f t="shared" ref="C359:E359" si="158">SUM(C349:C357)</f>
        <v>39.044702581169169</v>
      </c>
      <c r="D359" s="311">
        <f t="shared" si="158"/>
        <v>9.0020899349415338</v>
      </c>
      <c r="E359" s="311">
        <f t="shared" si="158"/>
        <v>98.363000000000014</v>
      </c>
      <c r="F359" s="311"/>
      <c r="G359" s="311">
        <f t="shared" ref="G359:J359" si="159">SUM(G349:G357)</f>
        <v>49.814544599696696</v>
      </c>
      <c r="H359" s="311">
        <f t="shared" si="159"/>
        <v>39.890697289953536</v>
      </c>
      <c r="I359" s="311">
        <f t="shared" si="159"/>
        <v>8.8627581103496951</v>
      </c>
      <c r="J359" s="311">
        <f t="shared" si="159"/>
        <v>98.567999999999913</v>
      </c>
      <c r="K359" s="311"/>
      <c r="L359" s="311">
        <f t="shared" ref="L359:O359" si="160">SUM(L349:L357)</f>
        <v>60.507914180690314</v>
      </c>
      <c r="M359" s="311">
        <f t="shared" si="160"/>
        <v>41.953209592706187</v>
      </c>
      <c r="N359" s="311">
        <f t="shared" si="160"/>
        <v>11.001876226603464</v>
      </c>
      <c r="O359" s="311">
        <f t="shared" si="160"/>
        <v>113.46299999999994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1.9386189920537358</v>
      </c>
      <c r="C366" s="302">
        <v>0.95469623346193411</v>
      </c>
      <c r="D366" s="302">
        <v>0.41553586245777646</v>
      </c>
      <c r="E366" s="302">
        <f>SUM(B366:D366)</f>
        <v>3.3088510879734465</v>
      </c>
      <c r="F366" s="303"/>
      <c r="G366" s="302">
        <v>1.7504994770681708</v>
      </c>
      <c r="H366" s="302">
        <v>1.2673665582543767</v>
      </c>
      <c r="I366" s="302">
        <v>0.28685249549912556</v>
      </c>
      <c r="J366" s="302">
        <f>SUM(G366:I366)</f>
        <v>3.3047185308216727</v>
      </c>
      <c r="K366" s="303"/>
      <c r="L366" s="302">
        <v>2.2078964444119804</v>
      </c>
      <c r="M366" s="302">
        <v>2.1609792512604424</v>
      </c>
      <c r="N366" s="302">
        <v>0.31628428250490381</v>
      </c>
      <c r="O366" s="302">
        <f>SUM(L366:N366)</f>
        <v>4.6851599781773263</v>
      </c>
    </row>
    <row r="367" spans="1:15" s="236" customFormat="1" x14ac:dyDescent="0.2">
      <c r="A367" s="237" t="str">
        <f>name!E$5</f>
        <v>Professional occupations</v>
      </c>
      <c r="B367" s="302">
        <v>1.3208922906152818</v>
      </c>
      <c r="C367" s="302">
        <v>0.63609902371011284</v>
      </c>
      <c r="D367" s="302">
        <v>1.5804710701692104</v>
      </c>
      <c r="E367" s="302">
        <f t="shared" ref="E367:E374" si="161">SUM(B367:D367)</f>
        <v>3.5374623844946047</v>
      </c>
      <c r="F367" s="303"/>
      <c r="G367" s="302">
        <v>1.3768598566450414</v>
      </c>
      <c r="H367" s="302">
        <v>0.87720865250145064</v>
      </c>
      <c r="I367" s="302">
        <v>1.1952209448562181</v>
      </c>
      <c r="J367" s="302">
        <f t="shared" ref="J367:J369" si="162">SUM(G367:I367)</f>
        <v>3.4492894540027104</v>
      </c>
      <c r="K367" s="303"/>
      <c r="L367" s="302">
        <v>1.9352624253257464</v>
      </c>
      <c r="M367" s="302">
        <v>1.4930032766008208</v>
      </c>
      <c r="N367" s="302">
        <v>1.4969823758555898</v>
      </c>
      <c r="O367" s="302">
        <f t="shared" ref="O367:O374" si="163">SUM(L367:N367)</f>
        <v>4.9252480777821575</v>
      </c>
    </row>
    <row r="368" spans="1:15" s="236" customFormat="1" x14ac:dyDescent="0.2">
      <c r="A368" s="237" t="str">
        <f>name!E$6</f>
        <v>Associate professional occupations</v>
      </c>
      <c r="B368" s="302">
        <v>1.5767643101125355</v>
      </c>
      <c r="C368" s="302">
        <v>1.0518297506651428</v>
      </c>
      <c r="D368" s="302">
        <v>4.9156056691025878</v>
      </c>
      <c r="E368" s="302">
        <f t="shared" si="161"/>
        <v>7.5441997298802663</v>
      </c>
      <c r="F368" s="303"/>
      <c r="G368" s="302">
        <v>1.4118871735093104</v>
      </c>
      <c r="H368" s="302">
        <v>1.1271143895186915</v>
      </c>
      <c r="I368" s="302">
        <v>4.1178445475145171</v>
      </c>
      <c r="J368" s="302">
        <f t="shared" si="162"/>
        <v>6.656846110542519</v>
      </c>
      <c r="K368" s="303"/>
      <c r="L368" s="302">
        <v>1.4759751021467156</v>
      </c>
      <c r="M368" s="302">
        <v>1.2720452268550477</v>
      </c>
      <c r="N368" s="302">
        <v>5.0376111274809032</v>
      </c>
      <c r="O368" s="302">
        <f t="shared" si="163"/>
        <v>7.7856314564826663</v>
      </c>
    </row>
    <row r="369" spans="1:15" s="236" customFormat="1" x14ac:dyDescent="0.2">
      <c r="A369" s="237" t="str">
        <f>name!E$7</f>
        <v>Administrative and secretarial occupations</v>
      </c>
      <c r="B369" s="302">
        <v>0.52012943789211574</v>
      </c>
      <c r="C369" s="302">
        <v>1.3716475052587209</v>
      </c>
      <c r="D369" s="302">
        <v>0.1314406554039248</v>
      </c>
      <c r="E369" s="302">
        <f t="shared" si="161"/>
        <v>2.0232175985547616</v>
      </c>
      <c r="F369" s="303"/>
      <c r="G369" s="302">
        <v>0.44405730058804388</v>
      </c>
      <c r="H369" s="302">
        <v>1.2880838068177134</v>
      </c>
      <c r="I369" s="302">
        <v>0.10499773933532372</v>
      </c>
      <c r="J369" s="302">
        <f t="shared" si="162"/>
        <v>1.837138846741081</v>
      </c>
      <c r="K369" s="303"/>
      <c r="L369" s="302">
        <v>0.42775467949647167</v>
      </c>
      <c r="M369" s="302">
        <v>1.1360821760200981</v>
      </c>
      <c r="N369" s="302">
        <v>7.7268496729526903E-2</v>
      </c>
      <c r="O369" s="302">
        <f t="shared" si="163"/>
        <v>1.6411053522460968</v>
      </c>
    </row>
    <row r="370" spans="1:15" s="236" customFormat="1" x14ac:dyDescent="0.2">
      <c r="A370" s="237" t="str">
        <f>name!E$8</f>
        <v>Skilled trades occupations</v>
      </c>
      <c r="B370" s="302">
        <v>1.0402393560774081</v>
      </c>
      <c r="C370" s="302">
        <v>0.4826943538862013</v>
      </c>
      <c r="D370" s="302">
        <v>0.63907720992040129</v>
      </c>
      <c r="E370" s="302">
        <f t="shared" si="161"/>
        <v>2.1620109198840107</v>
      </c>
      <c r="F370" s="303"/>
      <c r="G370" s="302">
        <v>0.75868915379784385</v>
      </c>
      <c r="H370" s="302">
        <v>0.39755422627360976</v>
      </c>
      <c r="I370" s="302">
        <v>0.50525695722746611</v>
      </c>
      <c r="J370" s="302">
        <f>SUM(G370:I370)</f>
        <v>1.6615003372989197</v>
      </c>
      <c r="K370" s="303"/>
      <c r="L370" s="302">
        <v>0.94480242696059025</v>
      </c>
      <c r="M370" s="302">
        <v>0.94638770494865476</v>
      </c>
      <c r="N370" s="302">
        <v>0.74418346087435594</v>
      </c>
      <c r="O370" s="302">
        <f t="shared" si="163"/>
        <v>2.6353735927836008</v>
      </c>
    </row>
    <row r="371" spans="1:15" s="236" customFormat="1" x14ac:dyDescent="0.2">
      <c r="A371" s="237" t="str">
        <f>name!E$9</f>
        <v>Caring, leisure and other service occupations</v>
      </c>
      <c r="B371" s="302">
        <v>0.69019327305169187</v>
      </c>
      <c r="C371" s="302">
        <v>1.2275811358388649</v>
      </c>
      <c r="D371" s="302">
        <v>0.262212823813607</v>
      </c>
      <c r="E371" s="302">
        <f t="shared" si="161"/>
        <v>2.1799872327041636</v>
      </c>
      <c r="F371" s="303"/>
      <c r="G371" s="302">
        <v>0.53809830338094289</v>
      </c>
      <c r="H371" s="302">
        <v>0.99489708250507369</v>
      </c>
      <c r="I371" s="302">
        <v>0.24395548660537447</v>
      </c>
      <c r="J371" s="302">
        <f t="shared" ref="J371:J374" si="164">SUM(G371:I371)</f>
        <v>1.7769508724913909</v>
      </c>
      <c r="K371" s="303"/>
      <c r="L371" s="302">
        <v>0.53846946643519078</v>
      </c>
      <c r="M371" s="302">
        <v>1.2099348452509036</v>
      </c>
      <c r="N371" s="302">
        <v>0.25192048521167643</v>
      </c>
      <c r="O371" s="302">
        <f t="shared" si="163"/>
        <v>2.0003247968977709</v>
      </c>
    </row>
    <row r="372" spans="1:15" s="236" customFormat="1" x14ac:dyDescent="0.2">
      <c r="A372" s="237" t="str">
        <f>name!E$10</f>
        <v>Sales and customer service occupations</v>
      </c>
      <c r="B372" s="302">
        <v>0.40210625827840357</v>
      </c>
      <c r="C372" s="302">
        <v>0.70827765833151823</v>
      </c>
      <c r="D372" s="302">
        <v>8.7540450097528935E-2</v>
      </c>
      <c r="E372" s="302">
        <f t="shared" si="161"/>
        <v>1.1979243667074508</v>
      </c>
      <c r="F372" s="303"/>
      <c r="G372" s="302">
        <v>0.32652735441551184</v>
      </c>
      <c r="H372" s="302">
        <v>0.63629933422838714</v>
      </c>
      <c r="I372" s="302">
        <v>4.7470824919773745E-2</v>
      </c>
      <c r="J372" s="302">
        <f t="shared" si="164"/>
        <v>1.0102975135636727</v>
      </c>
      <c r="K372" s="303"/>
      <c r="L372" s="302">
        <v>0.47063960844620134</v>
      </c>
      <c r="M372" s="302">
        <v>0.92551741794669917</v>
      </c>
      <c r="N372" s="302">
        <v>4.5842615126472412E-2</v>
      </c>
      <c r="O372" s="302">
        <f t="shared" si="163"/>
        <v>1.4419996415193728</v>
      </c>
    </row>
    <row r="373" spans="1:15" s="236" customFormat="1" x14ac:dyDescent="0.2">
      <c r="A373" s="237" t="str">
        <f>name!E$11</f>
        <v>Process, plant and machine operatives</v>
      </c>
      <c r="B373" s="302">
        <v>9.2842505284424226E-2</v>
      </c>
      <c r="C373" s="302">
        <v>9.4396217544401098E-2</v>
      </c>
      <c r="D373" s="302">
        <v>3.95352932506337E-2</v>
      </c>
      <c r="E373" s="302">
        <f t="shared" si="161"/>
        <v>0.22677401607945902</v>
      </c>
      <c r="F373" s="303"/>
      <c r="G373" s="302">
        <v>5.9911129682442735E-2</v>
      </c>
      <c r="H373" s="302">
        <v>7.9452734107433323E-2</v>
      </c>
      <c r="I373" s="302">
        <v>3.6834627579849698E-2</v>
      </c>
      <c r="J373" s="302">
        <f t="shared" si="164"/>
        <v>0.17619849136972576</v>
      </c>
      <c r="K373" s="303"/>
      <c r="L373" s="302">
        <v>5.4674961129140422E-2</v>
      </c>
      <c r="M373" s="302">
        <v>0.10332300536204189</v>
      </c>
      <c r="N373" s="302">
        <v>5.2190308960100795E-2</v>
      </c>
      <c r="O373" s="302">
        <f t="shared" si="163"/>
        <v>0.2101882754512831</v>
      </c>
    </row>
    <row r="374" spans="1:15" s="236" customFormat="1" x14ac:dyDescent="0.2">
      <c r="A374" s="237" t="str">
        <f>name!E$12</f>
        <v>Elementary occupations</v>
      </c>
      <c r="B374" s="302">
        <v>0.30261612029685669</v>
      </c>
      <c r="C374" s="302">
        <v>1.9375781606409714</v>
      </c>
      <c r="D374" s="302">
        <v>0.10237838278405648</v>
      </c>
      <c r="E374" s="302">
        <f t="shared" si="161"/>
        <v>2.3425726637218847</v>
      </c>
      <c r="F374" s="303"/>
      <c r="G374" s="302">
        <v>0.20087763242376622</v>
      </c>
      <c r="H374" s="302">
        <v>1.4130215105130168</v>
      </c>
      <c r="I374" s="302">
        <v>5.816070023150486E-2</v>
      </c>
      <c r="J374" s="302">
        <f t="shared" si="164"/>
        <v>1.6720598431682878</v>
      </c>
      <c r="K374" s="303"/>
      <c r="L374" s="302">
        <v>0.22810086527111711</v>
      </c>
      <c r="M374" s="302">
        <v>1.1132008786587748</v>
      </c>
      <c r="N374" s="302">
        <v>0.11266708472983505</v>
      </c>
      <c r="O374" s="302">
        <f t="shared" si="163"/>
        <v>1.453968828659727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7.8844025436624534</v>
      </c>
      <c r="C376" s="311">
        <f t="shared" ref="C376:E376" si="165">SUM(C366:C374)</f>
        <v>8.4648000393378684</v>
      </c>
      <c r="D376" s="311">
        <f t="shared" si="165"/>
        <v>8.1737974169997276</v>
      </c>
      <c r="E376" s="311">
        <f t="shared" si="165"/>
        <v>24.523000000000049</v>
      </c>
      <c r="F376" s="311"/>
      <c r="G376" s="311">
        <f t="shared" ref="G376:J376" si="166">SUM(G366:G374)</f>
        <v>6.8674073815110743</v>
      </c>
      <c r="H376" s="311">
        <f t="shared" si="166"/>
        <v>8.0809982947197536</v>
      </c>
      <c r="I376" s="311">
        <f t="shared" si="166"/>
        <v>6.5965943237691542</v>
      </c>
      <c r="J376" s="311">
        <f t="shared" si="166"/>
        <v>21.544999999999977</v>
      </c>
      <c r="K376" s="311"/>
      <c r="L376" s="311">
        <f t="shared" ref="L376:O376" si="167">SUM(L366:L374)</f>
        <v>8.283575979623155</v>
      </c>
      <c r="M376" s="311">
        <f t="shared" si="167"/>
        <v>10.360473782903481</v>
      </c>
      <c r="N376" s="311">
        <f t="shared" si="167"/>
        <v>8.1349502374733653</v>
      </c>
      <c r="O376" s="311">
        <f t="shared" si="167"/>
        <v>26.779000000000003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1.7882307010208824</v>
      </c>
      <c r="C383" s="302">
        <v>0.54452219864532614</v>
      </c>
      <c r="D383" s="302">
        <v>0.83723313686959366</v>
      </c>
      <c r="E383" s="302">
        <f>SUM(B383:D383)</f>
        <v>3.1699860365358021</v>
      </c>
      <c r="F383" s="303"/>
      <c r="G383" s="302">
        <v>1.8630401495165296</v>
      </c>
      <c r="H383" s="302">
        <v>1.0179928183101146</v>
      </c>
      <c r="I383" s="302">
        <v>0.70576743889120308</v>
      </c>
      <c r="J383" s="302">
        <f>SUM(G383:I383)</f>
        <v>3.5868004067178472</v>
      </c>
      <c r="K383" s="303"/>
      <c r="L383" s="302">
        <v>1.9760213467065411</v>
      </c>
      <c r="M383" s="302">
        <v>1.4516920937175521</v>
      </c>
      <c r="N383" s="302">
        <v>0.69102868078734692</v>
      </c>
      <c r="O383" s="302">
        <f>SUM(L383:N383)</f>
        <v>4.1187421212114401</v>
      </c>
    </row>
    <row r="384" spans="1:15" s="236" customFormat="1" x14ac:dyDescent="0.2">
      <c r="A384" s="237" t="str">
        <f>name!E$5</f>
        <v>Professional occupations</v>
      </c>
      <c r="B384" s="302">
        <v>2.3860758616863622</v>
      </c>
      <c r="C384" s="302">
        <v>0.5953802487061014</v>
      </c>
      <c r="D384" s="302">
        <v>2.0195536228447675</v>
      </c>
      <c r="E384" s="302">
        <f t="shared" ref="E384:E391" si="168">SUM(B384:D384)</f>
        <v>5.0010097332372307</v>
      </c>
      <c r="F384" s="303"/>
      <c r="G384" s="302">
        <v>2.4521540116102578</v>
      </c>
      <c r="H384" s="302">
        <v>1.0077979191919415</v>
      </c>
      <c r="I384" s="302">
        <v>1.8459690994724713</v>
      </c>
      <c r="J384" s="302">
        <f t="shared" ref="J384:J386" si="169">SUM(G384:I384)</f>
        <v>5.3059210302746704</v>
      </c>
      <c r="K384" s="303"/>
      <c r="L384" s="302">
        <v>2.7101794373343364</v>
      </c>
      <c r="M384" s="302">
        <v>1.1153438147341395</v>
      </c>
      <c r="N384" s="302">
        <v>1.6933034688323692</v>
      </c>
      <c r="O384" s="302">
        <f t="shared" ref="O384:O391" si="170">SUM(L384:N384)</f>
        <v>5.5188267209008455</v>
      </c>
    </row>
    <row r="385" spans="1:15" s="236" customFormat="1" x14ac:dyDescent="0.2">
      <c r="A385" s="237" t="str">
        <f>name!E$6</f>
        <v>Associate professional occupations</v>
      </c>
      <c r="B385" s="302">
        <v>1.0716640597954299</v>
      </c>
      <c r="C385" s="302">
        <v>0.523619886903537</v>
      </c>
      <c r="D385" s="302">
        <v>1.5511071152498106</v>
      </c>
      <c r="E385" s="302">
        <f t="shared" si="168"/>
        <v>3.1463910619487776</v>
      </c>
      <c r="F385" s="303"/>
      <c r="G385" s="302">
        <v>1.0463514053990375</v>
      </c>
      <c r="H385" s="302">
        <v>0.74184471664196139</v>
      </c>
      <c r="I385" s="302">
        <v>1.6170052906845362</v>
      </c>
      <c r="J385" s="302">
        <f t="shared" si="169"/>
        <v>3.405201412725535</v>
      </c>
      <c r="K385" s="303"/>
      <c r="L385" s="302">
        <v>1.0707775114365499</v>
      </c>
      <c r="M385" s="302">
        <v>0.77381677707271668</v>
      </c>
      <c r="N385" s="302">
        <v>1.2770573575296023</v>
      </c>
      <c r="O385" s="302">
        <f t="shared" si="170"/>
        <v>3.1216516460388686</v>
      </c>
    </row>
    <row r="386" spans="1:15" s="236" customFormat="1" x14ac:dyDescent="0.2">
      <c r="A386" s="237" t="str">
        <f>name!E$7</f>
        <v>Administrative and secretarial occupations</v>
      </c>
      <c r="B386" s="302">
        <v>0.67926031167294565</v>
      </c>
      <c r="C386" s="302">
        <v>0.84282988865939445</v>
      </c>
      <c r="D386" s="302">
        <v>0.40508426276999326</v>
      </c>
      <c r="E386" s="302">
        <f t="shared" si="168"/>
        <v>1.9271744631023333</v>
      </c>
      <c r="F386" s="303"/>
      <c r="G386" s="302">
        <v>0.70575941407095377</v>
      </c>
      <c r="H386" s="302">
        <v>1.1267647456359315</v>
      </c>
      <c r="I386" s="302">
        <v>0.3997277864061809</v>
      </c>
      <c r="J386" s="302">
        <f t="shared" si="169"/>
        <v>2.2322519461130663</v>
      </c>
      <c r="K386" s="303"/>
      <c r="L386" s="302">
        <v>0.58373698404272656</v>
      </c>
      <c r="M386" s="302">
        <v>0.95820191527145016</v>
      </c>
      <c r="N386" s="302">
        <v>0.91837976317848824</v>
      </c>
      <c r="O386" s="302">
        <f t="shared" si="170"/>
        <v>2.4603186624926652</v>
      </c>
    </row>
    <row r="387" spans="1:15" s="236" customFormat="1" x14ac:dyDescent="0.2">
      <c r="A387" s="237" t="str">
        <f>name!E$8</f>
        <v>Skilled trades occupations</v>
      </c>
      <c r="B387" s="302">
        <v>0.55995422185595767</v>
      </c>
      <c r="C387" s="302">
        <v>0.21828722373704637</v>
      </c>
      <c r="D387" s="302">
        <v>0.52279906078028293</v>
      </c>
      <c r="E387" s="302">
        <f t="shared" si="168"/>
        <v>1.3010405063732868</v>
      </c>
      <c r="F387" s="303"/>
      <c r="G387" s="302">
        <v>0.4238579431670203</v>
      </c>
      <c r="H387" s="302">
        <v>0.2295748296107501</v>
      </c>
      <c r="I387" s="302">
        <v>0.38970992439066388</v>
      </c>
      <c r="J387" s="302">
        <f>SUM(G387:I387)</f>
        <v>1.0431426971684343</v>
      </c>
      <c r="K387" s="303"/>
      <c r="L387" s="302">
        <v>0.56010897670831039</v>
      </c>
      <c r="M387" s="302">
        <v>0.46230156258379329</v>
      </c>
      <c r="N387" s="302">
        <v>0.48756965239086053</v>
      </c>
      <c r="O387" s="302">
        <f t="shared" si="170"/>
        <v>1.5099801916829643</v>
      </c>
    </row>
    <row r="388" spans="1:15" s="236" customFormat="1" x14ac:dyDescent="0.2">
      <c r="A388" s="237" t="str">
        <f>name!E$9</f>
        <v>Caring, leisure and other service occupations</v>
      </c>
      <c r="B388" s="302">
        <v>2.3649362688355073</v>
      </c>
      <c r="C388" s="302">
        <v>2.065950191111332</v>
      </c>
      <c r="D388" s="302">
        <v>3.1456204320708228</v>
      </c>
      <c r="E388" s="302">
        <f t="shared" si="168"/>
        <v>7.5765068920176617</v>
      </c>
      <c r="F388" s="303"/>
      <c r="G388" s="302">
        <v>2.3193417219635801</v>
      </c>
      <c r="H388" s="302">
        <v>2.2169298559262018</v>
      </c>
      <c r="I388" s="302">
        <v>3.3937820568104518</v>
      </c>
      <c r="J388" s="302">
        <f t="shared" ref="J388:J391" si="171">SUM(G388:I388)</f>
        <v>7.9300536347002328</v>
      </c>
      <c r="K388" s="303"/>
      <c r="L388" s="302">
        <v>1.774565748672382</v>
      </c>
      <c r="M388" s="302">
        <v>1.5582886587845832</v>
      </c>
      <c r="N388" s="302">
        <v>3.425593712940608</v>
      </c>
      <c r="O388" s="302">
        <f t="shared" si="170"/>
        <v>6.7584481203975733</v>
      </c>
    </row>
    <row r="389" spans="1:15" s="236" customFormat="1" x14ac:dyDescent="0.2">
      <c r="A389" s="237" t="str">
        <f>name!E$10</f>
        <v>Sales and customer service occupations</v>
      </c>
      <c r="B389" s="302">
        <v>0.4224645684607331</v>
      </c>
      <c r="C389" s="302">
        <v>0.42816560842657247</v>
      </c>
      <c r="D389" s="302">
        <v>0.32500198720887885</v>
      </c>
      <c r="E389" s="302">
        <f t="shared" si="168"/>
        <v>1.1756321640961844</v>
      </c>
      <c r="F389" s="303"/>
      <c r="G389" s="302">
        <v>0.35031100181496433</v>
      </c>
      <c r="H389" s="302">
        <v>0.53426705768441118</v>
      </c>
      <c r="I389" s="302">
        <v>0.20808002277135906</v>
      </c>
      <c r="J389" s="302">
        <f t="shared" si="171"/>
        <v>1.0926580822707346</v>
      </c>
      <c r="K389" s="303"/>
      <c r="L389" s="302">
        <v>0.40406491719084126</v>
      </c>
      <c r="M389" s="302">
        <v>0.6282313885335179</v>
      </c>
      <c r="N389" s="302">
        <v>0.1460677036757794</v>
      </c>
      <c r="O389" s="302">
        <f t="shared" si="170"/>
        <v>1.1783640094001386</v>
      </c>
    </row>
    <row r="390" spans="1:15" s="236" customFormat="1" x14ac:dyDescent="0.2">
      <c r="A390" s="237" t="str">
        <f>name!E$11</f>
        <v>Process, plant and machine operatives</v>
      </c>
      <c r="B390" s="302">
        <v>0.33078013655950544</v>
      </c>
      <c r="C390" s="302">
        <v>0.18859454774177051</v>
      </c>
      <c r="D390" s="302">
        <v>0.12937978651161092</v>
      </c>
      <c r="E390" s="302">
        <f t="shared" si="168"/>
        <v>0.64875447081288695</v>
      </c>
      <c r="F390" s="303"/>
      <c r="G390" s="302">
        <v>0.20108785198117668</v>
      </c>
      <c r="H390" s="302">
        <v>0.17621798133212926</v>
      </c>
      <c r="I390" s="302">
        <v>0.14278362909936293</v>
      </c>
      <c r="J390" s="302">
        <f t="shared" si="171"/>
        <v>0.52008946241266885</v>
      </c>
      <c r="K390" s="303"/>
      <c r="L390" s="302">
        <v>0.18027855521140576</v>
      </c>
      <c r="M390" s="302">
        <v>0.24149685823938438</v>
      </c>
      <c r="N390" s="302">
        <v>0.14119644923514182</v>
      </c>
      <c r="O390" s="302">
        <f t="shared" si="170"/>
        <v>0.56297186268593202</v>
      </c>
    </row>
    <row r="391" spans="1:15" s="236" customFormat="1" x14ac:dyDescent="0.2">
      <c r="A391" s="237" t="str">
        <f>name!E$12</f>
        <v>Elementary occupations</v>
      </c>
      <c r="B391" s="302">
        <v>0.53084842978899993</v>
      </c>
      <c r="C391" s="302">
        <v>0.99864773277809726</v>
      </c>
      <c r="D391" s="302">
        <v>0.4410085093087216</v>
      </c>
      <c r="E391" s="302">
        <f t="shared" si="168"/>
        <v>1.9705046718758186</v>
      </c>
      <c r="F391" s="303"/>
      <c r="G391" s="302">
        <v>0.36585333199669257</v>
      </c>
      <c r="H391" s="302">
        <v>0.98930706644175825</v>
      </c>
      <c r="I391" s="302">
        <v>0.29372092917835846</v>
      </c>
      <c r="J391" s="302">
        <f t="shared" si="171"/>
        <v>1.6488813276168093</v>
      </c>
      <c r="K391" s="303"/>
      <c r="L391" s="302">
        <v>0.42797493554114258</v>
      </c>
      <c r="M391" s="302">
        <v>0.53335045775381085</v>
      </c>
      <c r="N391" s="302">
        <v>0.27937127189463795</v>
      </c>
      <c r="O391" s="302">
        <f t="shared" si="170"/>
        <v>1.2406966651895914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10.134214559676323</v>
      </c>
      <c r="C393" s="311">
        <f t="shared" ref="C393:E393" si="172">SUM(C383:C391)</f>
        <v>6.4059975267091769</v>
      </c>
      <c r="D393" s="311">
        <f t="shared" si="172"/>
        <v>9.3767879136144821</v>
      </c>
      <c r="E393" s="311">
        <f t="shared" si="172"/>
        <v>25.916999999999984</v>
      </c>
      <c r="F393" s="311"/>
      <c r="G393" s="311">
        <f t="shared" ref="G393:J393" si="173">SUM(G383:G391)</f>
        <v>9.7277568315202121</v>
      </c>
      <c r="H393" s="311">
        <f t="shared" si="173"/>
        <v>8.0406969907751993</v>
      </c>
      <c r="I393" s="311">
        <f t="shared" si="173"/>
        <v>8.9965461777045856</v>
      </c>
      <c r="J393" s="311">
        <f t="shared" si="173"/>
        <v>26.765000000000001</v>
      </c>
      <c r="K393" s="311"/>
      <c r="L393" s="311">
        <f t="shared" ref="L393:O393" si="174">SUM(L383:L391)</f>
        <v>9.6877084128442341</v>
      </c>
      <c r="M393" s="311">
        <f t="shared" si="174"/>
        <v>7.7227235266909471</v>
      </c>
      <c r="N393" s="311">
        <f t="shared" si="174"/>
        <v>9.0595680604648354</v>
      </c>
      <c r="O393" s="311">
        <f t="shared" si="174"/>
        <v>26.470000000000017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Dorset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Dorset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Dorset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89.797214798085776</v>
      </c>
      <c r="C8" s="11">
        <f t="array" ref="C8:C16">MMULT(aggregation!$B$13:$AA$21,'Occ T2'!C8:C33)</f>
        <v>101.54784416494842</v>
      </c>
      <c r="D8" s="11">
        <f t="array" ref="D8:D16">MMULT(aggregation!$B$13:$AA$21,'Occ T2'!D8:D33)</f>
        <v>102.60409849956105</v>
      </c>
      <c r="E8" s="11">
        <f t="array" ref="E8:E16">MMULT(aggregation!$B$13:$AA$21,'Occ T2'!E8:E33)</f>
        <v>98.377153828711585</v>
      </c>
      <c r="F8" s="11">
        <f t="array" ref="F8:F16">MMULT(aggregation!$B$13:$AA$21,'Occ T2'!F8:F33)</f>
        <v>108.39504665832715</v>
      </c>
      <c r="G8" s="11"/>
      <c r="H8" s="11">
        <f>F8-D8</f>
        <v>5.7909481587660991</v>
      </c>
      <c r="I8" s="11">
        <f t="array" ref="I8:I16">MMULT(aggregation!$B$13:$AA$21,'Occ T2'!I8:I33)</f>
        <v>53.829077072111858</v>
      </c>
      <c r="J8" s="11">
        <f>SUM(H8:I8)</f>
        <v>59.620025230877957</v>
      </c>
      <c r="L8" s="10" t="str">
        <f>name!E4</f>
        <v>Managers, directors and senior officials</v>
      </c>
      <c r="M8" s="11">
        <f t="array" ref="M8:M16">MMULT(aggregation!$B$13:$AA$21,'Occ T2'!M8:M33)</f>
        <v>58.559517515671104</v>
      </c>
      <c r="N8" s="11">
        <f t="array" ref="N8:N16">MMULT(aggregation!$B$13:$AA$21,'Occ T2'!N8:N33)</f>
        <v>64.019775682091549</v>
      </c>
      <c r="O8" s="11">
        <f t="array" ref="O8:O16">MMULT(aggregation!$B$13:$AA$21,'Occ T2'!O8:O33)</f>
        <v>63.574248048016258</v>
      </c>
      <c r="P8" s="11">
        <f t="array" ref="P8:P16">MMULT(aggregation!$B$13:$AA$21,'Occ T2'!P8:P33)</f>
        <v>59.910625870791371</v>
      </c>
      <c r="Q8" s="11">
        <f t="array" ref="Q8:Q16">MMULT(aggregation!$B$13:$AA$21,'Occ T2'!Q8:Q33)</f>
        <v>63.913108341145218</v>
      </c>
      <c r="R8" s="11"/>
      <c r="S8" s="11">
        <f>Q8-O8</f>
        <v>0.33886029312895971</v>
      </c>
      <c r="T8" s="11">
        <f t="array" ref="T8:T16">MMULT(aggregation!$B$13:$AA$21,'Occ T2'!T8:T33)</f>
        <v>29.349367154703494</v>
      </c>
      <c r="U8" s="11">
        <f>SUM(S8:T8)</f>
        <v>29.688227447832453</v>
      </c>
      <c r="W8" s="10" t="str">
        <f>name!E4</f>
        <v>Managers, directors and senior officials</v>
      </c>
      <c r="X8" s="11">
        <f t="array" ref="X8:X16">MMULT(aggregation!$B$13:$AA$21,'Occ T2'!X8:X33)</f>
        <v>31.237697282414665</v>
      </c>
      <c r="Y8" s="11">
        <f t="array" ref="Y8:Y16">MMULT(aggregation!$B$13:$AA$21,'Occ T2'!Y8:Y33)</f>
        <v>37.528068482856838</v>
      </c>
      <c r="Z8" s="11">
        <f t="array" ref="Z8:Z16">MMULT(aggregation!$B$13:$AA$21,'Occ T2'!Z8:Z33)</f>
        <v>39.029850451544888</v>
      </c>
      <c r="AA8" s="11">
        <f t="array" ref="AA8:AA16">MMULT(aggregation!$B$13:$AA$21,'Occ T2'!AA8:AA33)</f>
        <v>38.466527957920107</v>
      </c>
      <c r="AB8" s="11">
        <f t="array" ref="AB8:AB16">MMULT(aggregation!$B$13:$AA$21,'Occ T2'!AB8:AB33)</f>
        <v>44.481938317181942</v>
      </c>
      <c r="AC8" s="11"/>
      <c r="AD8" s="11">
        <f>AB8-Z8</f>
        <v>5.4520878656370542</v>
      </c>
      <c r="AE8" s="11">
        <f t="array" ref="AE8:AE16">MMULT(aggregation!$B$13:$AA$21,'Occ T2'!AE8:AE33)</f>
        <v>24.479709917408357</v>
      </c>
      <c r="AF8" s="11">
        <f>SUM(AD8:AE8)</f>
        <v>29.931797783045411</v>
      </c>
    </row>
    <row r="9" spans="1:32" x14ac:dyDescent="0.2">
      <c r="A9" t="str">
        <f>name!E5</f>
        <v>Professional occupations</v>
      </c>
      <c r="B9" s="11">
        <v>162.80717600002984</v>
      </c>
      <c r="C9" s="11">
        <v>181.92350482549278</v>
      </c>
      <c r="D9" s="11">
        <v>187.57253377491764</v>
      </c>
      <c r="E9" s="11">
        <v>203.72614024801425</v>
      </c>
      <c r="F9" s="11">
        <v>225.09159649104981</v>
      </c>
      <c r="G9" s="11"/>
      <c r="H9" s="11">
        <f t="shared" ref="H9:H16" si="0">F9-D9</f>
        <v>37.519062716132169</v>
      </c>
      <c r="I9" s="11">
        <v>95.154318963174873</v>
      </c>
      <c r="J9" s="11">
        <f t="shared" ref="J9:J15" si="1">SUM(H9:I9)</f>
        <v>132.67338167930706</v>
      </c>
      <c r="L9" s="10" t="str">
        <f>name!E5</f>
        <v>Professional occupations</v>
      </c>
      <c r="M9" s="11">
        <v>86.455048273866041</v>
      </c>
      <c r="N9" s="11">
        <v>94.305688972386832</v>
      </c>
      <c r="O9" s="11">
        <v>97.003107836253591</v>
      </c>
      <c r="P9" s="11">
        <v>108.07037822191717</v>
      </c>
      <c r="Q9" s="11">
        <v>118.33023949590412</v>
      </c>
      <c r="R9" s="11"/>
      <c r="S9" s="11">
        <f t="shared" ref="S9:S16" si="2">Q9-O9</f>
        <v>21.327131659650533</v>
      </c>
      <c r="T9" s="11">
        <v>40.901801134683488</v>
      </c>
      <c r="U9" s="11">
        <f t="shared" ref="U9:U12" si="3">SUM(S9:T9)</f>
        <v>62.228932794334021</v>
      </c>
      <c r="W9" s="10" t="str">
        <f>name!E5</f>
        <v>Professional occupations</v>
      </c>
      <c r="X9" s="11">
        <v>76.352127726163843</v>
      </c>
      <c r="Y9" s="11">
        <v>87.61781585310591</v>
      </c>
      <c r="Z9" s="11">
        <v>90.569425938663969</v>
      </c>
      <c r="AA9" s="11">
        <v>95.655762026097079</v>
      </c>
      <c r="AB9" s="11">
        <v>106.76135699514586</v>
      </c>
      <c r="AC9" s="11"/>
      <c r="AD9" s="11">
        <f t="shared" ref="AD9:AD16" si="4">AB9-Z9</f>
        <v>16.191931056481891</v>
      </c>
      <c r="AE9" s="11">
        <v>54.252517828491392</v>
      </c>
      <c r="AF9" s="11">
        <f t="shared" ref="AF9:AF12" si="5">SUM(AD9:AE9)</f>
        <v>70.444448884973283</v>
      </c>
    </row>
    <row r="10" spans="1:32" x14ac:dyDescent="0.2">
      <c r="A10" t="str">
        <f>name!E6</f>
        <v>Associate professional occupations</v>
      </c>
      <c r="B10" s="11">
        <v>106.70437565774284</v>
      </c>
      <c r="C10" s="11">
        <v>111.5327247473343</v>
      </c>
      <c r="D10" s="11">
        <v>115.80444283486628</v>
      </c>
      <c r="E10" s="11">
        <v>121.77946055767424</v>
      </c>
      <c r="F10" s="11">
        <v>132.68645201374716</v>
      </c>
      <c r="G10" s="11"/>
      <c r="H10" s="11">
        <f t="shared" si="0"/>
        <v>16.882009178880878</v>
      </c>
      <c r="I10" s="11">
        <v>58.210895933086888</v>
      </c>
      <c r="J10" s="11">
        <f t="shared" si="1"/>
        <v>75.092905111967767</v>
      </c>
      <c r="L10" s="10" t="str">
        <f>name!E6</f>
        <v>Associate professional occupations</v>
      </c>
      <c r="M10" s="11">
        <v>57.202057323887871</v>
      </c>
      <c r="N10" s="11">
        <v>57.831249614675258</v>
      </c>
      <c r="O10" s="11">
        <v>60.060096961610249</v>
      </c>
      <c r="P10" s="11">
        <v>58.29851110545026</v>
      </c>
      <c r="Q10" s="11">
        <v>60.797504706211143</v>
      </c>
      <c r="R10" s="11"/>
      <c r="S10" s="11">
        <f t="shared" si="2"/>
        <v>0.73740774460089398</v>
      </c>
      <c r="T10" s="11">
        <v>22.247729576455047</v>
      </c>
      <c r="U10" s="11">
        <f t="shared" si="3"/>
        <v>22.985137321055941</v>
      </c>
      <c r="W10" s="10" t="str">
        <f>name!E6</f>
        <v>Associate professional occupations</v>
      </c>
      <c r="X10" s="11">
        <v>49.502318333855094</v>
      </c>
      <c r="Y10" s="11">
        <v>53.701475132659105</v>
      </c>
      <c r="Z10" s="11">
        <v>55.744345873256052</v>
      </c>
      <c r="AA10" s="11">
        <v>63.48094945222396</v>
      </c>
      <c r="AB10" s="11">
        <v>71.888947307536</v>
      </c>
      <c r="AC10" s="11"/>
      <c r="AD10" s="11">
        <f t="shared" si="4"/>
        <v>16.144601434279949</v>
      </c>
      <c r="AE10" s="11">
        <v>35.963166356631852</v>
      </c>
      <c r="AF10" s="11">
        <f t="shared" si="5"/>
        <v>52.107767790911801</v>
      </c>
    </row>
    <row r="11" spans="1:32" x14ac:dyDescent="0.2">
      <c r="A11" t="str">
        <f>name!E7</f>
        <v>Administrative and secretarial occupations</v>
      </c>
      <c r="B11" s="11">
        <v>87.580615457669239</v>
      </c>
      <c r="C11" s="11">
        <v>83.203699097799202</v>
      </c>
      <c r="D11" s="11">
        <v>84.655466921176611</v>
      </c>
      <c r="E11" s="11">
        <v>84.859908440011893</v>
      </c>
      <c r="F11" s="11">
        <v>78.191735747175642</v>
      </c>
      <c r="G11" s="11"/>
      <c r="H11" s="11">
        <f t="shared" si="0"/>
        <v>-6.4637311740009693</v>
      </c>
      <c r="I11" s="11">
        <v>42.074900630234126</v>
      </c>
      <c r="J11" s="11">
        <f t="shared" si="1"/>
        <v>35.611169456233156</v>
      </c>
      <c r="L11" s="10" t="str">
        <f>name!E7</f>
        <v>Administrative and secretarial occupations</v>
      </c>
      <c r="M11" s="11">
        <v>17.842891356259521</v>
      </c>
      <c r="N11" s="11">
        <v>16.242856262829761</v>
      </c>
      <c r="O11" s="11">
        <v>18.834298198497223</v>
      </c>
      <c r="P11" s="11">
        <v>19.700253170842792</v>
      </c>
      <c r="Q11" s="11">
        <v>21.330093097100928</v>
      </c>
      <c r="R11" s="11"/>
      <c r="S11" s="11">
        <f t="shared" si="2"/>
        <v>2.4957948986037053</v>
      </c>
      <c r="T11" s="11">
        <v>7.4083238297270091</v>
      </c>
      <c r="U11" s="11">
        <f t="shared" si="3"/>
        <v>9.9041187283307153</v>
      </c>
      <c r="W11" s="10" t="str">
        <f>name!E7</f>
        <v>Administrative and secretarial occupations</v>
      </c>
      <c r="X11" s="11">
        <v>69.737724101409754</v>
      </c>
      <c r="Y11" s="11">
        <v>66.960842834969412</v>
      </c>
      <c r="Z11" s="11">
        <v>65.821168722679431</v>
      </c>
      <c r="AA11" s="11">
        <v>65.159655269169079</v>
      </c>
      <c r="AB11" s="11">
        <v>56.861642650074778</v>
      </c>
      <c r="AC11" s="11"/>
      <c r="AD11" s="11">
        <f t="shared" si="4"/>
        <v>-8.9595260726046533</v>
      </c>
      <c r="AE11" s="11">
        <v>34.666576800507116</v>
      </c>
      <c r="AF11" s="11">
        <f t="shared" si="5"/>
        <v>25.707050727902462</v>
      </c>
    </row>
    <row r="12" spans="1:32" x14ac:dyDescent="0.2">
      <c r="A12" t="str">
        <f>name!E8</f>
        <v>Skilled trades occupations</v>
      </c>
      <c r="B12" s="11">
        <v>79.440266088986505</v>
      </c>
      <c r="C12" s="11">
        <v>77.51990861635386</v>
      </c>
      <c r="D12" s="11">
        <v>68.504012721631113</v>
      </c>
      <c r="E12" s="11">
        <v>71.631289573909513</v>
      </c>
      <c r="F12" s="11">
        <v>71.700662482136948</v>
      </c>
      <c r="G12" s="11"/>
      <c r="H12" s="11">
        <f t="shared" si="0"/>
        <v>3.196649760505835</v>
      </c>
      <c r="I12" s="11">
        <v>30.455655214916575</v>
      </c>
      <c r="J12" s="11">
        <f t="shared" si="1"/>
        <v>33.65230497542241</v>
      </c>
      <c r="L12" s="10" t="str">
        <f>name!E8</f>
        <v>Skilled trades occupations</v>
      </c>
      <c r="M12" s="11">
        <v>69.101385058579908</v>
      </c>
      <c r="N12" s="11">
        <v>68.124686110800951</v>
      </c>
      <c r="O12" s="11">
        <v>58.317040386491747</v>
      </c>
      <c r="P12" s="11">
        <v>60.09075392411718</v>
      </c>
      <c r="Q12" s="11">
        <v>58.674689798320529</v>
      </c>
      <c r="R12" s="11"/>
      <c r="S12" s="11">
        <f t="shared" si="2"/>
        <v>0.35764941182878118</v>
      </c>
      <c r="T12" s="11">
        <v>23.397151766745484</v>
      </c>
      <c r="U12" s="11">
        <f t="shared" si="3"/>
        <v>23.754801178574265</v>
      </c>
      <c r="W12" s="10" t="str">
        <f>name!E8</f>
        <v>Skilled trades occupations</v>
      </c>
      <c r="X12" s="11">
        <v>10.338881030406586</v>
      </c>
      <c r="Y12" s="11">
        <v>9.3952225055529404</v>
      </c>
      <c r="Z12" s="11">
        <v>10.186972335139362</v>
      </c>
      <c r="AA12" s="11">
        <v>11.540535649792325</v>
      </c>
      <c r="AB12" s="11">
        <v>13.025972683816402</v>
      </c>
      <c r="AC12" s="11"/>
      <c r="AD12" s="11">
        <f t="shared" si="4"/>
        <v>2.8390003486770397</v>
      </c>
      <c r="AE12" s="11">
        <v>7.0585034481710913</v>
      </c>
      <c r="AF12" s="11">
        <f t="shared" si="5"/>
        <v>9.897503796848131</v>
      </c>
    </row>
    <row r="13" spans="1:32" x14ac:dyDescent="0.2">
      <c r="A13" t="str">
        <f>name!E9</f>
        <v>Caring, leisure and other service occupations</v>
      </c>
      <c r="B13" s="11">
        <v>76.644560863262953</v>
      </c>
      <c r="C13" s="11">
        <v>78.678145546912731</v>
      </c>
      <c r="D13" s="11">
        <v>74.142382150038557</v>
      </c>
      <c r="E13" s="11">
        <v>76.718397597473356</v>
      </c>
      <c r="F13" s="11">
        <v>83.039980875469467</v>
      </c>
      <c r="G13" s="11"/>
      <c r="H13" s="11">
        <f t="shared" si="0"/>
        <v>8.8975987254309103</v>
      </c>
      <c r="I13" s="11">
        <v>42.264704784773748</v>
      </c>
      <c r="J13" s="11">
        <f>SUM(H13:I13)</f>
        <v>51.162303510204659</v>
      </c>
      <c r="L13" s="10" t="str">
        <f>name!E9</f>
        <v>Caring, leisure and other service occupations</v>
      </c>
      <c r="M13" s="11">
        <v>17.114936121026805</v>
      </c>
      <c r="N13" s="11">
        <v>17.119951918885366</v>
      </c>
      <c r="O13" s="11">
        <v>16.49718469267356</v>
      </c>
      <c r="P13" s="11">
        <v>18.546952198966974</v>
      </c>
      <c r="Q13" s="11">
        <v>21.785143312490163</v>
      </c>
      <c r="R13" s="11"/>
      <c r="S13" s="11">
        <f t="shared" si="2"/>
        <v>5.2879586198166031</v>
      </c>
      <c r="T13" s="11">
        <v>8.5043584926477713</v>
      </c>
      <c r="U13" s="11">
        <f>SUM(S13:T13)</f>
        <v>13.792317112464374</v>
      </c>
      <c r="W13" s="10" t="str">
        <f>name!E9</f>
        <v>Caring, leisure and other service occupations</v>
      </c>
      <c r="X13" s="11">
        <v>59.529624742236138</v>
      </c>
      <c r="Y13" s="11">
        <v>61.558193628027375</v>
      </c>
      <c r="Z13" s="11">
        <v>57.645197457365001</v>
      </c>
      <c r="AA13" s="11">
        <v>58.17144539850635</v>
      </c>
      <c r="AB13" s="11">
        <v>61.254837562979354</v>
      </c>
      <c r="AC13" s="11"/>
      <c r="AD13" s="11">
        <f t="shared" si="4"/>
        <v>3.6096401056143534</v>
      </c>
      <c r="AE13" s="11">
        <v>33.760346292125973</v>
      </c>
      <c r="AF13" s="11">
        <f>SUM(AD13:AE13)</f>
        <v>37.369986397740327</v>
      </c>
    </row>
    <row r="14" spans="1:32" x14ac:dyDescent="0.2">
      <c r="A14" t="str">
        <f>name!E10</f>
        <v>Sales and customer service occupations</v>
      </c>
      <c r="B14" s="11">
        <v>61.851807801329052</v>
      </c>
      <c r="C14" s="11">
        <v>61.78884053431333</v>
      </c>
      <c r="D14" s="11">
        <v>62.344292771821898</v>
      </c>
      <c r="E14" s="11">
        <v>63.469332499495501</v>
      </c>
      <c r="F14" s="11">
        <v>63.726772699828402</v>
      </c>
      <c r="G14" s="11"/>
      <c r="H14" s="11">
        <f t="shared" si="0"/>
        <v>1.3824799280065037</v>
      </c>
      <c r="I14" s="11">
        <v>28.110599555148863</v>
      </c>
      <c r="J14" s="11">
        <f t="shared" si="1"/>
        <v>29.493079483155366</v>
      </c>
      <c r="L14" s="10" t="str">
        <f>name!E10</f>
        <v>Sales and customer service occupations</v>
      </c>
      <c r="M14" s="11">
        <v>25.726359965388927</v>
      </c>
      <c r="N14" s="11">
        <v>25.950484857252604</v>
      </c>
      <c r="O14" s="11">
        <v>26.646283134354505</v>
      </c>
      <c r="P14" s="11">
        <v>27.973713131842906</v>
      </c>
      <c r="Q14" s="11">
        <v>29.108908338485794</v>
      </c>
      <c r="R14" s="11"/>
      <c r="S14" s="11">
        <f t="shared" si="2"/>
        <v>2.4626252041312888</v>
      </c>
      <c r="T14" s="11">
        <v>9.4212142433852417</v>
      </c>
      <c r="U14" s="11">
        <f t="shared" ref="U14:U15" si="6">SUM(S14:T14)</f>
        <v>11.883839447516531</v>
      </c>
      <c r="W14" s="10" t="str">
        <f>name!E10</f>
        <v>Sales and customer service occupations</v>
      </c>
      <c r="X14" s="11">
        <v>36.125447835940037</v>
      </c>
      <c r="Y14" s="11">
        <v>35.838355677060747</v>
      </c>
      <c r="Z14" s="11">
        <v>35.698009637467379</v>
      </c>
      <c r="AA14" s="11">
        <v>35.495619367652587</v>
      </c>
      <c r="AB14" s="11">
        <v>34.617864361342598</v>
      </c>
      <c r="AC14" s="11"/>
      <c r="AD14" s="11">
        <f t="shared" si="4"/>
        <v>-1.0801452761247816</v>
      </c>
      <c r="AE14" s="11">
        <v>18.689385311763616</v>
      </c>
      <c r="AF14" s="11">
        <f t="shared" ref="AF14:AF15" si="7">SUM(AD14:AE14)</f>
        <v>17.609240035638834</v>
      </c>
    </row>
    <row r="15" spans="1:32" x14ac:dyDescent="0.2">
      <c r="A15" t="str">
        <f>name!E11</f>
        <v>Process, plant and machine operatives</v>
      </c>
      <c r="B15" s="11">
        <v>36.210142470257011</v>
      </c>
      <c r="C15" s="11">
        <v>37.569900479653839</v>
      </c>
      <c r="D15" s="11">
        <v>32.487140102204783</v>
      </c>
      <c r="E15" s="11">
        <v>33.698973711678768</v>
      </c>
      <c r="F15" s="11">
        <v>32.970905147700634</v>
      </c>
      <c r="G15" s="11"/>
      <c r="H15" s="11">
        <f t="shared" si="0"/>
        <v>0.48376504549585064</v>
      </c>
      <c r="I15" s="11">
        <v>15.780578338949468</v>
      </c>
      <c r="J15" s="11">
        <f t="shared" si="1"/>
        <v>16.264343384445318</v>
      </c>
      <c r="L15" s="10" t="str">
        <f>name!E11</f>
        <v>Process, plant and machine operatives</v>
      </c>
      <c r="M15" s="11">
        <v>31.804838244728273</v>
      </c>
      <c r="N15" s="11">
        <v>33.270571370730607</v>
      </c>
      <c r="O15" s="11">
        <v>28.690014851176649</v>
      </c>
      <c r="P15" s="11">
        <v>28.985971397463139</v>
      </c>
      <c r="Q15" s="11">
        <v>27.937097695571886</v>
      </c>
      <c r="R15" s="11"/>
      <c r="S15" s="11">
        <f t="shared" si="2"/>
        <v>-0.75291715560476291</v>
      </c>
      <c r="T15" s="11">
        <v>13.262758990565459</v>
      </c>
      <c r="U15" s="11">
        <f t="shared" si="6"/>
        <v>12.509841834960696</v>
      </c>
      <c r="W15" s="10" t="str">
        <f>name!E11</f>
        <v>Process, plant and machine operatives</v>
      </c>
      <c r="X15" s="11">
        <v>4.405304225528706</v>
      </c>
      <c r="Y15" s="11">
        <v>4.2993291089232351</v>
      </c>
      <c r="Z15" s="11">
        <v>3.7971252510281341</v>
      </c>
      <c r="AA15" s="11">
        <v>4.7130023142156148</v>
      </c>
      <c r="AB15" s="11">
        <v>5.0338074521287393</v>
      </c>
      <c r="AC15" s="11"/>
      <c r="AD15" s="11">
        <f t="shared" si="4"/>
        <v>1.2366822011006051</v>
      </c>
      <c r="AE15" s="11">
        <v>2.5178193483840063</v>
      </c>
      <c r="AF15" s="11">
        <f t="shared" si="7"/>
        <v>3.7545015494846115</v>
      </c>
    </row>
    <row r="16" spans="1:32" x14ac:dyDescent="0.2">
      <c r="A16" t="str">
        <f>name!E12</f>
        <v>Elementary occupations</v>
      </c>
      <c r="B16" s="11">
        <v>91.198840862636715</v>
      </c>
      <c r="C16" s="11">
        <v>89.651431987191543</v>
      </c>
      <c r="D16" s="11">
        <v>83.421630223782287</v>
      </c>
      <c r="E16" s="11">
        <v>84.803343543030863</v>
      </c>
      <c r="F16" s="11">
        <v>82.068847884564718</v>
      </c>
      <c r="G16" s="11"/>
      <c r="H16" s="11">
        <f t="shared" si="0"/>
        <v>-1.3527823392175691</v>
      </c>
      <c r="I16" s="11">
        <v>39.772073144430856</v>
      </c>
      <c r="J16" s="11">
        <f>SUM(H16:I16)</f>
        <v>38.419290805213286</v>
      </c>
      <c r="L16" s="10" t="str">
        <f>name!E12</f>
        <v>Elementary occupations</v>
      </c>
      <c r="M16" s="11">
        <v>46.116628386299361</v>
      </c>
      <c r="N16" s="11">
        <v>44.36910367188662</v>
      </c>
      <c r="O16" s="11">
        <v>41.577306349780208</v>
      </c>
      <c r="P16" s="11">
        <v>43.557929495118749</v>
      </c>
      <c r="Q16" s="11">
        <v>41.748774678317268</v>
      </c>
      <c r="R16" s="11"/>
      <c r="S16" s="11">
        <f t="shared" si="2"/>
        <v>0.17146832853705973</v>
      </c>
      <c r="T16" s="11">
        <v>16.155251884575566</v>
      </c>
      <c r="U16" s="11">
        <f>SUM(S16:T16)</f>
        <v>16.326720213112626</v>
      </c>
      <c r="W16" s="10" t="str">
        <f>name!E12</f>
        <v>Elementary occupations</v>
      </c>
      <c r="X16" s="11">
        <v>45.082212476337432</v>
      </c>
      <c r="Y16" s="11">
        <v>45.282328315305087</v>
      </c>
      <c r="Z16" s="11">
        <v>41.844323874001994</v>
      </c>
      <c r="AA16" s="11">
        <v>41.245414047912163</v>
      </c>
      <c r="AB16" s="11">
        <v>40.320073206247471</v>
      </c>
      <c r="AC16" s="11"/>
      <c r="AD16" s="11">
        <f t="shared" si="4"/>
        <v>-1.5242506677545222</v>
      </c>
      <c r="AE16" s="11">
        <v>23.616821259855286</v>
      </c>
      <c r="AF16" s="11">
        <f>SUM(AD16:AE16)</f>
        <v>22.092570592100763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792.23500000000001</v>
      </c>
      <c r="C18" s="34">
        <f>SUM(C8:C16)</f>
        <v>823.41599999999983</v>
      </c>
      <c r="D18" s="34">
        <f>SUM(D8:D16)</f>
        <v>811.53600000000006</v>
      </c>
      <c r="E18" s="34">
        <f>SUM(E8:E16)</f>
        <v>839.06399999999996</v>
      </c>
      <c r="F18" s="34">
        <f>SUM(F8:F16)</f>
        <v>877.87200000000007</v>
      </c>
      <c r="G18" s="11"/>
      <c r="H18" s="34">
        <f>SUM(H8:H16)</f>
        <v>66.335999999999714</v>
      </c>
      <c r="I18" s="34">
        <f>SUM(I8:I16)</f>
        <v>405.65280363682723</v>
      </c>
      <c r="J18" s="34">
        <f>SUM(H18:I18)</f>
        <v>471.98880363682696</v>
      </c>
      <c r="L18" s="231" t="str">
        <f>name!E3</f>
        <v>All occupations</v>
      </c>
      <c r="M18" s="34">
        <f>SUM(M8:M16)</f>
        <v>409.92366224570776</v>
      </c>
      <c r="N18" s="34">
        <f>SUM(N8:N16)</f>
        <v>421.23436846153947</v>
      </c>
      <c r="O18" s="34">
        <f>SUM(O8:O16)</f>
        <v>411.19958045885397</v>
      </c>
      <c r="P18" s="34">
        <f>SUM(P8:P16)</f>
        <v>425.13508851651045</v>
      </c>
      <c r="Q18" s="34">
        <f>SUM(Q8:Q16)</f>
        <v>443.62555946354701</v>
      </c>
      <c r="R18" s="11"/>
      <c r="S18" s="34">
        <f>SUM(S8:S16)</f>
        <v>32.425979004693062</v>
      </c>
      <c r="T18" s="34">
        <f>SUM(T8:T16)</f>
        <v>170.64795707348856</v>
      </c>
      <c r="U18" s="34">
        <f>SUM(S18:T18)</f>
        <v>203.07393607818162</v>
      </c>
      <c r="W18" s="231" t="str">
        <f>name!E3</f>
        <v>All occupations</v>
      </c>
      <c r="X18" s="34">
        <f>SUM(X8:X16)</f>
        <v>382.3113377542922</v>
      </c>
      <c r="Y18" s="34">
        <f>SUM(Y8:Y16)</f>
        <v>402.18163153846069</v>
      </c>
      <c r="Z18" s="34">
        <f>SUM(Z8:Z16)</f>
        <v>400.33641954114626</v>
      </c>
      <c r="AA18" s="34">
        <f>SUM(AA8:AA16)</f>
        <v>413.92891148348929</v>
      </c>
      <c r="AB18" s="34">
        <f>SUM(AB8:AB16)</f>
        <v>434.24644053645306</v>
      </c>
      <c r="AC18" s="11"/>
      <c r="AD18" s="34">
        <f>SUM(AD8:AD16)</f>
        <v>33.910020995306937</v>
      </c>
      <c r="AE18" s="34">
        <f>SUM(AE8:AE16)</f>
        <v>235.00484656333867</v>
      </c>
      <c r="AF18" s="34">
        <f>SUM(AD18:AE18)</f>
        <v>268.9148675586456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11.334668980553216</v>
      </c>
      <c r="C26" s="18">
        <f t="shared" si="8"/>
        <v>12.332508011132701</v>
      </c>
      <c r="D26" s="18">
        <f t="shared" si="8"/>
        <v>12.643197405852732</v>
      </c>
      <c r="E26" s="18">
        <f t="shared" si="8"/>
        <v>11.724630520283505</v>
      </c>
      <c r="F26" s="18">
        <f t="shared" si="8"/>
        <v>12.347477383756075</v>
      </c>
      <c r="G26" s="11"/>
      <c r="H26" s="40">
        <f>IF(D8&gt;0,(H8/D8)*100,0)</f>
        <v>5.6439735287873258</v>
      </c>
      <c r="I26" s="40">
        <f>IF(D8&gt;0,(I8/D8)*100,0)</f>
        <v>52.462891696614001</v>
      </c>
      <c r="J26" s="40">
        <f>IF(D8&gt;0,(J8/D8)*100,0)</f>
        <v>58.106865225401314</v>
      </c>
      <c r="L26" t="str">
        <f>$A$8</f>
        <v>Managers, directors and senior officials</v>
      </c>
      <c r="M26" s="18">
        <f t="shared" ref="M26:Q26" si="9">M8/M$18*100</f>
        <v>14.285468956551867</v>
      </c>
      <c r="N26" s="18">
        <f t="shared" si="9"/>
        <v>15.198136827227296</v>
      </c>
      <c r="O26" s="18">
        <f t="shared" si="9"/>
        <v>15.460679210098979</v>
      </c>
      <c r="P26" s="18">
        <f t="shared" si="9"/>
        <v>14.092138590547012</v>
      </c>
      <c r="Q26" s="18">
        <f t="shared" si="9"/>
        <v>14.406994136774259</v>
      </c>
      <c r="R26" s="11"/>
      <c r="S26" s="40">
        <f>IF(O8&gt;0,(S8/O8)*100,0)</f>
        <v>0.53301502343059703</v>
      </c>
      <c r="T26" s="40">
        <f>IF(O8&gt;0,(T8/O8)*100,0)</f>
        <v>46.165496338291803</v>
      </c>
      <c r="U26" s="40">
        <f>IF(O8&gt;0,(U8/O8)*100,0)</f>
        <v>46.698511361722403</v>
      </c>
      <c r="W26" t="str">
        <f>$A$8</f>
        <v>Managers, directors and senior officials</v>
      </c>
      <c r="X26" s="18">
        <f t="shared" ref="X26:AB26" si="10">X8/X$18*100</f>
        <v>8.1707483397970346</v>
      </c>
      <c r="Y26" s="18">
        <f t="shared" si="10"/>
        <v>9.3311244323369902</v>
      </c>
      <c r="Z26" s="18">
        <f t="shared" si="10"/>
        <v>9.7492630064183885</v>
      </c>
      <c r="AA26" s="18">
        <f t="shared" si="10"/>
        <v>9.2930275926025647</v>
      </c>
      <c r="AB26" s="18">
        <f t="shared" si="10"/>
        <v>10.243477934379955</v>
      </c>
      <c r="AC26" s="11"/>
      <c r="AD26" s="40">
        <f>IF(Z8&gt;0,(AD8/Z8)*100,0)</f>
        <v>13.969020640767656</v>
      </c>
      <c r="AE26" s="40">
        <f>IF(Z8&gt;0,(AE8/Z8)*100,0)</f>
        <v>62.720480950342449</v>
      </c>
      <c r="AF26" s="40">
        <f>IF(Z8&gt;0,(AF8/Z8)*100,0)</f>
        <v>76.689501591110101</v>
      </c>
    </row>
    <row r="27" spans="1:32" x14ac:dyDescent="0.2">
      <c r="A27" t="str">
        <f>$A$9</f>
        <v>Professional occupations</v>
      </c>
      <c r="B27" s="18">
        <f t="shared" si="8"/>
        <v>20.550363970290363</v>
      </c>
      <c r="C27" s="18">
        <f t="shared" si="8"/>
        <v>22.093753925779051</v>
      </c>
      <c r="D27" s="18">
        <f t="shared" si="8"/>
        <v>23.113273320581911</v>
      </c>
      <c r="E27" s="18">
        <f t="shared" si="8"/>
        <v>24.280166977490904</v>
      </c>
      <c r="F27" s="18">
        <f t="shared" si="8"/>
        <v>25.640594128876398</v>
      </c>
      <c r="G27" s="11"/>
      <c r="H27" s="40">
        <f t="shared" ref="H27:H36" si="11">IF(D9&gt;0,(H9/D9)*100,0)</f>
        <v>20.0024289063313</v>
      </c>
      <c r="I27" s="40">
        <f t="shared" ref="I27:I36" si="12">IF(D9&gt;0,(I9/D9)*100,0)</f>
        <v>50.72934562869299</v>
      </c>
      <c r="J27" s="40">
        <f t="shared" ref="J27:J36" si="13">IF(D9&gt;0,(J9/D9)*100,0)</f>
        <v>70.7317745350243</v>
      </c>
      <c r="L27" t="str">
        <f>$A$9</f>
        <v>Professional occupations</v>
      </c>
      <c r="M27" s="18">
        <f t="shared" ref="M27:Q27" si="14">M9/M$18*100</f>
        <v>21.090523977131379</v>
      </c>
      <c r="N27" s="18">
        <f t="shared" si="14"/>
        <v>22.387937935077904</v>
      </c>
      <c r="O27" s="18">
        <f t="shared" si="14"/>
        <v>23.590274028978502</v>
      </c>
      <c r="P27" s="18">
        <f t="shared" si="14"/>
        <v>25.420244327285204</v>
      </c>
      <c r="Q27" s="18">
        <f t="shared" si="14"/>
        <v>26.673449482711192</v>
      </c>
      <c r="R27" s="11"/>
      <c r="S27" s="40">
        <f t="shared" ref="S27:S34" si="15">IF(O9&gt;0,(S9/O9)*100,0)</f>
        <v>21.986029247281298</v>
      </c>
      <c r="T27" s="40">
        <f t="shared" ref="T27:T34" si="16">IF(O9&gt;0,(T9/O9)*100,0)</f>
        <v>42.165454331347718</v>
      </c>
      <c r="U27" s="40">
        <f t="shared" ref="U27:U34" si="17">IF(O9&gt;0,(U9/O9)*100,0)</f>
        <v>64.151483578629026</v>
      </c>
      <c r="W27" t="str">
        <f>$A$9</f>
        <v>Professional occupations</v>
      </c>
      <c r="X27" s="18">
        <f t="shared" ref="X27:AB27" si="18">X9/X$18*100</f>
        <v>19.971191065025284</v>
      </c>
      <c r="Y27" s="18">
        <f t="shared" si="18"/>
        <v>21.785633400994097</v>
      </c>
      <c r="Z27" s="18">
        <f t="shared" si="18"/>
        <v>22.623329159628287</v>
      </c>
      <c r="AA27" s="18">
        <f t="shared" si="18"/>
        <v>23.109224645187069</v>
      </c>
      <c r="AB27" s="18">
        <f t="shared" si="18"/>
        <v>24.585430536461409</v>
      </c>
      <c r="AC27" s="11"/>
      <c r="AD27" s="40">
        <f t="shared" ref="AD27:AD34" si="19">IF(Z9&gt;0,(AD9/Z9)*100,0)</f>
        <v>17.877921703343354</v>
      </c>
      <c r="AE27" s="40">
        <f t="shared" ref="AE27:AE34" si="20">IF(Z9&gt;0,(AE9/Z9)*100,0)</f>
        <v>59.901580766596275</v>
      </c>
      <c r="AF27" s="40">
        <f t="shared" ref="AF27:AF34" si="21">IF(Z9&gt;0,(AF9/Z9)*100,0)</f>
        <v>77.779502469939629</v>
      </c>
    </row>
    <row r="28" spans="1:32" x14ac:dyDescent="0.2">
      <c r="A28" t="str">
        <f>$A$10</f>
        <v>Associate professional occupations</v>
      </c>
      <c r="B28" s="18">
        <f t="shared" si="8"/>
        <v>13.468778286460816</v>
      </c>
      <c r="C28" s="18">
        <f t="shared" si="8"/>
        <v>13.545124790790355</v>
      </c>
      <c r="D28" s="18">
        <f t="shared" si="8"/>
        <v>14.269785053881314</v>
      </c>
      <c r="E28" s="18">
        <f t="shared" si="8"/>
        <v>14.513727267249488</v>
      </c>
      <c r="F28" s="18">
        <f t="shared" si="8"/>
        <v>15.114555654326272</v>
      </c>
      <c r="G28" s="11"/>
      <c r="H28" s="40">
        <f t="shared" si="11"/>
        <v>14.57803238426191</v>
      </c>
      <c r="I28" s="40">
        <f t="shared" si="12"/>
        <v>50.266548077169979</v>
      </c>
      <c r="J28" s="40">
        <f t="shared" si="13"/>
        <v>64.844580461431903</v>
      </c>
      <c r="L28" t="str">
        <f>$A$10</f>
        <v>Associate professional occupations</v>
      </c>
      <c r="M28" s="18">
        <f t="shared" ref="M28:Q28" si="22">M10/M$18*100</f>
        <v>13.95431944828816</v>
      </c>
      <c r="N28" s="18">
        <f t="shared" si="22"/>
        <v>13.728996004264904</v>
      </c>
      <c r="O28" s="18">
        <f t="shared" si="22"/>
        <v>14.606069610914904</v>
      </c>
      <c r="P28" s="18">
        <f t="shared" si="22"/>
        <v>13.712938000220179</v>
      </c>
      <c r="Q28" s="18">
        <f t="shared" si="22"/>
        <v>13.704689328480162</v>
      </c>
      <c r="R28" s="11"/>
      <c r="S28" s="40">
        <f t="shared" si="15"/>
        <v>1.2277831403972539</v>
      </c>
      <c r="T28" s="40">
        <f t="shared" si="16"/>
        <v>37.04244698551777</v>
      </c>
      <c r="U28" s="40">
        <f t="shared" si="17"/>
        <v>38.270230125915027</v>
      </c>
      <c r="W28" t="str">
        <f>$A$10</f>
        <v>Associate professional occupations</v>
      </c>
      <c r="X28" s="18">
        <f t="shared" ref="X28:AB28" si="23">X10/X$18*100</f>
        <v>12.94816905630713</v>
      </c>
      <c r="Y28" s="18">
        <f t="shared" si="23"/>
        <v>13.352542961058536</v>
      </c>
      <c r="Z28" s="18">
        <f t="shared" si="23"/>
        <v>13.924375388366755</v>
      </c>
      <c r="AA28" s="18">
        <f t="shared" si="23"/>
        <v>15.336196069202593</v>
      </c>
      <c r="AB28" s="18">
        <f t="shared" si="23"/>
        <v>16.554873131194093</v>
      </c>
      <c r="AC28" s="11"/>
      <c r="AD28" s="40">
        <f t="shared" si="19"/>
        <v>28.961863631851305</v>
      </c>
      <c r="AE28" s="40">
        <f t="shared" si="20"/>
        <v>64.514464728674071</v>
      </c>
      <c r="AF28" s="40">
        <f t="shared" si="21"/>
        <v>93.476328360525372</v>
      </c>
    </row>
    <row r="29" spans="1:32" x14ac:dyDescent="0.2">
      <c r="A29" t="str">
        <f>$A$11</f>
        <v>Administrative and secretarial occupations</v>
      </c>
      <c r="B29" s="18">
        <f t="shared" si="8"/>
        <v>11.05487834514623</v>
      </c>
      <c r="C29" s="18">
        <f t="shared" si="8"/>
        <v>10.104697880269416</v>
      </c>
      <c r="D29" s="18">
        <f t="shared" si="8"/>
        <v>10.431510976860743</v>
      </c>
      <c r="E29" s="18">
        <f t="shared" si="8"/>
        <v>10.113639536437256</v>
      </c>
      <c r="F29" s="18">
        <f t="shared" si="8"/>
        <v>8.9069631731249697</v>
      </c>
      <c r="G29" s="11"/>
      <c r="H29" s="40">
        <f t="shared" si="11"/>
        <v>-7.6353381643023726</v>
      </c>
      <c r="I29" s="40">
        <f t="shared" si="12"/>
        <v>49.701339039817007</v>
      </c>
      <c r="J29" s="40">
        <f t="shared" si="13"/>
        <v>42.066000875514639</v>
      </c>
      <c r="L29" t="str">
        <f>$A$11</f>
        <v>Administrative and secretarial occupations</v>
      </c>
      <c r="M29" s="18">
        <f t="shared" ref="M29:Q29" si="24">M11/M$18*100</f>
        <v>4.352735155250568</v>
      </c>
      <c r="N29" s="18">
        <f t="shared" si="24"/>
        <v>3.8560140100042202</v>
      </c>
      <c r="O29" s="18">
        <f t="shared" si="24"/>
        <v>4.5803301106193235</v>
      </c>
      <c r="P29" s="18">
        <f t="shared" si="24"/>
        <v>4.6338807835377525</v>
      </c>
      <c r="Q29" s="18">
        <f t="shared" si="24"/>
        <v>4.8081298838809658</v>
      </c>
      <c r="R29" s="11"/>
      <c r="S29" s="40">
        <f t="shared" si="15"/>
        <v>13.251329421994834</v>
      </c>
      <c r="T29" s="40">
        <f t="shared" si="16"/>
        <v>39.334217562288117</v>
      </c>
      <c r="U29" s="40">
        <f t="shared" si="17"/>
        <v>52.585546984282963</v>
      </c>
      <c r="W29" t="str">
        <f>$A$11</f>
        <v>Administrative and secretarial occupations</v>
      </c>
      <c r="X29" s="18">
        <f t="shared" ref="X29:AB29" si="25">X11/X$18*100</f>
        <v>18.241081865646766</v>
      </c>
      <c r="Y29" s="18">
        <f t="shared" si="25"/>
        <v>16.649403549044468</v>
      </c>
      <c r="Z29" s="18">
        <f t="shared" si="25"/>
        <v>16.441464106143954</v>
      </c>
      <c r="AA29" s="18">
        <f t="shared" si="25"/>
        <v>15.741750204314528</v>
      </c>
      <c r="AB29" s="18">
        <f t="shared" si="25"/>
        <v>13.094325558507713</v>
      </c>
      <c r="AC29" s="11"/>
      <c r="AD29" s="40">
        <f t="shared" si="19"/>
        <v>-13.611921888463135</v>
      </c>
      <c r="AE29" s="40">
        <f t="shared" si="20"/>
        <v>52.667823244776798</v>
      </c>
      <c r="AF29" s="40">
        <f t="shared" si="21"/>
        <v>39.055901356313669</v>
      </c>
    </row>
    <row r="30" spans="1:32" x14ac:dyDescent="0.2">
      <c r="A30" t="str">
        <f>$A$12</f>
        <v>Skilled trades occupations</v>
      </c>
      <c r="B30" s="18">
        <f t="shared" si="8"/>
        <v>10.027361337101555</v>
      </c>
      <c r="C30" s="18">
        <f t="shared" si="8"/>
        <v>9.414428261820742</v>
      </c>
      <c r="D30" s="18">
        <f t="shared" si="8"/>
        <v>8.4412783563059559</v>
      </c>
      <c r="E30" s="18">
        <f t="shared" si="8"/>
        <v>8.5370471828024463</v>
      </c>
      <c r="F30" s="18">
        <f t="shared" si="8"/>
        <v>8.1675531833954089</v>
      </c>
      <c r="G30" s="11"/>
      <c r="H30" s="40">
        <f t="shared" si="11"/>
        <v>4.6663686308356178</v>
      </c>
      <c r="I30" s="40">
        <f t="shared" si="12"/>
        <v>44.458206176438722</v>
      </c>
      <c r="J30" s="40">
        <f t="shared" si="13"/>
        <v>49.124574807274342</v>
      </c>
      <c r="L30" t="str">
        <f>$A$12</f>
        <v>Skilled trades occupations</v>
      </c>
      <c r="M30" s="18">
        <f t="shared" ref="M30:Q30" si="26">M12/M$18*100</f>
        <v>16.857134979722304</v>
      </c>
      <c r="N30" s="18">
        <f t="shared" si="26"/>
        <v>16.172632437284385</v>
      </c>
      <c r="O30" s="18">
        <f t="shared" si="26"/>
        <v>14.182174096923026</v>
      </c>
      <c r="P30" s="18">
        <f t="shared" si="26"/>
        <v>14.134508194513215</v>
      </c>
      <c r="Q30" s="18">
        <f t="shared" si="26"/>
        <v>13.226174314499087</v>
      </c>
      <c r="R30" s="11"/>
      <c r="S30" s="40">
        <f t="shared" si="15"/>
        <v>0.61328457249971347</v>
      </c>
      <c r="T30" s="40">
        <f t="shared" si="16"/>
        <v>40.120609022135966</v>
      </c>
      <c r="U30" s="40">
        <f t="shared" si="17"/>
        <v>40.733893594635681</v>
      </c>
      <c r="W30" t="str">
        <f>$A$12</f>
        <v>Skilled trades occupations</v>
      </c>
      <c r="X30" s="18">
        <f t="shared" ref="X30:AB30" si="27">X12/X$18*100</f>
        <v>2.7043092917770819</v>
      </c>
      <c r="Y30" s="18">
        <f t="shared" si="27"/>
        <v>2.3360645461637581</v>
      </c>
      <c r="Z30" s="18">
        <f t="shared" si="27"/>
        <v>2.5446029483940951</v>
      </c>
      <c r="AA30" s="18">
        <f t="shared" si="27"/>
        <v>2.7880477370937768</v>
      </c>
      <c r="AB30" s="18">
        <f t="shared" si="27"/>
        <v>2.9996728741690006</v>
      </c>
      <c r="AC30" s="11"/>
      <c r="AD30" s="40">
        <f t="shared" si="19"/>
        <v>27.868931565506216</v>
      </c>
      <c r="AE30" s="40">
        <f t="shared" si="20"/>
        <v>69.289512290351453</v>
      </c>
      <c r="AF30" s="40">
        <f t="shared" si="21"/>
        <v>97.158443855857684</v>
      </c>
    </row>
    <row r="31" spans="1:32" x14ac:dyDescent="0.2">
      <c r="A31" t="str">
        <f>$A$13</f>
        <v>Caring, leisure and other service occupations</v>
      </c>
      <c r="B31" s="18">
        <f t="shared" si="8"/>
        <v>9.6744729610864137</v>
      </c>
      <c r="C31" s="18">
        <f t="shared" si="8"/>
        <v>9.5550906888999911</v>
      </c>
      <c r="D31" s="18">
        <f t="shared" si="8"/>
        <v>9.1360558434916701</v>
      </c>
      <c r="E31" s="18">
        <f t="shared" si="8"/>
        <v>9.1433308540794691</v>
      </c>
      <c r="F31" s="18">
        <f t="shared" si="8"/>
        <v>9.4592356146988923</v>
      </c>
      <c r="G31" s="11"/>
      <c r="H31" s="40">
        <f t="shared" si="11"/>
        <v>12.000691733137527</v>
      </c>
      <c r="I31" s="40">
        <f t="shared" si="12"/>
        <v>57.004783983396422</v>
      </c>
      <c r="J31" s="40">
        <f t="shared" si="13"/>
        <v>69.005475716533951</v>
      </c>
      <c r="L31" t="str">
        <f>$A$13</f>
        <v>Caring, leisure and other service occupations</v>
      </c>
      <c r="M31" s="18">
        <f t="shared" ref="M31:Q31" si="28">M13/M$18*100</f>
        <v>4.17515203373845</v>
      </c>
      <c r="N31" s="18">
        <f t="shared" si="28"/>
        <v>4.064234355190913</v>
      </c>
      <c r="O31" s="18">
        <f t="shared" si="28"/>
        <v>4.0119653512935249</v>
      </c>
      <c r="P31" s="18">
        <f t="shared" si="28"/>
        <v>4.3626020763625322</v>
      </c>
      <c r="Q31" s="18">
        <f t="shared" si="28"/>
        <v>4.9107051764181007</v>
      </c>
      <c r="R31" s="11"/>
      <c r="S31" s="40">
        <f t="shared" si="15"/>
        <v>32.053703212554794</v>
      </c>
      <c r="T31" s="40">
        <f t="shared" si="16"/>
        <v>51.550362386526338</v>
      </c>
      <c r="U31" s="40">
        <f t="shared" si="17"/>
        <v>83.604065599081139</v>
      </c>
      <c r="W31" t="str">
        <f>$A$13</f>
        <v>Caring, leisure and other service occupations</v>
      </c>
      <c r="X31" s="18">
        <f t="shared" ref="X31:AB31" si="29">X13/X$18*100</f>
        <v>15.570980733115283</v>
      </c>
      <c r="Y31" s="18">
        <f t="shared" si="29"/>
        <v>15.306067905823928</v>
      </c>
      <c r="Z31" s="18">
        <f t="shared" si="29"/>
        <v>14.399188942998546</v>
      </c>
      <c r="AA31" s="18">
        <f t="shared" si="29"/>
        <v>14.053486911562754</v>
      </c>
      <c r="AB31" s="18">
        <f t="shared" si="29"/>
        <v>14.106007981851789</v>
      </c>
      <c r="AC31" s="11"/>
      <c r="AD31" s="40">
        <f t="shared" si="19"/>
        <v>6.2618227793982006</v>
      </c>
      <c r="AE31" s="40">
        <f t="shared" si="20"/>
        <v>58.565757046969061</v>
      </c>
      <c r="AF31" s="40">
        <f t="shared" si="21"/>
        <v>64.82757982636727</v>
      </c>
    </row>
    <row r="32" spans="1:32" x14ac:dyDescent="0.2">
      <c r="A32" t="str">
        <f>$A$14</f>
        <v>Sales and customer service occupations</v>
      </c>
      <c r="B32" s="18">
        <f t="shared" si="8"/>
        <v>7.8072551454213786</v>
      </c>
      <c r="C32" s="18">
        <f t="shared" si="8"/>
        <v>7.5039640393571831</v>
      </c>
      <c r="D32" s="18">
        <f t="shared" si="8"/>
        <v>7.6822584299183152</v>
      </c>
      <c r="E32" s="18">
        <f t="shared" si="8"/>
        <v>7.5643017099405405</v>
      </c>
      <c r="F32" s="18">
        <f t="shared" si="8"/>
        <v>7.2592328608075434</v>
      </c>
      <c r="H32" s="40">
        <f t="shared" si="11"/>
        <v>2.2174923582280992</v>
      </c>
      <c r="I32" s="40">
        <f t="shared" si="12"/>
        <v>45.089290944453808</v>
      </c>
      <c r="J32" s="40">
        <f t="shared" si="13"/>
        <v>47.306783302681907</v>
      </c>
      <c r="L32" t="str">
        <f>$A$14</f>
        <v>Sales and customer service occupations</v>
      </c>
      <c r="M32" s="18">
        <f t="shared" ref="M32:Q32" si="30">M14/M$18*100</f>
        <v>6.2758904485900544</v>
      </c>
      <c r="N32" s="18">
        <f t="shared" si="30"/>
        <v>6.1605810921911983</v>
      </c>
      <c r="O32" s="18">
        <f t="shared" si="30"/>
        <v>6.4801338329723377</v>
      </c>
      <c r="P32" s="18">
        <f t="shared" si="30"/>
        <v>6.5799586737137847</v>
      </c>
      <c r="Q32" s="18">
        <f t="shared" si="30"/>
        <v>6.5615940555106107</v>
      </c>
      <c r="S32" s="40">
        <f t="shared" si="15"/>
        <v>9.2419088685441331</v>
      </c>
      <c r="T32" s="40">
        <f t="shared" si="16"/>
        <v>35.356579361864789</v>
      </c>
      <c r="U32" s="40">
        <f t="shared" si="17"/>
        <v>44.598488230408918</v>
      </c>
      <c r="W32" t="str">
        <f>$A$14</f>
        <v>Sales and customer service occupations</v>
      </c>
      <c r="X32" s="18">
        <f t="shared" ref="X32:AB32" si="31">X14/X$18*100</f>
        <v>9.449222209349573</v>
      </c>
      <c r="Y32" s="18">
        <f t="shared" si="31"/>
        <v>8.9109876898078859</v>
      </c>
      <c r="Z32" s="18">
        <f t="shared" si="31"/>
        <v>8.9170027744124258</v>
      </c>
      <c r="AA32" s="18">
        <f t="shared" si="31"/>
        <v>8.575293578899581</v>
      </c>
      <c r="AB32" s="18">
        <f t="shared" si="31"/>
        <v>7.9719396936396025</v>
      </c>
      <c r="AD32" s="40">
        <f t="shared" si="19"/>
        <v>-3.025785714929885</v>
      </c>
      <c r="AE32" s="40">
        <f t="shared" si="20"/>
        <v>52.35413823225565</v>
      </c>
      <c r="AF32" s="40">
        <f t="shared" si="21"/>
        <v>49.328352517325762</v>
      </c>
    </row>
    <row r="33" spans="1:32" x14ac:dyDescent="0.2">
      <c r="A33" t="str">
        <f>$A$15</f>
        <v>Process, plant and machine operatives</v>
      </c>
      <c r="B33" s="18">
        <f t="shared" si="8"/>
        <v>4.5706315007866367</v>
      </c>
      <c r="C33" s="18">
        <f t="shared" si="8"/>
        <v>4.5626876912343031</v>
      </c>
      <c r="D33" s="18">
        <f t="shared" si="8"/>
        <v>4.0031668468441053</v>
      </c>
      <c r="E33" s="18">
        <f t="shared" si="8"/>
        <v>4.0162578434635225</v>
      </c>
      <c r="F33" s="18">
        <f t="shared" si="8"/>
        <v>3.7557759158169564</v>
      </c>
      <c r="G33" s="11"/>
      <c r="H33" s="40">
        <f t="shared" si="11"/>
        <v>1.489097051860897</v>
      </c>
      <c r="I33" s="40">
        <f t="shared" si="12"/>
        <v>48.574846198537799</v>
      </c>
      <c r="J33" s="40">
        <f t="shared" si="13"/>
        <v>50.063943250398694</v>
      </c>
      <c r="L33" t="str">
        <f>$A$15</f>
        <v>Process, plant and machine operatives</v>
      </c>
      <c r="M33" s="18">
        <f t="shared" ref="M33:Q33" si="32">M15/M$18*100</f>
        <v>7.7587222143972001</v>
      </c>
      <c r="N33" s="18">
        <f t="shared" si="32"/>
        <v>7.8983515737910057</v>
      </c>
      <c r="O33" s="18">
        <f t="shared" si="32"/>
        <v>6.9771508081700171</v>
      </c>
      <c r="P33" s="18">
        <f t="shared" si="32"/>
        <v>6.8180614069302923</v>
      </c>
      <c r="Q33" s="18">
        <f t="shared" si="32"/>
        <v>6.2974499777142565</v>
      </c>
      <c r="R33" s="11"/>
      <c r="S33" s="40">
        <f t="shared" si="15"/>
        <v>-2.6243177618079341</v>
      </c>
      <c r="T33" s="40">
        <f t="shared" si="16"/>
        <v>46.227787121628204</v>
      </c>
      <c r="U33" s="40">
        <f t="shared" si="17"/>
        <v>43.603469359820274</v>
      </c>
      <c r="W33" t="str">
        <f>$A$15</f>
        <v>Process, plant and machine operatives</v>
      </c>
      <c r="X33" s="18">
        <f t="shared" ref="X33:AB33" si="33">X15/X$18*100</f>
        <v>1.1522818683342195</v>
      </c>
      <c r="Y33" s="18">
        <f t="shared" si="33"/>
        <v>1.0690018568170458</v>
      </c>
      <c r="Z33" s="18">
        <f t="shared" si="33"/>
        <v>0.94848359172025543</v>
      </c>
      <c r="AA33" s="18">
        <f t="shared" si="33"/>
        <v>1.1386018670028575</v>
      </c>
      <c r="AB33" s="18">
        <f t="shared" si="33"/>
        <v>1.159205230539172</v>
      </c>
      <c r="AC33" s="11"/>
      <c r="AD33" s="40">
        <f t="shared" si="19"/>
        <v>32.568907248075455</v>
      </c>
      <c r="AE33" s="40">
        <f t="shared" si="20"/>
        <v>66.308567190462455</v>
      </c>
      <c r="AF33" s="40">
        <f t="shared" si="21"/>
        <v>98.877474438537902</v>
      </c>
    </row>
    <row r="34" spans="1:32" x14ac:dyDescent="0.2">
      <c r="A34" t="str">
        <f>$A$16</f>
        <v>Elementary occupations</v>
      </c>
      <c r="B34" s="18">
        <f t="shared" si="8"/>
        <v>11.511589473153384</v>
      </c>
      <c r="C34" s="18">
        <f t="shared" si="8"/>
        <v>10.88774471071628</v>
      </c>
      <c r="D34" s="18">
        <f t="shared" si="8"/>
        <v>10.279473766263267</v>
      </c>
      <c r="E34" s="18">
        <f t="shared" si="8"/>
        <v>10.106898108252871</v>
      </c>
      <c r="F34" s="18">
        <f t="shared" si="8"/>
        <v>9.3486120851974679</v>
      </c>
      <c r="G34" s="11"/>
      <c r="H34" s="40">
        <f t="shared" si="11"/>
        <v>-1.6216205983851781</v>
      </c>
      <c r="I34" s="40">
        <f t="shared" si="12"/>
        <v>47.675972092298451</v>
      </c>
      <c r="J34" s="40">
        <f t="shared" si="13"/>
        <v>46.054351493913273</v>
      </c>
      <c r="L34" t="str">
        <f>$A$16</f>
        <v>Elementary occupations</v>
      </c>
      <c r="M34" s="18">
        <f t="shared" ref="M34:Q34" si="34">M16/M$18*100</f>
        <v>11.250052786330034</v>
      </c>
      <c r="N34" s="18">
        <f t="shared" si="34"/>
        <v>10.533115764968192</v>
      </c>
      <c r="O34" s="18">
        <f t="shared" si="34"/>
        <v>10.11122295002939</v>
      </c>
      <c r="P34" s="18">
        <f t="shared" si="34"/>
        <v>10.24566794689005</v>
      </c>
      <c r="Q34" s="18">
        <f t="shared" si="34"/>
        <v>9.4108136440113732</v>
      </c>
      <c r="R34" s="11"/>
      <c r="S34" s="40">
        <f t="shared" si="15"/>
        <v>0.41240845930358394</v>
      </c>
      <c r="T34" s="40">
        <f t="shared" si="16"/>
        <v>38.855936814821987</v>
      </c>
      <c r="U34" s="40">
        <f t="shared" si="17"/>
        <v>39.268345274125565</v>
      </c>
      <c r="W34" t="str">
        <f>$A$16</f>
        <v>Elementary occupations</v>
      </c>
      <c r="X34" s="18">
        <f t="shared" ref="X34:AB34" si="35">X16/X$18*100</f>
        <v>11.792015570647642</v>
      </c>
      <c r="Y34" s="18">
        <f t="shared" si="35"/>
        <v>11.25917365795328</v>
      </c>
      <c r="Z34" s="18">
        <f t="shared" si="35"/>
        <v>10.452290081917283</v>
      </c>
      <c r="AA34" s="18">
        <f t="shared" si="35"/>
        <v>9.9643713941342682</v>
      </c>
      <c r="AB34" s="18">
        <f t="shared" si="35"/>
        <v>9.2850670592572833</v>
      </c>
      <c r="AC34" s="11"/>
      <c r="AD34" s="40">
        <f t="shared" si="19"/>
        <v>-3.6426700843445672</v>
      </c>
      <c r="AE34" s="40">
        <f t="shared" si="20"/>
        <v>56.43972485006141</v>
      </c>
      <c r="AF34" s="40">
        <f t="shared" si="21"/>
        <v>52.797054765716858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8.1741290589696209</v>
      </c>
      <c r="I36" s="43">
        <f t="shared" si="12"/>
        <v>49.985805144420851</v>
      </c>
      <c r="J36" s="43">
        <f t="shared" si="13"/>
        <v>58.15993420339047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7.8857033289064153</v>
      </c>
      <c r="T36" s="43">
        <f t="shared" ref="T36" si="37">IF(O18&gt;0,(T18/O18)*100,0)</f>
        <v>41.500031902528697</v>
      </c>
      <c r="U36" s="43">
        <f t="shared" ref="U36" si="38">IF(O18&gt;0,(U18/O18)*100,0)</f>
        <v>49.385735231435113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8.4703812443977977</v>
      </c>
      <c r="AE36" s="43">
        <f t="shared" ref="AE36" si="40">IF(Z18&gt;0,(AE18/Z18)*100,0)</f>
        <v>58.701840525199842</v>
      </c>
      <c r="AF36" s="43">
        <f t="shared" ref="AF36" si="41">IF(Z18&gt;0,(AF18/Z18)*100,0)</f>
        <v>67.172221769597641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Dorset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Dorset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Dorset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3.1221502991594319</v>
      </c>
      <c r="C46" s="18">
        <f t="shared" si="42"/>
        <v>1.0401543659527723</v>
      </c>
      <c r="D46" s="18">
        <f t="shared" si="42"/>
        <v>-0.83785581354778316</v>
      </c>
      <c r="E46" s="18">
        <f t="shared" si="42"/>
        <v>0.97445511765261728</v>
      </c>
      <c r="F46" s="18">
        <f>IF(F$6-D$6 &lt;&gt; 0,(EXP(LN(F8/D8)/(F$6-D$6))-1)*100,0)</f>
        <v>0.36670080557106299</v>
      </c>
      <c r="H46" s="18">
        <f>IF($F$6-$D$6 &lt;&gt; 0,(EXP(LN(1+(H26/100))/($F$6-$D$6))-1)*100,0)</f>
        <v>0.36670080557106299</v>
      </c>
      <c r="I46" s="18">
        <f>IF($F$6-$D$6 &lt;&gt; 0,(EXP(LN(1+(I26/100))/($F$6-$D$6))-1)*100,0)</f>
        <v>2.8515742728813853</v>
      </c>
      <c r="J46" s="18">
        <f>IF($F$6-$D$6 &lt;&gt; 0,(EXP(LN(1+(J26/100))/($F$6-$D$6))-1)*100,0)</f>
        <v>3.1011197069472196</v>
      </c>
      <c r="L46" t="str">
        <f>$A$8</f>
        <v>Managers, directors and senior officials</v>
      </c>
      <c r="M46" s="18">
        <f t="shared" ref="M46:M54" si="43">IF(N$6-M$6 &lt;&gt; 0,(EXP(LN(N8/M8)/(N$6-M$6))-1)*100,0)</f>
        <v>2.2537312843266211</v>
      </c>
      <c r="N46" s="18">
        <f t="shared" ref="N46:N54" si="44">IF(O$6-N$6 &lt;&gt; 0,(EXP(LN(O8/N8)/(O$6-N$6))-1)*100,0)</f>
        <v>-0.69592189183492748</v>
      </c>
      <c r="O46" s="18">
        <f t="shared" ref="O46:O54" si="45">IF(P$6-O$6 &lt;&gt; 0,(EXP(LN(P8/O8)/(P$6-O$6))-1)*100,0)</f>
        <v>-1.1800738718892645</v>
      </c>
      <c r="P46" s="18">
        <f t="shared" ref="P46:P54" si="46">IF(Q$6-P$6 &lt;&gt; 0,(EXP(LN(Q8/P8)/(Q$6-P$6))-1)*100,0)</f>
        <v>0.64880161625948674</v>
      </c>
      <c r="Q46" s="18">
        <f>IF(Q$6-O$6 &lt;&gt; 0,(EXP(LN(Q8/O8)/(Q$6-O$6))-1)*100,0)</f>
        <v>3.5446249098924909E-2</v>
      </c>
      <c r="S46" s="18">
        <f>IF($F$6-$D$6 &lt;&gt; 0,(EXP(LN(1+(S26/100))/($F$6-$D$6))-1)*100,0)</f>
        <v>3.5446249098924909E-2</v>
      </c>
      <c r="T46" s="18">
        <f>IF($F$6-$D$6 &lt;&gt; 0,(EXP(LN(1+(T26/100))/($F$6-$D$6))-1)*100,0)</f>
        <v>2.5627501665372199</v>
      </c>
      <c r="U46" s="18">
        <f>IF($F$6-$D$6 &lt;&gt; 0,(EXP(LN(1+(U26/100))/($F$6-$D$6))-1)*100,0)</f>
        <v>2.5876418929256184</v>
      </c>
      <c r="W46" t="str">
        <f>$A$8</f>
        <v>Managers, directors and senior officials</v>
      </c>
      <c r="X46" s="18">
        <f t="shared" ref="X46:X54" si="47">IF(Y$6-X$6 &lt;&gt; 0,(EXP(LN(Y8/X8)/(Y$6-X$6))-1)*100,0)</f>
        <v>4.6933990461931918</v>
      </c>
      <c r="Y46" s="18">
        <f t="shared" ref="Y46:Y54" si="48">IF(Z$6-Y$6 &lt;&gt; 0,(EXP(LN(Z8/Y8)/(Z$6-Y$6))-1)*100,0)</f>
        <v>4.0017566301715712</v>
      </c>
      <c r="Z46" s="18">
        <f t="shared" ref="Z46:Z54" si="49">IF(AA$6-Z$6 &lt;&gt; 0,(EXP(LN(AA8/Z8)/(AA$6-Z$6))-1)*100,0)</f>
        <v>-0.29034348773703256</v>
      </c>
      <c r="AA46" s="18">
        <f t="shared" ref="AA46:AA54" si="50">IF(AB$6-AA$6 &lt;&gt; 0,(EXP(LN(AB8/AA8)/(AB$6-AA$6))-1)*100,0)</f>
        <v>1.4635542599321871</v>
      </c>
      <c r="AB46" s="18">
        <f>IF(AB$6-Z$6 &lt;&gt; 0,(EXP(LN(AB8/Z8)/(AB$6-Z$6))-1)*100,0)</f>
        <v>0.87552029899315986</v>
      </c>
      <c r="AD46" s="18">
        <f>IF($F$6-$D$6 &lt;&gt; 0,(EXP(LN(1+(AD26/100))/($F$6-$D$6))-1)*100,0)</f>
        <v>0.87552029899315986</v>
      </c>
      <c r="AE46" s="18">
        <f>IF($F$6-$D$6 &lt;&gt; 0,(EXP(LN(1+(AE26/100))/($F$6-$D$6))-1)*100,0)</f>
        <v>3.2990072913438917</v>
      </c>
      <c r="AF46" s="18">
        <f>IF($F$6-$D$6 &lt;&gt; 0,(EXP(LN(1+(AF26/100))/($F$6-$D$6))-1)*100,0)</f>
        <v>3.8677481854927143</v>
      </c>
    </row>
    <row r="47" spans="1:32" x14ac:dyDescent="0.2">
      <c r="A47" t="str">
        <f>$A$9</f>
        <v>Professional occupations</v>
      </c>
      <c r="B47" s="18">
        <f t="shared" si="42"/>
        <v>2.8143697769597908</v>
      </c>
      <c r="C47" s="18">
        <f t="shared" si="42"/>
        <v>3.1051671716876728</v>
      </c>
      <c r="D47" s="18">
        <f t="shared" si="42"/>
        <v>1.6659451414323678</v>
      </c>
      <c r="E47" s="18">
        <f t="shared" si="42"/>
        <v>1.0022974141547403</v>
      </c>
      <c r="F47" s="18">
        <f>IF(F$6-D$6 &lt;&gt; 0,(EXP(LN(F9/D9)/(F$6-D$6))-1)*100,0)</f>
        <v>1.2230305755928095</v>
      </c>
      <c r="H47" s="18">
        <f t="shared" ref="H47:J56" si="51">IF($F$6-$D$6 &lt;&gt; 0,(EXP(LN(1+(H27/100))/($F$6-$D$6))-1)*100,0)</f>
        <v>1.2230305755928095</v>
      </c>
      <c r="I47" s="18">
        <f t="shared" si="51"/>
        <v>2.7731941052255182</v>
      </c>
      <c r="J47" s="18">
        <f t="shared" si="51"/>
        <v>3.6305071728833349</v>
      </c>
      <c r="L47" t="str">
        <f>$A$9</f>
        <v>Professional occupations</v>
      </c>
      <c r="M47" s="18">
        <f t="shared" si="43"/>
        <v>2.1967026573817883</v>
      </c>
      <c r="N47" s="18">
        <f t="shared" si="44"/>
        <v>2.8602928341434186</v>
      </c>
      <c r="O47" s="18">
        <f t="shared" si="45"/>
        <v>2.1843071409250125</v>
      </c>
      <c r="P47" s="18">
        <f t="shared" si="46"/>
        <v>0.91109231005821467</v>
      </c>
      <c r="Q47" s="18">
        <f>IF(Q$6-O$6 &lt;&gt; 0,(EXP(LN(Q9/O9)/(Q$6-O$6))-1)*100,0)</f>
        <v>1.3337247278135456</v>
      </c>
      <c r="S47" s="18">
        <f t="shared" ref="S47:U47" si="52">IF($F$6-$D$6 &lt;&gt; 0,(EXP(LN(1+(S27/100))/($F$6-$D$6))-1)*100,0)</f>
        <v>1.3337247278135456</v>
      </c>
      <c r="T47" s="18">
        <f t="shared" si="52"/>
        <v>2.3731983653086708</v>
      </c>
      <c r="U47" s="18">
        <f t="shared" si="52"/>
        <v>3.3593225475009758</v>
      </c>
      <c r="W47" t="str">
        <f>$A$9</f>
        <v>Professional occupations</v>
      </c>
      <c r="X47" s="18">
        <f t="shared" si="47"/>
        <v>3.5005886159991118</v>
      </c>
      <c r="Y47" s="18">
        <f t="shared" si="48"/>
        <v>3.3687327820480339</v>
      </c>
      <c r="Z47" s="18">
        <f t="shared" si="49"/>
        <v>1.0987775175726577</v>
      </c>
      <c r="AA47" s="18">
        <f t="shared" si="50"/>
        <v>1.1044555749262441</v>
      </c>
      <c r="AB47" s="18">
        <f>IF(AB$6-Z$6 &lt;&gt; 0,(EXP(LN(AB9/Z9)/(AB$6-Z$6))-1)*100,0)</f>
        <v>1.1025628537093324</v>
      </c>
      <c r="AD47" s="18">
        <f t="shared" ref="AD47:AF47" si="53">IF($F$6-$D$6 &lt;&gt; 0,(EXP(LN(1+(AD27/100))/($F$6-$D$6))-1)*100,0)</f>
        <v>1.1025628537093324</v>
      </c>
      <c r="AE47" s="18">
        <f t="shared" si="53"/>
        <v>3.1787313914478865</v>
      </c>
      <c r="AF47" s="18">
        <f t="shared" si="53"/>
        <v>3.9103431675185263</v>
      </c>
    </row>
    <row r="48" spans="1:32" x14ac:dyDescent="0.2">
      <c r="A48" t="str">
        <f>$A$10</f>
        <v>Associate professional occupations</v>
      </c>
      <c r="B48" s="18">
        <f t="shared" si="42"/>
        <v>1.1125401281155467</v>
      </c>
      <c r="C48" s="18">
        <f t="shared" si="42"/>
        <v>3.8300132066253267</v>
      </c>
      <c r="D48" s="18">
        <f t="shared" si="42"/>
        <v>1.0112545198039502</v>
      </c>
      <c r="E48" s="18">
        <f t="shared" si="42"/>
        <v>0.86146072712145472</v>
      </c>
      <c r="F48" s="18">
        <f t="shared" ref="F48:F56" si="54">IF(F$6-D$6 &lt;&gt; 0,(EXP(LN(F10/D10)/(F$6-D$6))-1)*100,0)</f>
        <v>0.91136729335101752</v>
      </c>
      <c r="H48" s="18">
        <f t="shared" si="51"/>
        <v>0.91136729335101752</v>
      </c>
      <c r="I48" s="18">
        <f t="shared" si="51"/>
        <v>2.7521269983329377</v>
      </c>
      <c r="J48" s="18">
        <f t="shared" si="51"/>
        <v>3.3883596497180424</v>
      </c>
      <c r="L48" t="str">
        <f>$A$10</f>
        <v>Associate professional occupations</v>
      </c>
      <c r="M48" s="18">
        <f t="shared" si="43"/>
        <v>0.27385969774462726</v>
      </c>
      <c r="N48" s="18">
        <f t="shared" si="44"/>
        <v>3.8540535813865517</v>
      </c>
      <c r="O48" s="18">
        <f t="shared" si="45"/>
        <v>-0.59361355971078167</v>
      </c>
      <c r="P48" s="18">
        <f>IF(Q$6-P$6 &lt;&gt; 0,(EXP(LN(Q10/P10)/(Q$6-P$6))-1)*100,0)</f>
        <v>0.42060399195147369</v>
      </c>
      <c r="Q48" s="18">
        <f t="shared" ref="Q48:Q54" si="55">IF(Q$6-O$6 &lt;&gt; 0,(EXP(LN(Q10/O10)/(Q$6-O$6))-1)*100,0)</f>
        <v>8.1386902162727814E-2</v>
      </c>
      <c r="S48" s="18">
        <f t="shared" ref="S48:U48" si="56">IF($F$6-$D$6 &lt;&gt; 0,(EXP(LN(1+(S28/100))/($F$6-$D$6))-1)*100,0)</f>
        <v>8.1386902162727814E-2</v>
      </c>
      <c r="T48" s="18">
        <f t="shared" si="56"/>
        <v>2.1230257112275996</v>
      </c>
      <c r="U48" s="18">
        <f t="shared" si="56"/>
        <v>2.183767820831517</v>
      </c>
      <c r="W48" t="str">
        <f>$A$10</f>
        <v>Associate professional occupations</v>
      </c>
      <c r="X48" s="18">
        <f t="shared" si="47"/>
        <v>2.0563822647966079</v>
      </c>
      <c r="Y48" s="18">
        <f t="shared" si="48"/>
        <v>3.8041240683806654</v>
      </c>
      <c r="Z48" s="18">
        <f t="shared" si="49"/>
        <v>2.6333531416967482</v>
      </c>
      <c r="AA48" s="18">
        <f t="shared" si="50"/>
        <v>1.2515944726700923</v>
      </c>
      <c r="AB48" s="18">
        <f t="shared" ref="AB48:AB54" si="57">IF(AB$6-Z$6 &lt;&gt; 0,(EXP(LN(AB10/Z10)/(AB$6-Z$6))-1)*100,0)</f>
        <v>1.7101012636394408</v>
      </c>
      <c r="AD48" s="18">
        <f t="shared" ref="AD48:AF48" si="58">IF($F$6-$D$6 &lt;&gt; 0,(EXP(LN(1+(AD28/100))/($F$6-$D$6))-1)*100,0)</f>
        <v>1.7101012636394408</v>
      </c>
      <c r="AE48" s="18">
        <f t="shared" si="58"/>
        <v>3.3745437829862723</v>
      </c>
      <c r="AF48" s="18">
        <f t="shared" si="58"/>
        <v>4.4981308857742208</v>
      </c>
    </row>
    <row r="49" spans="1:32" x14ac:dyDescent="0.2">
      <c r="A49" t="str">
        <f>$A$11</f>
        <v>Administrative and secretarial occupations</v>
      </c>
      <c r="B49" s="18">
        <f t="shared" si="42"/>
        <v>-1.2735182824937907</v>
      </c>
      <c r="C49" s="18">
        <f t="shared" si="42"/>
        <v>1.7448356733166026</v>
      </c>
      <c r="D49" s="18">
        <f t="shared" si="42"/>
        <v>4.8253071613246767E-2</v>
      </c>
      <c r="E49" s="18">
        <f t="shared" si="42"/>
        <v>-0.8150384020019108</v>
      </c>
      <c r="F49" s="18">
        <f t="shared" si="54"/>
        <v>-0.52810544849494212</v>
      </c>
      <c r="H49" s="18">
        <f t="shared" si="51"/>
        <v>-0.52810544849494212</v>
      </c>
      <c r="I49" s="18">
        <f t="shared" si="51"/>
        <v>2.7263156999429716</v>
      </c>
      <c r="J49" s="18">
        <f t="shared" si="51"/>
        <v>2.3684223838117413</v>
      </c>
      <c r="L49" t="str">
        <f>$A$11</f>
        <v>Administrative and secretarial occupations</v>
      </c>
      <c r="M49" s="18">
        <f t="shared" si="43"/>
        <v>-2.3214301051827868</v>
      </c>
      <c r="N49" s="18">
        <f t="shared" si="44"/>
        <v>15.95434875328996</v>
      </c>
      <c r="O49" s="18">
        <f t="shared" si="45"/>
        <v>0.90309162669779397</v>
      </c>
      <c r="P49" s="18">
        <f t="shared" si="46"/>
        <v>0.79804161228744785</v>
      </c>
      <c r="Q49" s="18">
        <f t="shared" si="55"/>
        <v>0.83304612620158647</v>
      </c>
      <c r="S49" s="18">
        <f t="shared" ref="S49:U49" si="59">IF($F$6-$D$6 &lt;&gt; 0,(EXP(LN(1+(S29/100))/($F$6-$D$6))-1)*100,0)</f>
        <v>0.83304612620158647</v>
      </c>
      <c r="T49" s="18">
        <f t="shared" si="59"/>
        <v>2.2360006837037538</v>
      </c>
      <c r="U49" s="18">
        <f t="shared" si="59"/>
        <v>2.8570884259039975</v>
      </c>
      <c r="W49" t="str">
        <f>$A$11</f>
        <v>Administrative and secretarial occupations</v>
      </c>
      <c r="X49" s="18">
        <f t="shared" si="47"/>
        <v>-1.0106926602341471</v>
      </c>
      <c r="Y49" s="18">
        <f t="shared" si="48"/>
        <v>-1.7020008471201664</v>
      </c>
      <c r="Z49" s="18">
        <f t="shared" si="49"/>
        <v>-0.20181620691788194</v>
      </c>
      <c r="AA49" s="18">
        <f t="shared" si="50"/>
        <v>-1.3529590887640275</v>
      </c>
      <c r="AB49" s="18">
        <f t="shared" si="57"/>
        <v>-0.97072775358384433</v>
      </c>
      <c r="AD49" s="18">
        <f t="shared" ref="AD49:AF49" si="60">IF($F$6-$D$6 &lt;&gt; 0,(EXP(LN(1+(AD29/100))/($F$6-$D$6))-1)*100,0)</f>
        <v>-0.97072775358384433</v>
      </c>
      <c r="AE49" s="18">
        <f t="shared" si="60"/>
        <v>2.8607849611755443</v>
      </c>
      <c r="AF49" s="18">
        <f t="shared" si="60"/>
        <v>2.2223737398203491</v>
      </c>
    </row>
    <row r="50" spans="1:32" x14ac:dyDescent="0.2">
      <c r="A50" t="str">
        <f>$A$12</f>
        <v>Skilled trades occupations</v>
      </c>
      <c r="B50" s="18">
        <f t="shared" si="42"/>
        <v>-0.60989704471887674</v>
      </c>
      <c r="C50" s="18">
        <f t="shared" si="42"/>
        <v>-11.630426371298274</v>
      </c>
      <c r="D50" s="18">
        <f t="shared" si="42"/>
        <v>0.89679049150990231</v>
      </c>
      <c r="E50" s="18">
        <f t="shared" si="42"/>
        <v>9.6805032539837299E-3</v>
      </c>
      <c r="F50" s="18">
        <f t="shared" si="54"/>
        <v>0.30451379597837835</v>
      </c>
      <c r="H50" s="18">
        <f t="shared" si="51"/>
        <v>0.30451379597837835</v>
      </c>
      <c r="I50" s="18">
        <f t="shared" si="51"/>
        <v>2.4824457151380708</v>
      </c>
      <c r="J50" s="18">
        <f t="shared" si="51"/>
        <v>2.6998827781440804</v>
      </c>
      <c r="L50" t="str">
        <f>$A$12</f>
        <v>Skilled trades occupations</v>
      </c>
      <c r="M50" s="18">
        <f t="shared" si="43"/>
        <v>-0.35524573920900915</v>
      </c>
      <c r="N50" s="18">
        <f t="shared" si="44"/>
        <v>-14.396610515544427</v>
      </c>
      <c r="O50" s="18">
        <f t="shared" si="45"/>
        <v>0.601031917435213</v>
      </c>
      <c r="P50" s="18">
        <f t="shared" si="46"/>
        <v>-0.23819117259835654</v>
      </c>
      <c r="Q50" s="18">
        <f t="shared" si="55"/>
        <v>4.0769084091896168E-2</v>
      </c>
      <c r="S50" s="18">
        <f t="shared" ref="S50:U50" si="61">IF($F$6-$D$6 &lt;&gt; 0,(EXP(LN(1+(S30/100))/($F$6-$D$6))-1)*100,0)</f>
        <v>4.0769084091896168E-2</v>
      </c>
      <c r="T50" s="18">
        <f t="shared" si="61"/>
        <v>2.2743672016715344</v>
      </c>
      <c r="U50" s="18">
        <f t="shared" si="61"/>
        <v>2.3041489439804108</v>
      </c>
      <c r="W50" t="str">
        <f>$A$12</f>
        <v>Skilled trades occupations</v>
      </c>
      <c r="X50" s="18">
        <f t="shared" si="47"/>
        <v>-2.3643587432611191</v>
      </c>
      <c r="Y50" s="18">
        <f t="shared" si="48"/>
        <v>8.4271535785178884</v>
      </c>
      <c r="Z50" s="18">
        <f t="shared" si="49"/>
        <v>2.5265085320391956</v>
      </c>
      <c r="AA50" s="18">
        <f t="shared" si="50"/>
        <v>1.2181556699451201</v>
      </c>
      <c r="AB50" s="18">
        <f t="shared" si="57"/>
        <v>1.652407574033754</v>
      </c>
      <c r="AD50" s="18">
        <f t="shared" ref="AD50:AF50" si="62">IF($F$6-$D$6 &lt;&gt; 0,(EXP(LN(1+(AD30/100))/($F$6-$D$6))-1)*100,0)</f>
        <v>1.652407574033754</v>
      </c>
      <c r="AE50" s="18">
        <f t="shared" si="62"/>
        <v>3.5719143679703746</v>
      </c>
      <c r="AF50" s="18">
        <f t="shared" si="62"/>
        <v>4.6295503148039652</v>
      </c>
    </row>
    <row r="51" spans="1:32" x14ac:dyDescent="0.2">
      <c r="A51" t="str">
        <f>$A$13</f>
        <v>Caring, leisure and other service occupations</v>
      </c>
      <c r="B51" s="18">
        <f t="shared" si="42"/>
        <v>0.65681718437380354</v>
      </c>
      <c r="C51" s="18">
        <f t="shared" si="42"/>
        <v>-5.7649597170152838</v>
      </c>
      <c r="D51" s="18">
        <f t="shared" si="42"/>
        <v>0.6854226692063925</v>
      </c>
      <c r="E51" s="18">
        <f t="shared" si="42"/>
        <v>0.79494952878480518</v>
      </c>
      <c r="F51" s="18">
        <f t="shared" si="54"/>
        <v>0.75842734368996023</v>
      </c>
      <c r="H51" s="18">
        <f t="shared" si="51"/>
        <v>0.75842734368996023</v>
      </c>
      <c r="I51" s="18">
        <f t="shared" si="51"/>
        <v>3.0530521794272847</v>
      </c>
      <c r="J51" s="18">
        <f t="shared" si="51"/>
        <v>3.5603203162076769</v>
      </c>
      <c r="L51" t="str">
        <f>$A$13</f>
        <v>Caring, leisure and other service occupations</v>
      </c>
      <c r="M51" s="18">
        <f t="shared" si="43"/>
        <v>7.3258332418779659E-3</v>
      </c>
      <c r="N51" s="18">
        <f t="shared" si="44"/>
        <v>-3.6376692479189732</v>
      </c>
      <c r="O51" s="18">
        <f t="shared" si="45"/>
        <v>2.3699622711737645</v>
      </c>
      <c r="P51" s="18">
        <f t="shared" si="46"/>
        <v>1.6222454473062697</v>
      </c>
      <c r="Q51" s="18">
        <f t="shared" si="55"/>
        <v>1.8708755911596375</v>
      </c>
      <c r="S51" s="18">
        <f t="shared" ref="S51:U51" si="63">IF($F$6-$D$6 &lt;&gt; 0,(EXP(LN(1+(S31/100))/($F$6-$D$6))-1)*100,0)</f>
        <v>1.8708755911596153</v>
      </c>
      <c r="T51" s="18">
        <f t="shared" si="63"/>
        <v>2.8104196727564812</v>
      </c>
      <c r="U51" s="18">
        <f t="shared" si="63"/>
        <v>4.1339045832854415</v>
      </c>
      <c r="W51" t="str">
        <f>$A$13</f>
        <v>Caring, leisure and other service occupations</v>
      </c>
      <c r="X51" s="18">
        <f t="shared" si="47"/>
        <v>0.84124075480800364</v>
      </c>
      <c r="Y51" s="18">
        <f t="shared" si="48"/>
        <v>-6.3565805623003069</v>
      </c>
      <c r="Z51" s="18">
        <f t="shared" si="49"/>
        <v>0.1819186188260602</v>
      </c>
      <c r="AA51" s="18">
        <f t="shared" si="50"/>
        <v>0.51781828336703306</v>
      </c>
      <c r="AB51" s="18">
        <f t="shared" si="57"/>
        <v>0.40572677718728745</v>
      </c>
      <c r="AD51" s="18">
        <f t="shared" ref="AD51:AF51" si="64">IF($F$6-$D$6 &lt;&gt; 0,(EXP(LN(1+(AD31/100))/($F$6-$D$6))-1)*100,0)</f>
        <v>0.40572677718728745</v>
      </c>
      <c r="AE51" s="18">
        <f t="shared" si="64"/>
        <v>3.121042222678172</v>
      </c>
      <c r="AF51" s="18">
        <f t="shared" si="64"/>
        <v>3.3876487771430153</v>
      </c>
    </row>
    <row r="52" spans="1:32" x14ac:dyDescent="0.2">
      <c r="A52" t="str">
        <f>$A$14</f>
        <v>Sales and customer service occupations</v>
      </c>
      <c r="B52" s="18">
        <f t="shared" si="42"/>
        <v>-2.546058155223907E-2</v>
      </c>
      <c r="C52" s="18">
        <f t="shared" si="42"/>
        <v>0.89895235564438902</v>
      </c>
      <c r="D52" s="18">
        <f t="shared" si="42"/>
        <v>0.35833456619651649</v>
      </c>
      <c r="E52" s="18">
        <f t="shared" si="42"/>
        <v>4.0487507628328423E-2</v>
      </c>
      <c r="F52" s="18">
        <f t="shared" si="54"/>
        <v>0.14632451827074622</v>
      </c>
      <c r="H52" s="18">
        <f t="shared" si="51"/>
        <v>0.14632451827074622</v>
      </c>
      <c r="I52" s="18">
        <f t="shared" si="51"/>
        <v>2.5122322438917877</v>
      </c>
      <c r="J52" s="18">
        <f t="shared" si="51"/>
        <v>2.6159451840046755</v>
      </c>
      <c r="L52" t="str">
        <f>$A$14</f>
        <v>Sales and customer service occupations</v>
      </c>
      <c r="M52" s="18">
        <f t="shared" si="43"/>
        <v>0.21708899483685595</v>
      </c>
      <c r="N52" s="18">
        <f t="shared" si="44"/>
        <v>2.6812534753370532</v>
      </c>
      <c r="O52" s="18">
        <f t="shared" si="45"/>
        <v>0.97705393173777022</v>
      </c>
      <c r="P52" s="18">
        <f t="shared" si="46"/>
        <v>0.3985822677717854</v>
      </c>
      <c r="Q52" s="18">
        <f t="shared" si="55"/>
        <v>0.59103700222624678</v>
      </c>
      <c r="S52" s="18">
        <f t="shared" ref="S52:U52" si="65">IF($F$6-$D$6 &lt;&gt; 0,(EXP(LN(1+(S32/100))/($F$6-$D$6))-1)*100,0)</f>
        <v>0.59103700222624678</v>
      </c>
      <c r="T52" s="18">
        <f t="shared" si="65"/>
        <v>2.0387879733294367</v>
      </c>
      <c r="U52" s="18">
        <f t="shared" si="65"/>
        <v>2.4890773619318018</v>
      </c>
      <c r="W52" t="str">
        <f>$A$14</f>
        <v>Sales and customer service occupations</v>
      </c>
      <c r="X52" s="18">
        <f t="shared" si="47"/>
        <v>-0.19927208128897034</v>
      </c>
      <c r="Y52" s="18">
        <f t="shared" si="48"/>
        <v>-0.39160847907763197</v>
      </c>
      <c r="Z52" s="18">
        <f t="shared" si="49"/>
        <v>-0.1136482515351589</v>
      </c>
      <c r="AA52" s="18">
        <f t="shared" si="50"/>
        <v>-0.25008108424084963</v>
      </c>
      <c r="AB52" s="18">
        <f t="shared" si="57"/>
        <v>-0.20462419158107092</v>
      </c>
      <c r="AD52" s="18">
        <f t="shared" ref="AD52:AF52" si="66">IF($F$6-$D$6 &lt;&gt; 0,(EXP(LN(1+(AD32/100))/($F$6-$D$6))-1)*100,0)</f>
        <v>-0.20462419158107092</v>
      </c>
      <c r="AE52" s="18">
        <f t="shared" si="66"/>
        <v>2.8466816331027989</v>
      </c>
      <c r="AF52" s="18">
        <f t="shared" si="66"/>
        <v>2.7092327295825891</v>
      </c>
    </row>
    <row r="53" spans="1:32" x14ac:dyDescent="0.2">
      <c r="A53" t="str">
        <f>$A$15</f>
        <v>Process, plant and machine operatives</v>
      </c>
      <c r="B53" s="18">
        <f t="shared" si="42"/>
        <v>0.92585860598586311</v>
      </c>
      <c r="C53" s="18">
        <f t="shared" si="42"/>
        <v>-13.528809798688846</v>
      </c>
      <c r="D53" s="18">
        <f t="shared" si="42"/>
        <v>0.73515028603716726</v>
      </c>
      <c r="E53" s="18">
        <f t="shared" si="42"/>
        <v>-0.21818036839106325</v>
      </c>
      <c r="F53" s="18">
        <f t="shared" si="54"/>
        <v>9.8589824619810251E-2</v>
      </c>
      <c r="H53" s="18">
        <f t="shared" si="51"/>
        <v>9.8589824619810251E-2</v>
      </c>
      <c r="I53" s="18">
        <f t="shared" si="51"/>
        <v>2.6745999260598508</v>
      </c>
      <c r="J53" s="18">
        <f t="shared" si="51"/>
        <v>2.7428851156244383</v>
      </c>
      <c r="L53" t="str">
        <f>$A$15</f>
        <v>Process, plant and machine operatives</v>
      </c>
      <c r="M53" s="18">
        <f t="shared" si="43"/>
        <v>1.1327384265505502</v>
      </c>
      <c r="N53" s="18">
        <f t="shared" si="44"/>
        <v>-13.767591991472827</v>
      </c>
      <c r="O53" s="18">
        <f t="shared" si="45"/>
        <v>0.20546720302343502</v>
      </c>
      <c r="P53" s="18">
        <f t="shared" si="46"/>
        <v>-0.36788659219278985</v>
      </c>
      <c r="Q53" s="18">
        <f t="shared" si="55"/>
        <v>-0.17713410220450143</v>
      </c>
      <c r="S53" s="18">
        <f t="shared" ref="S53:U53" si="67">IF($F$6-$D$6 &lt;&gt; 0,(EXP(LN(1+(S33/100))/($F$6-$D$6))-1)*100,0)</f>
        <v>-0.17713410220450143</v>
      </c>
      <c r="T53" s="18">
        <f t="shared" si="67"/>
        <v>2.5656635051778842</v>
      </c>
      <c r="U53" s="18">
        <f t="shared" si="67"/>
        <v>2.441908816949101</v>
      </c>
      <c r="W53" t="str">
        <f>$A$15</f>
        <v>Process, plant and machine operatives</v>
      </c>
      <c r="X53" s="18">
        <f t="shared" si="47"/>
        <v>-0.60690910453761182</v>
      </c>
      <c r="Y53" s="18">
        <f t="shared" si="48"/>
        <v>-11.680981966530069</v>
      </c>
      <c r="Z53" s="18">
        <f t="shared" si="49"/>
        <v>4.4163591772647948</v>
      </c>
      <c r="AA53" s="18">
        <f t="shared" si="50"/>
        <v>0.66068805304067002</v>
      </c>
      <c r="AB53" s="18">
        <f t="shared" si="57"/>
        <v>1.8973239057530122</v>
      </c>
      <c r="AD53" s="18">
        <f t="shared" ref="AD53:AF53" si="68">IF($F$6-$D$6 &lt;&gt; 0,(EXP(LN(1+(AD33/100))/($F$6-$D$6))-1)*100,0)</f>
        <v>1.8973239057530122</v>
      </c>
      <c r="AE53" s="18">
        <f t="shared" si="68"/>
        <v>3.4493202827044378</v>
      </c>
      <c r="AF53" s="18">
        <f t="shared" si="68"/>
        <v>4.6901221218274225</v>
      </c>
    </row>
    <row r="54" spans="1:32" x14ac:dyDescent="0.2">
      <c r="A54" t="str">
        <f>$A$16</f>
        <v>Elementary occupations</v>
      </c>
      <c r="B54" s="18">
        <f t="shared" si="42"/>
        <v>-0.42691148480425989</v>
      </c>
      <c r="C54" s="18">
        <f t="shared" si="42"/>
        <v>-6.9489149535272414</v>
      </c>
      <c r="D54" s="18">
        <f t="shared" si="42"/>
        <v>0.32908709963150873</v>
      </c>
      <c r="E54" s="18">
        <f t="shared" si="42"/>
        <v>-0.32722811053113032</v>
      </c>
      <c r="F54" s="18">
        <f t="shared" si="54"/>
        <v>-0.10893480691708257</v>
      </c>
      <c r="H54" s="18">
        <f t="shared" si="51"/>
        <v>-0.10893480691708257</v>
      </c>
      <c r="I54" s="18">
        <f t="shared" si="51"/>
        <v>2.6330706314468877</v>
      </c>
      <c r="J54" s="18">
        <f t="shared" si="51"/>
        <v>2.5575490448478844</v>
      </c>
      <c r="L54" t="str">
        <f>$A$16</f>
        <v>Elementary occupations</v>
      </c>
      <c r="M54" s="18">
        <f t="shared" si="43"/>
        <v>-0.9611071449727504</v>
      </c>
      <c r="N54" s="18">
        <f t="shared" si="44"/>
        <v>-6.2922103244455796</v>
      </c>
      <c r="O54" s="18">
        <f t="shared" si="45"/>
        <v>0.93509023801163771</v>
      </c>
      <c r="P54" s="18">
        <f t="shared" si="46"/>
        <v>-0.42331810067398612</v>
      </c>
      <c r="Q54" s="18">
        <f t="shared" si="55"/>
        <v>2.7441123487648156E-2</v>
      </c>
      <c r="S54" s="18">
        <f t="shared" ref="S54:U54" si="69">IF($F$6-$D$6 &lt;&gt; 0,(EXP(LN(1+(S34/100))/($F$6-$D$6))-1)*100,0)</f>
        <v>2.7441123487648156E-2</v>
      </c>
      <c r="T54" s="18">
        <f t="shared" si="69"/>
        <v>2.2125673334556728</v>
      </c>
      <c r="U54" s="18">
        <f t="shared" si="69"/>
        <v>2.2327777349974376</v>
      </c>
      <c r="W54" t="str">
        <f>$A$16</f>
        <v>Elementary occupations</v>
      </c>
      <c r="X54" s="18">
        <f t="shared" si="47"/>
        <v>0.11078847782510781</v>
      </c>
      <c r="Y54" s="18">
        <f t="shared" si="48"/>
        <v>-7.5923755893556262</v>
      </c>
      <c r="Z54" s="18">
        <f t="shared" si="49"/>
        <v>-0.28790925371153797</v>
      </c>
      <c r="AA54" s="18">
        <f t="shared" si="50"/>
        <v>-0.22664769148530439</v>
      </c>
      <c r="AB54" s="18">
        <f t="shared" si="57"/>
        <v>-0.24707239310294282</v>
      </c>
      <c r="AD54" s="18">
        <f t="shared" ref="AD54:AF54" si="70">IF($F$6-$D$6 &lt;&gt; 0,(EXP(LN(1+(AD34/100))/($F$6-$D$6))-1)*100,0)</f>
        <v>-0.24707239310294282</v>
      </c>
      <c r="AE54" s="18">
        <f t="shared" si="70"/>
        <v>3.0282847402280044</v>
      </c>
      <c r="AF54" s="18">
        <f t="shared" si="70"/>
        <v>2.8665873659074359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0.9697588759795428</v>
      </c>
      <c r="C56" s="26">
        <f>IF(D$6-C$6 &lt;&gt; 0,(EXP(LN(D18/C18)/(D$6-C$6))-1)*100,0)</f>
        <v>-1.4427701186277342</v>
      </c>
      <c r="D56" s="26">
        <f>IF(E$6-D$6 &lt;&gt; 0,(EXP(LN(E18/D18)/(E$6-D$6))-1)*100,0)</f>
        <v>0.6693952331591424</v>
      </c>
      <c r="E56" s="26">
        <f>IF(F$6-E$6 &lt;&gt; 0,(EXP(LN(F18/E18)/(F$6-E$6))-1)*100,0)</f>
        <v>0.4531618095065415</v>
      </c>
      <c r="F56" s="26">
        <f t="shared" si="54"/>
        <v>0.52518796141134416</v>
      </c>
      <c r="H56" s="26">
        <f t="shared" si="51"/>
        <v>0.52518796141134416</v>
      </c>
      <c r="I56" s="26">
        <f t="shared" ref="I56" si="71">IF($F$6-$D$6 &lt;&gt; 0,(EXP(LN(1+(I36/100))/($F$6-$D$6))-1)*100,0)</f>
        <v>2.7393177093108623</v>
      </c>
      <c r="J56" s="26">
        <f t="shared" ref="J56" si="72">IF($F$6-$D$6 &lt;&gt; 0,(EXP(LN(1+(J36/100))/($F$6-$D$6))-1)*100,0)</f>
        <v>3.1034264228048114</v>
      </c>
      <c r="L56" s="24" t="str">
        <f>$A$18</f>
        <v>All occupations</v>
      </c>
      <c r="M56" s="26">
        <f>IF(N$6-M$6 &lt;&gt; 0,(EXP(LN(N18/M18)/(N$6-M$6))-1)*100,0)</f>
        <v>0.68278091147282449</v>
      </c>
      <c r="N56" s="26">
        <f>IF(O$6-N$6 &lt;&gt; 0,(EXP(LN(O18/N18)/(O$6-N$6))-1)*100,0)</f>
        <v>-2.3822339186935881</v>
      </c>
      <c r="O56" s="26">
        <f>IF(P$6-O$6 &lt;&gt; 0,(EXP(LN(P18/O18)/(P$6-O$6))-1)*100,0)</f>
        <v>0.66879209067476353</v>
      </c>
      <c r="P56" s="26">
        <f>IF(Q$6-P$6 &lt;&gt; 0,(EXP(LN(Q18/P18)/(Q$6-P$6))-1)*100,0)</f>
        <v>0.42664653921180573</v>
      </c>
      <c r="Q56" s="26">
        <f t="shared" ref="Q56" si="73">IF(Q$6-O$6 &lt;&gt; 0,(EXP(LN(Q18/O18)/(Q$6-O$6))-1)*100,0)</f>
        <v>0.50729693716056179</v>
      </c>
      <c r="S56" s="26">
        <f t="shared" ref="S56:U56" si="74">IF($F$6-$D$6 &lt;&gt; 0,(EXP(LN(1+(S36/100))/($F$6-$D$6))-1)*100,0)</f>
        <v>0.50729693716056179</v>
      </c>
      <c r="T56" s="26">
        <f t="shared" si="74"/>
        <v>2.3411837103244126</v>
      </c>
      <c r="U56" s="26">
        <f t="shared" si="74"/>
        <v>2.7118634771019279</v>
      </c>
      <c r="W56" s="24" t="str">
        <f>$A$18</f>
        <v>All occupations</v>
      </c>
      <c r="X56" s="26">
        <f>IF(Y$6-X$6 &lt;&gt; 0,(EXP(LN(Y18/X18)/(Y$6-X$6))-1)*100,0)</f>
        <v>1.2747695228429556</v>
      </c>
      <c r="Y56" s="26">
        <f>IF(Z$6-Y$6 &lt;&gt; 0,(EXP(LN(Z18/Y18)/(Z$6-Y$6))-1)*100,0)</f>
        <v>-0.45880066433068301</v>
      </c>
      <c r="Z56" s="26">
        <f>IF(AA$6-Z$6 &lt;&gt; 0,(EXP(LN(AA18/Z18)/(AA$6-Z$6))-1)*100,0)</f>
        <v>0.67001472691550212</v>
      </c>
      <c r="AA56" s="26">
        <f>IF(AB$6-AA$6 &lt;&gt; 0,(EXP(LN(AB18/AA18)/(AB$6-AA$6))-1)*100,0)</f>
        <v>0.48032950735457103</v>
      </c>
      <c r="AB56" s="26">
        <f t="shared" ref="AB56" si="75">IF(AB$6-Z$6 &lt;&gt; 0,(EXP(LN(AB18/Z18)/(AB$6-Z$6))-1)*100,0)</f>
        <v>0.54351816834579125</v>
      </c>
      <c r="AD56" s="26">
        <f t="shared" ref="AD56:AF56" si="76">IF($F$6-$D$6 &lt;&gt; 0,(EXP(LN(1+(AD36/100))/($F$6-$D$6))-1)*100,0)</f>
        <v>0.54351816834579125</v>
      </c>
      <c r="AE56" s="26">
        <f t="shared" si="76"/>
        <v>3.1269398612874255</v>
      </c>
      <c r="AF56" s="26">
        <f t="shared" si="76"/>
        <v>3.4850485203134829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11.75062936686264</v>
      </c>
      <c r="C64" s="27">
        <f t="shared" si="77"/>
        <v>1.0562543346126319</v>
      </c>
      <c r="D64" s="27">
        <f t="shared" si="77"/>
        <v>-4.2269446708494627</v>
      </c>
      <c r="E64" s="27">
        <f t="shared" si="77"/>
        <v>10.017892829615562</v>
      </c>
      <c r="F64" s="27">
        <f>F8-D8</f>
        <v>5.7909481587660991</v>
      </c>
      <c r="L64" t="str">
        <f>$A$8</f>
        <v>Managers, directors and senior officials</v>
      </c>
      <c r="M64" s="27">
        <f t="shared" ref="M64:M72" si="78">N8-M8</f>
        <v>5.460258166420445</v>
      </c>
      <c r="N64" s="27">
        <f t="shared" ref="N64:N72" si="79">O8-N8</f>
        <v>-0.44552763407529028</v>
      </c>
      <c r="O64" s="27">
        <f t="shared" ref="O64:O72" si="80">P8-O8</f>
        <v>-3.6636221772248874</v>
      </c>
      <c r="P64" s="27">
        <f t="shared" ref="P64:P72" si="81">Q8-P8</f>
        <v>4.0024824703538471</v>
      </c>
      <c r="Q64" s="27">
        <f>Q8-O8</f>
        <v>0.33886029312895971</v>
      </c>
      <c r="W64" t="str">
        <f>$A$8</f>
        <v>Managers, directors and senior officials</v>
      </c>
      <c r="X64" s="27">
        <f t="shared" ref="X64:X72" si="82">Y8-X8</f>
        <v>6.2903712004421735</v>
      </c>
      <c r="Y64" s="27">
        <f t="shared" ref="Y64:Y72" si="83">Z8-Y8</f>
        <v>1.50178196868805</v>
      </c>
      <c r="Z64" s="27">
        <f t="shared" ref="Z64:Z72" si="84">AA8-Z8</f>
        <v>-0.56332249362478137</v>
      </c>
      <c r="AA64" s="27">
        <f t="shared" ref="AA64:AA72" si="85">AB8-AA8</f>
        <v>6.0154103592618355</v>
      </c>
      <c r="AB64" s="27">
        <f>AB8-Z8</f>
        <v>5.4520878656370542</v>
      </c>
    </row>
    <row r="65" spans="1:31" x14ac:dyDescent="0.2">
      <c r="A65" t="str">
        <f>$A$9</f>
        <v>Professional occupations</v>
      </c>
      <c r="B65" s="27">
        <f t="shared" si="77"/>
        <v>19.116328825462944</v>
      </c>
      <c r="C65" s="27">
        <f t="shared" si="77"/>
        <v>5.64902894942486</v>
      </c>
      <c r="D65" s="27">
        <f t="shared" si="77"/>
        <v>16.153606473096602</v>
      </c>
      <c r="E65" s="27">
        <f t="shared" si="77"/>
        <v>21.365456243035567</v>
      </c>
      <c r="F65" s="27">
        <f t="shared" ref="F65:F72" si="86">F9-D9</f>
        <v>37.519062716132169</v>
      </c>
      <c r="L65" t="str">
        <f>$A$9</f>
        <v>Professional occupations</v>
      </c>
      <c r="M65" s="27">
        <f t="shared" si="78"/>
        <v>7.8506406985207917</v>
      </c>
      <c r="N65" s="27">
        <f t="shared" si="79"/>
        <v>2.6974188638667584</v>
      </c>
      <c r="O65" s="27">
        <f t="shared" si="80"/>
        <v>11.067270385663576</v>
      </c>
      <c r="P65" s="27">
        <f t="shared" si="81"/>
        <v>10.259861273986957</v>
      </c>
      <c r="Q65" s="27">
        <f t="shared" ref="Q65:Q72" si="87">Q9-O9</f>
        <v>21.327131659650533</v>
      </c>
      <c r="W65" t="str">
        <f>$A$9</f>
        <v>Professional occupations</v>
      </c>
      <c r="X65" s="27">
        <f t="shared" si="82"/>
        <v>11.265688126942067</v>
      </c>
      <c r="Y65" s="27">
        <f t="shared" si="83"/>
        <v>2.9516100855580589</v>
      </c>
      <c r="Z65" s="27">
        <f t="shared" si="84"/>
        <v>5.0863360874331107</v>
      </c>
      <c r="AA65" s="27">
        <f t="shared" si="85"/>
        <v>11.105594969048781</v>
      </c>
      <c r="AB65" s="27">
        <f t="shared" ref="AB65:AB72" si="88">AB9-Z9</f>
        <v>16.191931056481891</v>
      </c>
    </row>
    <row r="66" spans="1:31" x14ac:dyDescent="0.2">
      <c r="A66" t="str">
        <f>$A$10</f>
        <v>Associate professional occupations</v>
      </c>
      <c r="B66" s="27">
        <f t="shared" si="77"/>
        <v>4.8283490895914554</v>
      </c>
      <c r="C66" s="27">
        <f t="shared" si="77"/>
        <v>4.2717180875319798</v>
      </c>
      <c r="D66" s="27">
        <f t="shared" si="77"/>
        <v>5.9750177228079622</v>
      </c>
      <c r="E66" s="27">
        <f t="shared" si="77"/>
        <v>10.906991456072916</v>
      </c>
      <c r="F66" s="27">
        <f t="shared" si="86"/>
        <v>16.882009178880878</v>
      </c>
      <c r="L66" t="str">
        <f>$A$10</f>
        <v>Associate professional occupations</v>
      </c>
      <c r="M66" s="27">
        <f t="shared" si="78"/>
        <v>0.62919229078738681</v>
      </c>
      <c r="N66" s="27">
        <f t="shared" si="79"/>
        <v>2.228847346934991</v>
      </c>
      <c r="O66" s="27">
        <f t="shared" si="80"/>
        <v>-1.7615858561599893</v>
      </c>
      <c r="P66" s="27">
        <f t="shared" si="81"/>
        <v>2.4989936007608833</v>
      </c>
      <c r="Q66" s="27">
        <f t="shared" si="87"/>
        <v>0.73740774460089398</v>
      </c>
      <c r="W66" t="str">
        <f>$A$10</f>
        <v>Associate professional occupations</v>
      </c>
      <c r="X66" s="27">
        <f t="shared" si="82"/>
        <v>4.1991567988040117</v>
      </c>
      <c r="Y66" s="27">
        <f t="shared" si="83"/>
        <v>2.0428707405969462</v>
      </c>
      <c r="Z66" s="27">
        <f t="shared" si="84"/>
        <v>7.7366035789679088</v>
      </c>
      <c r="AA66" s="27">
        <f t="shared" si="85"/>
        <v>8.4079978553120398</v>
      </c>
      <c r="AB66" s="27">
        <f t="shared" si="88"/>
        <v>16.144601434279949</v>
      </c>
    </row>
    <row r="67" spans="1:31" x14ac:dyDescent="0.2">
      <c r="A67" t="str">
        <f>$A$11</f>
        <v>Administrative and secretarial occupations</v>
      </c>
      <c r="B67" s="27">
        <f t="shared" si="77"/>
        <v>-4.3769163598700374</v>
      </c>
      <c r="C67" s="27">
        <f t="shared" si="77"/>
        <v>1.4517678233774092</v>
      </c>
      <c r="D67" s="27">
        <f t="shared" si="77"/>
        <v>0.2044415188352815</v>
      </c>
      <c r="E67" s="27">
        <f t="shared" si="77"/>
        <v>-6.6681726928362508</v>
      </c>
      <c r="F67" s="27">
        <f t="shared" si="86"/>
        <v>-6.4637311740009693</v>
      </c>
      <c r="L67" t="str">
        <f>$A$11</f>
        <v>Administrative and secretarial occupations</v>
      </c>
      <c r="M67" s="27">
        <f t="shared" si="78"/>
        <v>-1.60003509342976</v>
      </c>
      <c r="N67" s="27">
        <f t="shared" si="79"/>
        <v>2.5914419356674614</v>
      </c>
      <c r="O67" s="27">
        <f t="shared" si="80"/>
        <v>0.86595497234556973</v>
      </c>
      <c r="P67" s="27">
        <f t="shared" si="81"/>
        <v>1.6298399262581356</v>
      </c>
      <c r="Q67" s="27">
        <f t="shared" si="87"/>
        <v>2.4957948986037053</v>
      </c>
      <c r="W67" t="str">
        <f>$A$11</f>
        <v>Administrative and secretarial occupations</v>
      </c>
      <c r="X67" s="27">
        <f t="shared" si="82"/>
        <v>-2.7768812664403413</v>
      </c>
      <c r="Y67" s="27">
        <f t="shared" si="83"/>
        <v>-1.1396741122899812</v>
      </c>
      <c r="Z67" s="27">
        <f t="shared" si="84"/>
        <v>-0.66151345351035218</v>
      </c>
      <c r="AA67" s="27">
        <f t="shared" si="85"/>
        <v>-8.2980126190943011</v>
      </c>
      <c r="AB67" s="27">
        <f t="shared" si="88"/>
        <v>-8.9595260726046533</v>
      </c>
    </row>
    <row r="68" spans="1:31" x14ac:dyDescent="0.2">
      <c r="A68" t="str">
        <f>$A$12</f>
        <v>Skilled trades occupations</v>
      </c>
      <c r="B68" s="27">
        <f t="shared" si="77"/>
        <v>-1.9203574726326451</v>
      </c>
      <c r="C68" s="27">
        <f t="shared" si="77"/>
        <v>-9.0158958947227461</v>
      </c>
      <c r="D68" s="27">
        <f t="shared" si="77"/>
        <v>3.1272768522783991</v>
      </c>
      <c r="E68" s="27">
        <f t="shared" si="77"/>
        <v>6.9372908227435914E-2</v>
      </c>
      <c r="F68" s="27">
        <f t="shared" si="86"/>
        <v>3.196649760505835</v>
      </c>
      <c r="L68" t="str">
        <f>$A$12</f>
        <v>Skilled trades occupations</v>
      </c>
      <c r="M68" s="27">
        <f t="shared" si="78"/>
        <v>-0.97669894777895649</v>
      </c>
      <c r="N68" s="27">
        <f t="shared" si="79"/>
        <v>-9.8076457243092037</v>
      </c>
      <c r="O68" s="27">
        <f t="shared" si="80"/>
        <v>1.7737135376254329</v>
      </c>
      <c r="P68" s="27">
        <f t="shared" si="81"/>
        <v>-1.4160641257966518</v>
      </c>
      <c r="Q68" s="27">
        <f t="shared" si="87"/>
        <v>0.35764941182878118</v>
      </c>
      <c r="W68" t="str">
        <f>$A$12</f>
        <v>Skilled trades occupations</v>
      </c>
      <c r="X68" s="27">
        <f t="shared" si="82"/>
        <v>-0.94365852485364599</v>
      </c>
      <c r="Y68" s="27">
        <f t="shared" si="83"/>
        <v>0.79174982958642204</v>
      </c>
      <c r="Z68" s="27">
        <f t="shared" si="84"/>
        <v>1.3535633146529626</v>
      </c>
      <c r="AA68" s="27">
        <f t="shared" si="85"/>
        <v>1.485437034024077</v>
      </c>
      <c r="AB68" s="27">
        <f t="shared" si="88"/>
        <v>2.8390003486770397</v>
      </c>
    </row>
    <row r="69" spans="1:31" x14ac:dyDescent="0.2">
      <c r="A69" t="str">
        <f>$A$13</f>
        <v>Caring, leisure and other service occupations</v>
      </c>
      <c r="B69" s="27">
        <f t="shared" si="77"/>
        <v>2.033584683649778</v>
      </c>
      <c r="C69" s="27">
        <f t="shared" si="77"/>
        <v>-4.5357633968741737</v>
      </c>
      <c r="D69" s="27">
        <f t="shared" si="77"/>
        <v>2.5760154474347985</v>
      </c>
      <c r="E69" s="27">
        <f t="shared" si="77"/>
        <v>6.3215832779961119</v>
      </c>
      <c r="F69" s="27">
        <f t="shared" si="86"/>
        <v>8.8975987254309103</v>
      </c>
      <c r="L69" t="str">
        <f>$A$13</f>
        <v>Caring, leisure and other service occupations</v>
      </c>
      <c r="M69" s="27">
        <f t="shared" si="78"/>
        <v>5.0157978585616547E-3</v>
      </c>
      <c r="N69" s="27">
        <f t="shared" si="79"/>
        <v>-0.62276722621180625</v>
      </c>
      <c r="O69" s="27">
        <f t="shared" si="80"/>
        <v>2.0497675062934135</v>
      </c>
      <c r="P69" s="27">
        <f t="shared" si="81"/>
        <v>3.2381911135231896</v>
      </c>
      <c r="Q69" s="27">
        <f t="shared" si="87"/>
        <v>5.2879586198166031</v>
      </c>
      <c r="W69" t="str">
        <f>$A$13</f>
        <v>Caring, leisure and other service occupations</v>
      </c>
      <c r="X69" s="27">
        <f t="shared" si="82"/>
        <v>2.0285688857912376</v>
      </c>
      <c r="Y69" s="27">
        <f t="shared" si="83"/>
        <v>-3.9129961706623746</v>
      </c>
      <c r="Z69" s="27">
        <f t="shared" si="84"/>
        <v>0.52624794114134943</v>
      </c>
      <c r="AA69" s="27">
        <f t="shared" si="85"/>
        <v>3.083392164473004</v>
      </c>
      <c r="AB69" s="27">
        <f t="shared" si="88"/>
        <v>3.6096401056143534</v>
      </c>
    </row>
    <row r="70" spans="1:31" x14ac:dyDescent="0.2">
      <c r="A70" t="str">
        <f>$A$14</f>
        <v>Sales and customer service occupations</v>
      </c>
      <c r="B70" s="27">
        <f t="shared" si="77"/>
        <v>-6.2967267015721973E-2</v>
      </c>
      <c r="C70" s="27">
        <f t="shared" si="77"/>
        <v>0.5554522375085682</v>
      </c>
      <c r="D70" s="27">
        <f t="shared" si="77"/>
        <v>1.1250397276736024</v>
      </c>
      <c r="E70" s="27">
        <f t="shared" si="77"/>
        <v>0.25744020033290127</v>
      </c>
      <c r="F70" s="27">
        <f t="shared" si="86"/>
        <v>1.3824799280065037</v>
      </c>
      <c r="L70" t="str">
        <f>$A$14</f>
        <v>Sales and customer service occupations</v>
      </c>
      <c r="M70" s="27">
        <f t="shared" si="78"/>
        <v>0.22412489186367779</v>
      </c>
      <c r="N70" s="27">
        <f t="shared" si="79"/>
        <v>0.69579827710190045</v>
      </c>
      <c r="O70" s="27">
        <f t="shared" si="80"/>
        <v>1.3274299974884016</v>
      </c>
      <c r="P70" s="27">
        <f t="shared" si="81"/>
        <v>1.1351952066428872</v>
      </c>
      <c r="Q70" s="27">
        <f t="shared" si="87"/>
        <v>2.4626252041312888</v>
      </c>
      <c r="W70" t="str">
        <f>$A$14</f>
        <v>Sales and customer service occupations</v>
      </c>
      <c r="X70" s="27">
        <f t="shared" si="82"/>
        <v>-0.28709215887928963</v>
      </c>
      <c r="Y70" s="27">
        <f t="shared" si="83"/>
        <v>-0.14034603959336778</v>
      </c>
      <c r="Z70" s="27">
        <f t="shared" si="84"/>
        <v>-0.20239026981479213</v>
      </c>
      <c r="AA70" s="27">
        <f t="shared" si="85"/>
        <v>-0.87775500630998948</v>
      </c>
      <c r="AB70" s="27">
        <f t="shared" si="88"/>
        <v>-1.0801452761247816</v>
      </c>
    </row>
    <row r="71" spans="1:31" x14ac:dyDescent="0.2">
      <c r="A71" t="str">
        <f>$A$15</f>
        <v>Process, plant and machine operatives</v>
      </c>
      <c r="B71" s="27">
        <f t="shared" si="77"/>
        <v>1.3597580093968276</v>
      </c>
      <c r="C71" s="27">
        <f t="shared" si="77"/>
        <v>-5.0827603774490555</v>
      </c>
      <c r="D71" s="27">
        <f t="shared" si="77"/>
        <v>1.2118336094739846</v>
      </c>
      <c r="E71" s="27">
        <f t="shared" si="77"/>
        <v>-0.72806856397813391</v>
      </c>
      <c r="F71" s="27">
        <f t="shared" si="86"/>
        <v>0.48376504549585064</v>
      </c>
      <c r="L71" t="str">
        <f>$A$15</f>
        <v>Process, plant and machine operatives</v>
      </c>
      <c r="M71" s="27">
        <f t="shared" si="78"/>
        <v>1.4657331260023341</v>
      </c>
      <c r="N71" s="27">
        <f t="shared" si="79"/>
        <v>-4.5805565195539586</v>
      </c>
      <c r="O71" s="27">
        <f t="shared" si="80"/>
        <v>0.29595654628649015</v>
      </c>
      <c r="P71" s="27">
        <f t="shared" si="81"/>
        <v>-1.0488737018912531</v>
      </c>
      <c r="Q71" s="27">
        <f t="shared" si="87"/>
        <v>-0.75291715560476291</v>
      </c>
      <c r="W71" t="str">
        <f>$A$15</f>
        <v>Process, plant and machine operatives</v>
      </c>
      <c r="X71" s="27">
        <f t="shared" si="82"/>
        <v>-0.10597511660547099</v>
      </c>
      <c r="Y71" s="27">
        <f t="shared" si="83"/>
        <v>-0.50220385789510091</v>
      </c>
      <c r="Z71" s="27">
        <f t="shared" si="84"/>
        <v>0.91587706318748063</v>
      </c>
      <c r="AA71" s="27">
        <f t="shared" si="85"/>
        <v>0.32080513791312448</v>
      </c>
      <c r="AB71" s="27">
        <f t="shared" si="88"/>
        <v>1.2366822011006051</v>
      </c>
    </row>
    <row r="72" spans="1:31" x14ac:dyDescent="0.2">
      <c r="A72" t="str">
        <f>$A$16</f>
        <v>Elementary occupations</v>
      </c>
      <c r="B72" s="27">
        <f t="shared" si="77"/>
        <v>-1.5474088754451714</v>
      </c>
      <c r="C72" s="27">
        <f t="shared" si="77"/>
        <v>-6.229801763409256</v>
      </c>
      <c r="D72" s="27">
        <f t="shared" si="77"/>
        <v>1.3817133192485755</v>
      </c>
      <c r="E72" s="27">
        <f t="shared" si="77"/>
        <v>-2.7344956584661446</v>
      </c>
      <c r="F72" s="27">
        <f t="shared" si="86"/>
        <v>-1.3527823392175691</v>
      </c>
      <c r="L72" t="str">
        <f>$A$16</f>
        <v>Elementary occupations</v>
      </c>
      <c r="M72" s="27">
        <f t="shared" si="78"/>
        <v>-1.7475247144127408</v>
      </c>
      <c r="N72" s="27">
        <f t="shared" si="79"/>
        <v>-2.7917973221064116</v>
      </c>
      <c r="O72" s="27">
        <f t="shared" si="80"/>
        <v>1.9806231453385408</v>
      </c>
      <c r="P72" s="27">
        <f t="shared" si="81"/>
        <v>-1.809154816801481</v>
      </c>
      <c r="Q72" s="27">
        <f t="shared" si="87"/>
        <v>0.17146832853705973</v>
      </c>
      <c r="W72" t="str">
        <f>$A$16</f>
        <v>Elementary occupations</v>
      </c>
      <c r="X72" s="27">
        <f t="shared" si="82"/>
        <v>0.20011583896765472</v>
      </c>
      <c r="Y72" s="27">
        <f t="shared" si="83"/>
        <v>-3.438004441303093</v>
      </c>
      <c r="Z72" s="27">
        <f t="shared" si="84"/>
        <v>-0.59890982608983023</v>
      </c>
      <c r="AA72" s="27">
        <f t="shared" si="85"/>
        <v>-0.92534084166469199</v>
      </c>
      <c r="AB72" s="27">
        <f t="shared" si="88"/>
        <v>-1.5242506677545222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31.180999999999813</v>
      </c>
      <c r="C74" s="29">
        <f t="shared" ref="C74" si="89">D18-C18</f>
        <v>-11.879999999999768</v>
      </c>
      <c r="D74" s="29">
        <f>E18-D18</f>
        <v>27.527999999999906</v>
      </c>
      <c r="E74" s="29">
        <f>F18-E18</f>
        <v>38.808000000000106</v>
      </c>
      <c r="F74" s="29">
        <f>F18-D18</f>
        <v>66.336000000000013</v>
      </c>
      <c r="L74" s="24" t="str">
        <f>$A$18</f>
        <v>All occupations</v>
      </c>
      <c r="M74" s="29">
        <f>N18-M18</f>
        <v>11.310706215831715</v>
      </c>
      <c r="N74" s="29">
        <f t="shared" ref="N74" si="90">O18-N18</f>
        <v>-10.034788002685502</v>
      </c>
      <c r="O74" s="29">
        <f>P18-O18</f>
        <v>13.935508057656477</v>
      </c>
      <c r="P74" s="29">
        <f>Q18-P18</f>
        <v>18.490470947036556</v>
      </c>
      <c r="Q74" s="29">
        <f>Q18-O18</f>
        <v>32.425979004693033</v>
      </c>
      <c r="W74" s="24" t="str">
        <f>$A$18</f>
        <v>All occupations</v>
      </c>
      <c r="X74" s="29">
        <f>Y18-X18</f>
        <v>19.870293784168496</v>
      </c>
      <c r="Y74" s="29">
        <f t="shared" ref="Y74" si="91">Z18-Y18</f>
        <v>-1.8452119973144363</v>
      </c>
      <c r="Z74" s="29">
        <f>AA18-Z18</f>
        <v>13.592491942343031</v>
      </c>
      <c r="AA74" s="29">
        <f>AB18-AA18</f>
        <v>20.317529052963778</v>
      </c>
      <c r="AB74" s="29">
        <f>AB18-Z18</f>
        <v>33.910020995306809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89.797214798085776</v>
      </c>
      <c r="C80" s="11">
        <f t="shared" si="92"/>
        <v>101.54784416494842</v>
      </c>
      <c r="D80" s="11">
        <f t="shared" si="92"/>
        <v>102.60409849956105</v>
      </c>
      <c r="E80" s="11">
        <f t="shared" si="92"/>
        <v>98.377153828711585</v>
      </c>
      <c r="F80" s="11">
        <f t="shared" si="92"/>
        <v>108.39504665832715</v>
      </c>
      <c r="H80" s="40">
        <f>IF(D$6-B$6 &lt;&gt; 0,(EXP(LN(D8/B8)/(D$6-B$6))-1)*100,0)</f>
        <v>2.7023470171948283</v>
      </c>
      <c r="I80" s="40">
        <f t="shared" ref="I80:I88" si="93">F46</f>
        <v>0.36670080557106299</v>
      </c>
      <c r="L80" t="str">
        <f t="shared" ref="L80:Q88" si="94">L8</f>
        <v>Managers, directors and senior officials</v>
      </c>
      <c r="M80" s="11">
        <f t="shared" si="94"/>
        <v>58.559517515671104</v>
      </c>
      <c r="N80" s="11">
        <f t="shared" si="94"/>
        <v>64.019775682091549</v>
      </c>
      <c r="O80" s="11">
        <f t="shared" si="94"/>
        <v>63.574248048016258</v>
      </c>
      <c r="P80" s="11">
        <f t="shared" si="94"/>
        <v>59.910625870791371</v>
      </c>
      <c r="Q80" s="11">
        <f t="shared" si="94"/>
        <v>63.913108341145218</v>
      </c>
      <c r="S80" s="40">
        <f t="shared" ref="S80:S88" si="95">IF(O$6-M$6 &lt;&gt; 0,(EXP(LN(O8/M8)/(O$6-M$6))-1)*100,0)</f>
        <v>1.6568734503960458</v>
      </c>
      <c r="T80" s="40">
        <f t="shared" ref="T80:T88" si="96">Q46</f>
        <v>3.5446249098924909E-2</v>
      </c>
      <c r="W80" t="str">
        <f t="shared" ref="W80:AB88" si="97">W8</f>
        <v>Managers, directors and senior officials</v>
      </c>
      <c r="X80" s="11">
        <f t="shared" si="97"/>
        <v>31.237697282414665</v>
      </c>
      <c r="Y80" s="11">
        <f t="shared" si="97"/>
        <v>37.528068482856838</v>
      </c>
      <c r="Z80" s="11">
        <f t="shared" si="97"/>
        <v>39.029850451544888</v>
      </c>
      <c r="AA80" s="11">
        <f t="shared" si="97"/>
        <v>38.466527957920107</v>
      </c>
      <c r="AB80" s="11">
        <f t="shared" si="97"/>
        <v>44.481938317181942</v>
      </c>
      <c r="AD80" s="40">
        <f t="shared" ref="AD80:AD88" si="98">IF(Z$6-X$6 &lt;&gt; 0,(EXP(LN(Z8/X8)/(Z$6-X$6))-1)*100,0)</f>
        <v>4.5547035681509973</v>
      </c>
      <c r="AE80" s="40">
        <f t="shared" ref="AE80:AE88" si="99">AB46</f>
        <v>0.87552029899315986</v>
      </c>
    </row>
    <row r="81" spans="1:31" x14ac:dyDescent="0.2">
      <c r="A81" t="str">
        <f t="shared" si="92"/>
        <v>Professional occupations</v>
      </c>
      <c r="B81" s="11">
        <f t="shared" si="92"/>
        <v>162.80717600002984</v>
      </c>
      <c r="C81" s="11">
        <f t="shared" si="92"/>
        <v>181.92350482549278</v>
      </c>
      <c r="D81" s="11">
        <f t="shared" si="92"/>
        <v>187.57253377491764</v>
      </c>
      <c r="E81" s="11">
        <f t="shared" si="92"/>
        <v>203.72614024801425</v>
      </c>
      <c r="F81" s="11">
        <f t="shared" si="92"/>
        <v>225.09159649104981</v>
      </c>
      <c r="H81" s="40">
        <f t="shared" ref="H81:H88" si="100">IF(D$6-B$6 &lt;&gt; 0,(EXP(LN(D9/B9)/(D$6-B$6))-1)*100,0)</f>
        <v>2.8724635686650846</v>
      </c>
      <c r="I81" s="40">
        <f t="shared" si="93"/>
        <v>1.2230305755928095</v>
      </c>
      <c r="L81" t="str">
        <f t="shared" si="94"/>
        <v>Professional occupations</v>
      </c>
      <c r="M81" s="11">
        <f t="shared" si="94"/>
        <v>86.455048273866041</v>
      </c>
      <c r="N81" s="11">
        <f t="shared" si="94"/>
        <v>94.305688972386832</v>
      </c>
      <c r="O81" s="11">
        <f t="shared" si="94"/>
        <v>97.003107836253591</v>
      </c>
      <c r="P81" s="11">
        <f t="shared" si="94"/>
        <v>108.07037822191717</v>
      </c>
      <c r="Q81" s="11">
        <f t="shared" si="94"/>
        <v>118.33023949590412</v>
      </c>
      <c r="S81" s="40">
        <f t="shared" si="95"/>
        <v>2.3290773203331838</v>
      </c>
      <c r="T81" s="40">
        <f t="shared" si="96"/>
        <v>1.3337247278135456</v>
      </c>
      <c r="W81" t="str">
        <f t="shared" si="97"/>
        <v>Professional occupations</v>
      </c>
      <c r="X81" s="11">
        <f t="shared" si="97"/>
        <v>76.352127726163843</v>
      </c>
      <c r="Y81" s="11">
        <f t="shared" si="97"/>
        <v>87.61781585310591</v>
      </c>
      <c r="Z81" s="11">
        <f t="shared" si="97"/>
        <v>90.569425938663969</v>
      </c>
      <c r="AA81" s="11">
        <f t="shared" si="97"/>
        <v>95.655762026097079</v>
      </c>
      <c r="AB81" s="11">
        <f t="shared" si="97"/>
        <v>106.76135699514586</v>
      </c>
      <c r="AD81" s="40">
        <f t="shared" si="98"/>
        <v>3.4742040005802499</v>
      </c>
      <c r="AE81" s="40">
        <f t="shared" si="99"/>
        <v>1.1025628537093324</v>
      </c>
    </row>
    <row r="82" spans="1:31" x14ac:dyDescent="0.2">
      <c r="A82" t="str">
        <f t="shared" si="92"/>
        <v>Associate professional occupations</v>
      </c>
      <c r="B82" s="11">
        <f t="shared" si="92"/>
        <v>106.70437565774284</v>
      </c>
      <c r="C82" s="11">
        <f t="shared" si="92"/>
        <v>111.5327247473343</v>
      </c>
      <c r="D82" s="11">
        <f t="shared" si="92"/>
        <v>115.80444283486628</v>
      </c>
      <c r="E82" s="11">
        <f t="shared" si="92"/>
        <v>121.77946055767424</v>
      </c>
      <c r="F82" s="11">
        <f t="shared" si="92"/>
        <v>132.68645201374716</v>
      </c>
      <c r="H82" s="40">
        <f t="shared" si="100"/>
        <v>1.6502844979774833</v>
      </c>
      <c r="I82" s="40">
        <f t="shared" si="93"/>
        <v>0.91136729335101752</v>
      </c>
      <c r="L82" t="str">
        <f t="shared" si="94"/>
        <v>Associate professional occupations</v>
      </c>
      <c r="M82" s="11">
        <f t="shared" si="94"/>
        <v>57.202057323887871</v>
      </c>
      <c r="N82" s="11">
        <f t="shared" si="94"/>
        <v>57.831249614675258</v>
      </c>
      <c r="O82" s="11">
        <f t="shared" si="94"/>
        <v>60.060096961610249</v>
      </c>
      <c r="P82" s="11">
        <f t="shared" si="94"/>
        <v>58.29851110545026</v>
      </c>
      <c r="Q82" s="11">
        <f t="shared" si="94"/>
        <v>60.797504706211143</v>
      </c>
      <c r="S82" s="40">
        <f t="shared" si="95"/>
        <v>0.97988598987033271</v>
      </c>
      <c r="T82" s="40">
        <f t="shared" si="96"/>
        <v>8.1386902162727814E-2</v>
      </c>
      <c r="W82" t="str">
        <f t="shared" si="97"/>
        <v>Associate professional occupations</v>
      </c>
      <c r="X82" s="11">
        <f t="shared" si="97"/>
        <v>49.502318333855094</v>
      </c>
      <c r="Y82" s="11">
        <f t="shared" si="97"/>
        <v>53.701475132659105</v>
      </c>
      <c r="Z82" s="11">
        <f t="shared" si="97"/>
        <v>55.744345873256052</v>
      </c>
      <c r="AA82" s="11">
        <f t="shared" si="97"/>
        <v>63.48094945222396</v>
      </c>
      <c r="AB82" s="11">
        <f t="shared" si="97"/>
        <v>71.888947307536</v>
      </c>
      <c r="AD82" s="40">
        <f t="shared" si="98"/>
        <v>2.4035604953839051</v>
      </c>
      <c r="AE82" s="40">
        <f t="shared" si="99"/>
        <v>1.7101012636394408</v>
      </c>
    </row>
    <row r="83" spans="1:31" x14ac:dyDescent="0.2">
      <c r="A83" t="str">
        <f t="shared" si="92"/>
        <v>Administrative and secretarial occupations</v>
      </c>
      <c r="B83" s="11">
        <f t="shared" si="92"/>
        <v>87.580615457669239</v>
      </c>
      <c r="C83" s="11">
        <f t="shared" si="92"/>
        <v>83.203699097799202</v>
      </c>
      <c r="D83" s="11">
        <f t="shared" si="92"/>
        <v>84.655466921176611</v>
      </c>
      <c r="E83" s="11">
        <f t="shared" si="92"/>
        <v>84.859908440011893</v>
      </c>
      <c r="F83" s="11">
        <f t="shared" si="92"/>
        <v>78.191735747175642</v>
      </c>
      <c r="H83" s="40">
        <f t="shared" si="100"/>
        <v>-0.67709728773278632</v>
      </c>
      <c r="I83" s="40">
        <f t="shared" si="93"/>
        <v>-0.52810544849494212</v>
      </c>
      <c r="L83" t="str">
        <f t="shared" si="94"/>
        <v>Administrative and secretarial occupations</v>
      </c>
      <c r="M83" s="11">
        <f t="shared" si="94"/>
        <v>17.842891356259521</v>
      </c>
      <c r="N83" s="11">
        <f t="shared" si="94"/>
        <v>16.242856262829761</v>
      </c>
      <c r="O83" s="11">
        <f t="shared" si="94"/>
        <v>18.834298198497223</v>
      </c>
      <c r="P83" s="11">
        <f t="shared" si="94"/>
        <v>19.700253170842792</v>
      </c>
      <c r="Q83" s="11">
        <f t="shared" si="94"/>
        <v>21.330093097100928</v>
      </c>
      <c r="S83" s="40">
        <f t="shared" si="95"/>
        <v>1.0873571073083621</v>
      </c>
      <c r="T83" s="40">
        <f t="shared" si="96"/>
        <v>0.83304612620158647</v>
      </c>
      <c r="W83" t="str">
        <f t="shared" si="97"/>
        <v>Administrative and secretarial occupations</v>
      </c>
      <c r="X83" s="11">
        <f t="shared" si="97"/>
        <v>69.737724101409754</v>
      </c>
      <c r="Y83" s="11">
        <f t="shared" si="97"/>
        <v>66.960842834969412</v>
      </c>
      <c r="Z83" s="11">
        <f t="shared" si="97"/>
        <v>65.821168722679431</v>
      </c>
      <c r="AA83" s="11">
        <f t="shared" si="97"/>
        <v>65.159655269169079</v>
      </c>
      <c r="AB83" s="11">
        <f t="shared" si="97"/>
        <v>56.861642650074778</v>
      </c>
      <c r="AD83" s="40">
        <f t="shared" si="98"/>
        <v>-1.1493421531399317</v>
      </c>
      <c r="AE83" s="40">
        <f t="shared" si="99"/>
        <v>-0.97072775358384433</v>
      </c>
    </row>
    <row r="84" spans="1:31" x14ac:dyDescent="0.2">
      <c r="A84" t="str">
        <f t="shared" si="92"/>
        <v>Skilled trades occupations</v>
      </c>
      <c r="B84" s="11">
        <f t="shared" si="92"/>
        <v>79.440266088986505</v>
      </c>
      <c r="C84" s="11">
        <f t="shared" si="92"/>
        <v>77.51990861635386</v>
      </c>
      <c r="D84" s="11">
        <f t="shared" si="92"/>
        <v>68.504012721631113</v>
      </c>
      <c r="E84" s="11">
        <f t="shared" si="92"/>
        <v>71.631289573909513</v>
      </c>
      <c r="F84" s="11">
        <f t="shared" si="92"/>
        <v>71.700662482136948</v>
      </c>
      <c r="H84" s="40">
        <f t="shared" si="100"/>
        <v>-2.9188160092129101</v>
      </c>
      <c r="I84" s="40">
        <f t="shared" si="93"/>
        <v>0.30451379597837835</v>
      </c>
      <c r="L84" t="str">
        <f t="shared" si="94"/>
        <v>Skilled trades occupations</v>
      </c>
      <c r="M84" s="11">
        <f t="shared" si="94"/>
        <v>69.101385058579908</v>
      </c>
      <c r="N84" s="11">
        <f t="shared" si="94"/>
        <v>68.124686110800951</v>
      </c>
      <c r="O84" s="11">
        <f t="shared" si="94"/>
        <v>58.317040386491747</v>
      </c>
      <c r="P84" s="11">
        <f t="shared" si="94"/>
        <v>60.09075392411718</v>
      </c>
      <c r="Q84" s="11">
        <f t="shared" si="94"/>
        <v>58.674689798320529</v>
      </c>
      <c r="S84" s="40">
        <f t="shared" si="95"/>
        <v>-3.3366717146189884</v>
      </c>
      <c r="T84" s="40">
        <f t="shared" si="96"/>
        <v>4.0769084091896168E-2</v>
      </c>
      <c r="W84" t="str">
        <f t="shared" si="97"/>
        <v>Skilled trades occupations</v>
      </c>
      <c r="X84" s="11">
        <f t="shared" si="97"/>
        <v>10.338881030406586</v>
      </c>
      <c r="Y84" s="11">
        <f t="shared" si="97"/>
        <v>9.3952225055529404</v>
      </c>
      <c r="Z84" s="11">
        <f t="shared" si="97"/>
        <v>10.186972335139362</v>
      </c>
      <c r="AA84" s="11">
        <f t="shared" si="97"/>
        <v>11.540535649792325</v>
      </c>
      <c r="AB84" s="11">
        <f t="shared" si="97"/>
        <v>13.025972683816402</v>
      </c>
      <c r="AD84" s="40">
        <f t="shared" si="98"/>
        <v>-0.29560151103487087</v>
      </c>
      <c r="AE84" s="40">
        <f t="shared" si="99"/>
        <v>1.652407574033754</v>
      </c>
    </row>
    <row r="85" spans="1:31" x14ac:dyDescent="0.2">
      <c r="A85" t="str">
        <f t="shared" si="92"/>
        <v>Caring, leisure and other service occupations</v>
      </c>
      <c r="B85" s="11">
        <f t="shared" si="92"/>
        <v>76.644560863262953</v>
      </c>
      <c r="C85" s="11">
        <f t="shared" si="92"/>
        <v>78.678145546912731</v>
      </c>
      <c r="D85" s="11">
        <f t="shared" si="92"/>
        <v>74.142382150038557</v>
      </c>
      <c r="E85" s="11">
        <f t="shared" si="92"/>
        <v>76.718397597473356</v>
      </c>
      <c r="F85" s="11">
        <f t="shared" si="92"/>
        <v>83.039980875469467</v>
      </c>
      <c r="H85" s="40">
        <f t="shared" si="100"/>
        <v>-0.66162783014933613</v>
      </c>
      <c r="I85" s="40">
        <f t="shared" si="93"/>
        <v>0.75842734368996023</v>
      </c>
      <c r="L85" t="str">
        <f t="shared" si="94"/>
        <v>Caring, leisure and other service occupations</v>
      </c>
      <c r="M85" s="11">
        <f t="shared" si="94"/>
        <v>17.114936121026805</v>
      </c>
      <c r="N85" s="11">
        <f t="shared" si="94"/>
        <v>17.119951918885366</v>
      </c>
      <c r="O85" s="11">
        <f t="shared" si="94"/>
        <v>16.49718469267356</v>
      </c>
      <c r="P85" s="11">
        <f t="shared" si="94"/>
        <v>18.546952198966974</v>
      </c>
      <c r="Q85" s="11">
        <f t="shared" si="94"/>
        <v>21.785143312490163</v>
      </c>
      <c r="S85" s="40">
        <f t="shared" si="95"/>
        <v>-0.73253971188654843</v>
      </c>
      <c r="T85" s="40">
        <f t="shared" si="96"/>
        <v>1.8708755911596375</v>
      </c>
      <c r="W85" t="str">
        <f t="shared" si="97"/>
        <v>Caring, leisure and other service occupations</v>
      </c>
      <c r="X85" s="11">
        <f t="shared" si="97"/>
        <v>59.529624742236138</v>
      </c>
      <c r="Y85" s="11">
        <f t="shared" si="97"/>
        <v>61.558193628027375</v>
      </c>
      <c r="Z85" s="11">
        <f t="shared" si="97"/>
        <v>57.645197457365001</v>
      </c>
      <c r="AA85" s="11">
        <f t="shared" si="97"/>
        <v>58.17144539850635</v>
      </c>
      <c r="AB85" s="11">
        <f t="shared" si="97"/>
        <v>61.254837562979354</v>
      </c>
      <c r="AD85" s="40">
        <f>IF(Z$6-X$6 &lt;&gt; 0,(EXP(LN(Z13/X13)/(Z$6-X$6))-1)*100,0)</f>
        <v>-0.64127788804168029</v>
      </c>
      <c r="AE85" s="40">
        <f t="shared" si="99"/>
        <v>0.40572677718728745</v>
      </c>
    </row>
    <row r="86" spans="1:31" x14ac:dyDescent="0.2">
      <c r="A86" t="str">
        <f t="shared" si="92"/>
        <v>Sales and customer service occupations</v>
      </c>
      <c r="B86" s="11">
        <f t="shared" si="92"/>
        <v>61.851807801329052</v>
      </c>
      <c r="C86" s="11">
        <f t="shared" si="92"/>
        <v>61.78884053431333</v>
      </c>
      <c r="D86" s="11">
        <f t="shared" si="92"/>
        <v>62.344292771821898</v>
      </c>
      <c r="E86" s="11">
        <f t="shared" si="92"/>
        <v>63.469332499495501</v>
      </c>
      <c r="F86" s="11">
        <f t="shared" si="92"/>
        <v>63.726772699828402</v>
      </c>
      <c r="H86" s="40">
        <f t="shared" si="100"/>
        <v>0.15874196965794951</v>
      </c>
      <c r="I86" s="40">
        <f t="shared" si="93"/>
        <v>0.14632451827074622</v>
      </c>
      <c r="L86" t="str">
        <f t="shared" si="94"/>
        <v>Sales and customer service occupations</v>
      </c>
      <c r="M86" s="11">
        <f t="shared" si="94"/>
        <v>25.726359965388927</v>
      </c>
      <c r="N86" s="11">
        <f t="shared" si="94"/>
        <v>25.950484857252604</v>
      </c>
      <c r="O86" s="11">
        <f t="shared" si="94"/>
        <v>26.646283134354505</v>
      </c>
      <c r="P86" s="11">
        <f t="shared" si="94"/>
        <v>27.973713131842906</v>
      </c>
      <c r="Q86" s="11">
        <f t="shared" si="94"/>
        <v>29.108908338485794</v>
      </c>
      <c r="S86" s="40">
        <f t="shared" si="95"/>
        <v>0.70514503006140483</v>
      </c>
      <c r="T86" s="40">
        <f t="shared" si="96"/>
        <v>0.59103700222624678</v>
      </c>
      <c r="W86" t="str">
        <f t="shared" si="97"/>
        <v>Sales and customer service occupations</v>
      </c>
      <c r="X86" s="11">
        <f t="shared" si="97"/>
        <v>36.125447835940037</v>
      </c>
      <c r="Y86" s="11">
        <f t="shared" si="97"/>
        <v>35.838355677060747</v>
      </c>
      <c r="Z86" s="11">
        <f t="shared" si="97"/>
        <v>35.698009637467379</v>
      </c>
      <c r="AA86" s="11">
        <f t="shared" si="97"/>
        <v>35.495619367652587</v>
      </c>
      <c r="AB86" s="11">
        <f t="shared" si="97"/>
        <v>34.617864361342598</v>
      </c>
      <c r="AD86" s="40">
        <f t="shared" si="98"/>
        <v>-0.23776904890582262</v>
      </c>
      <c r="AE86" s="40">
        <f t="shared" si="99"/>
        <v>-0.20462419158107092</v>
      </c>
    </row>
    <row r="87" spans="1:31" x14ac:dyDescent="0.2">
      <c r="A87" t="str">
        <f t="shared" si="92"/>
        <v>Process, plant and machine operatives</v>
      </c>
      <c r="B87" s="11">
        <f t="shared" si="92"/>
        <v>36.210142470257011</v>
      </c>
      <c r="C87" s="11">
        <f t="shared" si="92"/>
        <v>37.569900479653839</v>
      </c>
      <c r="D87" s="11">
        <f t="shared" si="92"/>
        <v>32.487140102204783</v>
      </c>
      <c r="E87" s="11">
        <f t="shared" si="92"/>
        <v>33.698973711678768</v>
      </c>
      <c r="F87" s="11">
        <f t="shared" si="92"/>
        <v>32.970905147700634</v>
      </c>
      <c r="H87" s="40">
        <f t="shared" si="100"/>
        <v>-2.1465257883254707</v>
      </c>
      <c r="I87" s="40">
        <f t="shared" si="93"/>
        <v>9.8589824619810251E-2</v>
      </c>
      <c r="L87" t="str">
        <f t="shared" si="94"/>
        <v>Process, plant and machine operatives</v>
      </c>
      <c r="M87" s="11">
        <f t="shared" si="94"/>
        <v>31.804838244728273</v>
      </c>
      <c r="N87" s="11">
        <f t="shared" si="94"/>
        <v>33.270571370730607</v>
      </c>
      <c r="O87" s="11">
        <f t="shared" si="94"/>
        <v>28.690014851176649</v>
      </c>
      <c r="P87" s="11">
        <f t="shared" si="94"/>
        <v>28.985971397463139</v>
      </c>
      <c r="Q87" s="11">
        <f t="shared" si="94"/>
        <v>27.937097695571886</v>
      </c>
      <c r="S87" s="40">
        <f t="shared" si="95"/>
        <v>-2.0402842230240359</v>
      </c>
      <c r="T87" s="40">
        <f t="shared" si="96"/>
        <v>-0.17713410220450143</v>
      </c>
      <c r="W87" t="str">
        <f t="shared" si="97"/>
        <v>Process, plant and machine operatives</v>
      </c>
      <c r="X87" s="11">
        <f t="shared" si="97"/>
        <v>4.405304225528706</v>
      </c>
      <c r="Y87" s="11">
        <f t="shared" si="97"/>
        <v>4.2993291089232351</v>
      </c>
      <c r="Z87" s="11">
        <f t="shared" si="97"/>
        <v>3.7971252510281341</v>
      </c>
      <c r="AA87" s="11">
        <f t="shared" si="97"/>
        <v>4.7130023142156148</v>
      </c>
      <c r="AB87" s="11">
        <f t="shared" si="97"/>
        <v>5.0338074521287393</v>
      </c>
      <c r="AD87" s="40">
        <f t="shared" si="98"/>
        <v>-2.9275918929621114</v>
      </c>
      <c r="AE87" s="40">
        <f t="shared" si="99"/>
        <v>1.8973239057530122</v>
      </c>
    </row>
    <row r="88" spans="1:31" x14ac:dyDescent="0.2">
      <c r="A88" t="str">
        <f t="shared" si="92"/>
        <v>Elementary occupations</v>
      </c>
      <c r="B88" s="11">
        <f t="shared" si="92"/>
        <v>91.198840862636715</v>
      </c>
      <c r="C88" s="11">
        <f t="shared" si="92"/>
        <v>89.651431987191543</v>
      </c>
      <c r="D88" s="11">
        <f t="shared" si="92"/>
        <v>83.421630223782287</v>
      </c>
      <c r="E88" s="11">
        <f t="shared" si="92"/>
        <v>84.803343543030863</v>
      </c>
      <c r="F88" s="11">
        <f t="shared" si="92"/>
        <v>82.068847884564718</v>
      </c>
      <c r="H88" s="40">
        <f t="shared" si="100"/>
        <v>-1.7668951897096163</v>
      </c>
      <c r="I88" s="40">
        <f t="shared" si="93"/>
        <v>-0.10893480691708257</v>
      </c>
      <c r="L88" t="str">
        <f t="shared" si="94"/>
        <v>Elementary occupations</v>
      </c>
      <c r="M88" s="11">
        <f t="shared" si="94"/>
        <v>46.116628386299361</v>
      </c>
      <c r="N88" s="11">
        <f t="shared" si="94"/>
        <v>44.36910367188662</v>
      </c>
      <c r="O88" s="11">
        <f t="shared" si="94"/>
        <v>41.577306349780208</v>
      </c>
      <c r="P88" s="11">
        <f t="shared" si="94"/>
        <v>43.557929495118749</v>
      </c>
      <c r="Q88" s="11">
        <f t="shared" si="94"/>
        <v>41.748774678317268</v>
      </c>
      <c r="S88" s="40">
        <f t="shared" si="95"/>
        <v>-2.0510555333150826</v>
      </c>
      <c r="T88" s="40">
        <f t="shared" si="96"/>
        <v>2.7441123487648156E-2</v>
      </c>
      <c r="W88" t="str">
        <f t="shared" si="97"/>
        <v>Elementary occupations</v>
      </c>
      <c r="X88" s="11">
        <f t="shared" si="97"/>
        <v>45.082212476337432</v>
      </c>
      <c r="Y88" s="11">
        <f t="shared" si="97"/>
        <v>45.282328315305087</v>
      </c>
      <c r="Z88" s="11">
        <f t="shared" si="97"/>
        <v>41.844323874001994</v>
      </c>
      <c r="AA88" s="11">
        <f t="shared" si="97"/>
        <v>41.245414047912163</v>
      </c>
      <c r="AB88" s="11">
        <f t="shared" si="97"/>
        <v>40.320073206247471</v>
      </c>
      <c r="AD88" s="40">
        <f t="shared" si="98"/>
        <v>-1.4795772634067617</v>
      </c>
      <c r="AE88" s="40">
        <f t="shared" si="99"/>
        <v>-0.24707239310294282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792.23500000000001</v>
      </c>
      <c r="C90" s="34">
        <f t="shared" si="101"/>
        <v>823.41599999999983</v>
      </c>
      <c r="D90" s="34">
        <f t="shared" si="101"/>
        <v>811.53600000000006</v>
      </c>
      <c r="E90" s="34">
        <f t="shared" si="101"/>
        <v>839.06399999999996</v>
      </c>
      <c r="F90" s="34">
        <f t="shared" si="101"/>
        <v>877.87200000000007</v>
      </c>
      <c r="H90" s="43">
        <f>IF(D$6-B$6 &lt;&gt; 0,(EXP(LN(D18/B18)/(D$6-B$6))-1)*100,0)</f>
        <v>0.48257432312976967</v>
      </c>
      <c r="I90" s="43">
        <f>F56</f>
        <v>0.52518796141134416</v>
      </c>
      <c r="L90" s="24" t="str">
        <f t="shared" ref="L90:Q90" si="102">L18</f>
        <v>All occupations</v>
      </c>
      <c r="M90" s="34">
        <f t="shared" si="102"/>
        <v>409.92366224570776</v>
      </c>
      <c r="N90" s="34">
        <f t="shared" si="102"/>
        <v>421.23436846153947</v>
      </c>
      <c r="O90" s="34">
        <f t="shared" si="102"/>
        <v>411.19958045885397</v>
      </c>
      <c r="P90" s="34">
        <f t="shared" si="102"/>
        <v>425.13508851651045</v>
      </c>
      <c r="Q90" s="34">
        <f t="shared" si="102"/>
        <v>443.62555946354701</v>
      </c>
      <c r="S90" s="43">
        <f>IF(O$6-M$6 &lt;&gt; 0,(EXP(LN(O18/M18)/(O$6-M$6))-1)*100,0)</f>
        <v>6.2174142857585046E-2</v>
      </c>
      <c r="T90" s="43">
        <f>Q56</f>
        <v>0.50729693716056179</v>
      </c>
      <c r="W90" s="24" t="str">
        <f t="shared" ref="W90:AB90" si="103">W18</f>
        <v>All occupations</v>
      </c>
      <c r="X90" s="34">
        <f t="shared" si="103"/>
        <v>382.3113377542922</v>
      </c>
      <c r="Y90" s="34">
        <f t="shared" si="103"/>
        <v>402.18163153846069</v>
      </c>
      <c r="Z90" s="34">
        <f t="shared" si="103"/>
        <v>400.33641954114626</v>
      </c>
      <c r="AA90" s="34">
        <f t="shared" si="103"/>
        <v>413.92891148348929</v>
      </c>
      <c r="AB90" s="34">
        <f t="shared" si="103"/>
        <v>434.24644053645306</v>
      </c>
      <c r="AD90" s="43">
        <f>IF(Z$6-X$6 &lt;&gt; 0,(EXP(LN(Z18/X18)/(Z$6-X$6))-1)*100,0)</f>
        <v>0.92565685768026817</v>
      </c>
      <c r="AE90" s="43">
        <f>AB56</f>
        <v>0.54351816834579125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Dorset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Dorset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Dorset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61.8325448473257</v>
      </c>
      <c r="C8" s="11">
        <v>71.833585000238955</v>
      </c>
      <c r="D8" s="11">
        <v>73.20934996147453</v>
      </c>
      <c r="E8" s="11">
        <v>67.235545114667758</v>
      </c>
      <c r="F8" s="11">
        <v>73.206086853252387</v>
      </c>
      <c r="G8" s="10"/>
      <c r="H8" s="11">
        <f>F8-D8</f>
        <v>-3.2631082221428187E-3</v>
      </c>
      <c r="I8" s="11">
        <f>'RD T1'!E7</f>
        <v>35.653044836265806</v>
      </c>
      <c r="J8" s="11">
        <f>SUM(H8:I8)</f>
        <v>35.649781728043664</v>
      </c>
      <c r="L8" s="10" t="str">
        <f>name!D4</f>
        <v>11 Corporate managers and directors</v>
      </c>
      <c r="M8" s="11">
        <v>42.334146740502874</v>
      </c>
      <c r="N8" s="11">
        <v>46.964610477175867</v>
      </c>
      <c r="O8" s="11">
        <v>47.442750490565437</v>
      </c>
      <c r="P8" s="11">
        <v>41.468940351144347</v>
      </c>
      <c r="Q8" s="11">
        <v>43.206421373358992</v>
      </c>
      <c r="R8" s="10"/>
      <c r="S8" s="11">
        <f>Q8-O8</f>
        <v>-4.236329117206445</v>
      </c>
      <c r="T8" s="11">
        <f>'RD T1'!T7</f>
        <v>19.741404807688774</v>
      </c>
      <c r="U8" s="11">
        <f>SUM(S8:T8)</f>
        <v>15.505075690482329</v>
      </c>
      <c r="W8" s="10" t="str">
        <f>name!D4</f>
        <v>11 Corporate managers and directors</v>
      </c>
      <c r="X8" s="11">
        <v>19.49839810682284</v>
      </c>
      <c r="Y8" s="11">
        <v>24.868974523063034</v>
      </c>
      <c r="Z8" s="11">
        <v>25.76659947090916</v>
      </c>
      <c r="AA8" s="11">
        <v>25.766604763523308</v>
      </c>
      <c r="AB8" s="11">
        <v>29.999665479893402</v>
      </c>
      <c r="AC8" s="10"/>
      <c r="AD8" s="11">
        <f>AB8-Z8</f>
        <v>4.2330660089842418</v>
      </c>
      <c r="AE8" s="11">
        <f>'RD T1'!T36</f>
        <v>15.911640028577033</v>
      </c>
      <c r="AF8" s="11">
        <f>SUM(AD8:AE8)</f>
        <v>20.144706037561274</v>
      </c>
    </row>
    <row r="9" spans="1:32" x14ac:dyDescent="0.2">
      <c r="A9" s="10" t="str">
        <f>name!D5</f>
        <v>12 Other managers and proprietors</v>
      </c>
      <c r="B9" s="11">
        <v>27.964669950760079</v>
      </c>
      <c r="C9" s="11">
        <v>29.71425916470946</v>
      </c>
      <c r="D9" s="11">
        <v>29.394748538086525</v>
      </c>
      <c r="E9" s="11">
        <v>31.141608714043819</v>
      </c>
      <c r="F9" s="11">
        <v>35.188959805074759</v>
      </c>
      <c r="H9" s="11">
        <f t="shared" ref="H9:H32" si="2">F9-D9</f>
        <v>5.7942112669882349</v>
      </c>
      <c r="I9" s="11">
        <f>'RD T1'!E8</f>
        <v>18.176032235846048</v>
      </c>
      <c r="J9" s="11">
        <f>SUM(H9:I9)</f>
        <v>23.970243502834283</v>
      </c>
      <c r="L9" s="10" t="str">
        <f>name!D5</f>
        <v>12 Other managers and proprietors</v>
      </c>
      <c r="M9" s="11">
        <v>16.22537077516823</v>
      </c>
      <c r="N9" s="11">
        <v>17.055165204915685</v>
      </c>
      <c r="O9" s="11">
        <v>16.131497557450817</v>
      </c>
      <c r="P9" s="11">
        <v>18.441685519647024</v>
      </c>
      <c r="Q9" s="11">
        <v>20.706686967786229</v>
      </c>
      <c r="S9" s="11">
        <f t="shared" ref="S9:S32" si="3">Q9-O9</f>
        <v>4.5751894103354118</v>
      </c>
      <c r="T9" s="11">
        <f>'RD T1'!T8</f>
        <v>9.607962347014718</v>
      </c>
      <c r="U9" s="11">
        <f>SUM(S9:T9)</f>
        <v>14.18315175735013</v>
      </c>
      <c r="W9" s="10" t="str">
        <f>name!D5</f>
        <v>12 Other managers and proprietors</v>
      </c>
      <c r="X9" s="11">
        <v>11.739299175591825</v>
      </c>
      <c r="Y9" s="11">
        <v>12.6590939597938</v>
      </c>
      <c r="Z9" s="11">
        <v>13.26325098063573</v>
      </c>
      <c r="AA9" s="11">
        <v>12.699923194396803</v>
      </c>
      <c r="AB9" s="11">
        <v>14.482272837288539</v>
      </c>
      <c r="AD9" s="11">
        <f t="shared" ref="AD9:AD32" si="4">AB9-Z9</f>
        <v>1.2190218566528088</v>
      </c>
      <c r="AE9" s="11">
        <f>'RD T1'!T37</f>
        <v>8.5680698888313245</v>
      </c>
      <c r="AF9" s="11">
        <f>SUM(AD9:AE9)</f>
        <v>9.7870917454841333</v>
      </c>
    </row>
    <row r="10" spans="1:32" x14ac:dyDescent="0.2">
      <c r="A10" s="10" t="str">
        <f>name!D6</f>
        <v>21 Science, research, engineering and technology professionals</v>
      </c>
      <c r="B10" s="11">
        <v>51.670396213620506</v>
      </c>
      <c r="C10" s="11">
        <v>56.867326978930045</v>
      </c>
      <c r="D10" s="11">
        <v>58.999237952522599</v>
      </c>
      <c r="E10" s="11">
        <v>72.699936766515307</v>
      </c>
      <c r="F10" s="11">
        <v>82.466799827797729</v>
      </c>
      <c r="G10" s="11"/>
      <c r="H10" s="11">
        <f t="shared" si="2"/>
        <v>23.46756187527513</v>
      </c>
      <c r="I10" s="11">
        <f>'RD T1'!E9</f>
        <v>27.999984932325226</v>
      </c>
      <c r="J10" s="11">
        <f t="shared" ref="J10:J32" si="5">SUM(H10:I10)</f>
        <v>51.467546807600357</v>
      </c>
      <c r="L10" s="10" t="str">
        <f>name!D6</f>
        <v>21 Science, research, engineering and technology professionals</v>
      </c>
      <c r="M10" s="11">
        <v>40.913187772825566</v>
      </c>
      <c r="N10" s="11">
        <v>45.222890340511832</v>
      </c>
      <c r="O10" s="11">
        <v>44.980152984987932</v>
      </c>
      <c r="P10" s="11">
        <v>53.644865931956417</v>
      </c>
      <c r="Q10" s="11">
        <v>59.56801449244675</v>
      </c>
      <c r="R10" s="11"/>
      <c r="S10" s="11">
        <f t="shared" si="3"/>
        <v>14.587861507458818</v>
      </c>
      <c r="T10" s="11">
        <f>'RD T1'!T9</f>
        <v>17.870956039499188</v>
      </c>
      <c r="U10" s="11">
        <f t="shared" ref="U10:U32" si="6">SUM(S10:T10)</f>
        <v>32.458817546958002</v>
      </c>
      <c r="W10" s="10" t="str">
        <f>name!D6</f>
        <v>21 Science, research, engineering and technology professionals</v>
      </c>
      <c r="X10" s="11">
        <v>10.757208440795035</v>
      </c>
      <c r="Y10" s="11">
        <v>11.644436638418252</v>
      </c>
      <c r="Z10" s="11">
        <v>14.019084967534559</v>
      </c>
      <c r="AA10" s="11">
        <v>19.055070834558986</v>
      </c>
      <c r="AB10" s="11">
        <v>22.898785335351086</v>
      </c>
      <c r="AC10" s="11"/>
      <c r="AD10" s="11">
        <f t="shared" si="4"/>
        <v>8.8797003678165272</v>
      </c>
      <c r="AE10" s="11">
        <f>'RD T1'!T38</f>
        <v>10.129028892826041</v>
      </c>
      <c r="AF10" s="11">
        <f t="shared" ref="AF10:AF32" si="7">SUM(AD10:AE10)</f>
        <v>19.008729260642568</v>
      </c>
    </row>
    <row r="11" spans="1:32" x14ac:dyDescent="0.2">
      <c r="A11" s="10" t="str">
        <f>name!D7</f>
        <v>22 Health professionals</v>
      </c>
      <c r="B11" s="11">
        <v>28.598570229469932</v>
      </c>
      <c r="C11" s="11">
        <v>33.833881045405292</v>
      </c>
      <c r="D11" s="11">
        <v>33.13441310452847</v>
      </c>
      <c r="E11" s="11">
        <v>32.873222404258968</v>
      </c>
      <c r="F11" s="11">
        <v>35.139041773618459</v>
      </c>
      <c r="G11" s="11"/>
      <c r="H11" s="11">
        <f t="shared" si="2"/>
        <v>2.004628669089989</v>
      </c>
      <c r="I11" s="11">
        <f>'RD T1'!E10</f>
        <v>17.919679788862943</v>
      </c>
      <c r="J11" s="11">
        <f t="shared" si="5"/>
        <v>19.924308457952932</v>
      </c>
      <c r="L11" s="10" t="str">
        <f>name!D7</f>
        <v>22 Health professionals</v>
      </c>
      <c r="M11" s="11">
        <v>6.0158240183069447</v>
      </c>
      <c r="N11" s="11">
        <v>7.046045593616971</v>
      </c>
      <c r="O11" s="11">
        <v>7.6090787418509773</v>
      </c>
      <c r="P11" s="11">
        <v>7.60458234409717</v>
      </c>
      <c r="Q11" s="11">
        <v>8.1541686351878653</v>
      </c>
      <c r="R11" s="11"/>
      <c r="S11" s="11">
        <f t="shared" si="3"/>
        <v>0.54508989333688795</v>
      </c>
      <c r="T11" s="11">
        <f>'RD T1'!T10</f>
        <v>2.8874720957068671</v>
      </c>
      <c r="U11" s="11">
        <f t="shared" si="6"/>
        <v>3.4325619890437551</v>
      </c>
      <c r="W11" s="10" t="str">
        <f>name!D7</f>
        <v>22 Health professionals</v>
      </c>
      <c r="X11" s="11">
        <v>22.582746211162991</v>
      </c>
      <c r="Y11" s="11">
        <v>26.787835451788297</v>
      </c>
      <c r="Z11" s="11">
        <v>25.525334362677523</v>
      </c>
      <c r="AA11" s="11">
        <v>25.268640060161797</v>
      </c>
      <c r="AB11" s="11">
        <v>26.984873138430654</v>
      </c>
      <c r="AC11" s="11"/>
      <c r="AD11" s="11">
        <f t="shared" si="4"/>
        <v>1.4595387757531313</v>
      </c>
      <c r="AE11" s="11">
        <f>'RD T1'!T39</f>
        <v>15.032207693156076</v>
      </c>
      <c r="AF11" s="11">
        <f t="shared" si="7"/>
        <v>16.491746468909206</v>
      </c>
    </row>
    <row r="12" spans="1:32" x14ac:dyDescent="0.2">
      <c r="A12" s="10" t="str">
        <f>name!D8</f>
        <v>23 Teaching and other educational professionals</v>
      </c>
      <c r="B12" s="11">
        <v>32.837554352103076</v>
      </c>
      <c r="C12" s="11">
        <v>34.1077816172863</v>
      </c>
      <c r="D12" s="11">
        <v>34.368680737449701</v>
      </c>
      <c r="E12" s="11">
        <v>33.624517686261846</v>
      </c>
      <c r="F12" s="11">
        <v>36.179642760558608</v>
      </c>
      <c r="G12" s="11"/>
      <c r="H12" s="11">
        <f t="shared" si="2"/>
        <v>1.8109620231089067</v>
      </c>
      <c r="I12" s="11">
        <f>'RD T1'!E11</f>
        <v>17.753838265233597</v>
      </c>
      <c r="J12" s="11">
        <f t="shared" si="5"/>
        <v>19.564800288342504</v>
      </c>
      <c r="L12" s="10" t="str">
        <f>name!D8</f>
        <v>23 Teaching and other educational professionals</v>
      </c>
      <c r="M12" s="11">
        <v>10.24628396989127</v>
      </c>
      <c r="N12" s="11">
        <v>10.090369775474022</v>
      </c>
      <c r="O12" s="11">
        <v>10.660774382221664</v>
      </c>
      <c r="P12" s="11">
        <v>10.828316877770018</v>
      </c>
      <c r="Q12" s="11">
        <v>11.610078169260012</v>
      </c>
      <c r="R12" s="11"/>
      <c r="S12" s="11">
        <f t="shared" si="3"/>
        <v>0.94930378703834783</v>
      </c>
      <c r="T12" s="11">
        <f>'RD T1'!T11</f>
        <v>4.7315788378280628</v>
      </c>
      <c r="U12" s="11">
        <f t="shared" si="6"/>
        <v>5.6808826248664106</v>
      </c>
      <c r="W12" s="10" t="str">
        <f>name!D8</f>
        <v>23 Teaching and other educational professionals</v>
      </c>
      <c r="X12" s="11">
        <v>22.5912703822118</v>
      </c>
      <c r="Y12" s="11">
        <v>24.017411841812283</v>
      </c>
      <c r="Z12" s="11">
        <v>23.707906355228065</v>
      </c>
      <c r="AA12" s="11">
        <v>22.796200808491836</v>
      </c>
      <c r="AB12" s="11">
        <v>24.569564591298533</v>
      </c>
      <c r="AC12" s="11"/>
      <c r="AD12" s="11">
        <f t="shared" si="4"/>
        <v>0.86165823607046832</v>
      </c>
      <c r="AE12" s="11">
        <f>'RD T1'!T40</f>
        <v>13.02225942740554</v>
      </c>
      <c r="AF12" s="11">
        <f t="shared" si="7"/>
        <v>13.883917663476009</v>
      </c>
    </row>
    <row r="13" spans="1:32" x14ac:dyDescent="0.2">
      <c r="A13" s="10" t="str">
        <f>name!D9</f>
        <v>24 Business, media and public service professionals</v>
      </c>
      <c r="B13" s="11">
        <v>49.700655204836316</v>
      </c>
      <c r="C13" s="11">
        <v>57.114515183871148</v>
      </c>
      <c r="D13" s="11">
        <v>61.070201980416876</v>
      </c>
      <c r="E13" s="11">
        <v>64.528463390978118</v>
      </c>
      <c r="F13" s="11">
        <v>71.306112129075018</v>
      </c>
      <c r="G13" s="11"/>
      <c r="H13" s="11">
        <f t="shared" si="2"/>
        <v>10.235910148658142</v>
      </c>
      <c r="I13" s="11">
        <f>'RD T1'!E12</f>
        <v>31.48081597675311</v>
      </c>
      <c r="J13" s="11">
        <f t="shared" si="5"/>
        <v>41.716726125411256</v>
      </c>
      <c r="L13" s="10" t="str">
        <f>name!D9</f>
        <v>24 Business, media and public service professionals</v>
      </c>
      <c r="M13" s="11">
        <v>29.279752512842265</v>
      </c>
      <c r="N13" s="11">
        <v>31.946383262784003</v>
      </c>
      <c r="O13" s="11">
        <v>33.753101727193012</v>
      </c>
      <c r="P13" s="11">
        <v>35.992613068093554</v>
      </c>
      <c r="Q13" s="11">
        <v>38.997978199009495</v>
      </c>
      <c r="R13" s="11"/>
      <c r="S13" s="11">
        <f t="shared" si="3"/>
        <v>5.2448764718164824</v>
      </c>
      <c r="T13" s="11">
        <f>'RD T1'!T12</f>
        <v>15.41179416164937</v>
      </c>
      <c r="U13" s="11">
        <f t="shared" si="6"/>
        <v>20.656670633465851</v>
      </c>
      <c r="W13" s="10" t="str">
        <f>name!D9</f>
        <v>24 Business, media and public service professionals</v>
      </c>
      <c r="X13" s="11">
        <v>20.420902691994023</v>
      </c>
      <c r="Y13" s="11">
        <v>25.16813192108707</v>
      </c>
      <c r="Z13" s="11">
        <v>27.317100253223831</v>
      </c>
      <c r="AA13" s="11">
        <v>28.535850322884457</v>
      </c>
      <c r="AB13" s="11">
        <v>32.308133930065594</v>
      </c>
      <c r="AC13" s="11"/>
      <c r="AD13" s="11">
        <f t="shared" si="4"/>
        <v>4.9910336768417629</v>
      </c>
      <c r="AE13" s="11">
        <f>'RD T1'!T41</f>
        <v>16.069021815103739</v>
      </c>
      <c r="AF13" s="11">
        <f t="shared" si="7"/>
        <v>21.060055491945501</v>
      </c>
    </row>
    <row r="14" spans="1:32" x14ac:dyDescent="0.2">
      <c r="A14" s="10" t="str">
        <f>name!D10</f>
        <v>31 Science, engineering and technology associate professionals</v>
      </c>
      <c r="B14" s="11">
        <v>13.166080862966536</v>
      </c>
      <c r="C14" s="11">
        <v>14.900290968935032</v>
      </c>
      <c r="D14" s="11">
        <v>16.11368127656425</v>
      </c>
      <c r="E14" s="11">
        <v>15.292235239298469</v>
      </c>
      <c r="F14" s="11">
        <v>16.625967420452671</v>
      </c>
      <c r="G14" s="11"/>
      <c r="H14" s="11">
        <f t="shared" si="2"/>
        <v>0.51228614388842075</v>
      </c>
      <c r="I14" s="11">
        <f>'RD T1'!E13</f>
        <v>6.5085562644370114</v>
      </c>
      <c r="J14" s="11">
        <f t="shared" si="5"/>
        <v>7.0208424083254322</v>
      </c>
      <c r="L14" s="10" t="str">
        <f>name!D10</f>
        <v>31 Science, engineering and technology associate professionals</v>
      </c>
      <c r="M14" s="11">
        <v>9.0953590922170431</v>
      </c>
      <c r="N14" s="11">
        <v>10.735930240965638</v>
      </c>
      <c r="O14" s="11">
        <v>11.093253285060635</v>
      </c>
      <c r="P14" s="11">
        <v>9.9126565250749827</v>
      </c>
      <c r="Q14" s="11">
        <v>10.278699533126938</v>
      </c>
      <c r="R14" s="11"/>
      <c r="S14" s="11">
        <f t="shared" si="3"/>
        <v>-0.81455375193369761</v>
      </c>
      <c r="T14" s="11">
        <f>'RD T1'!T13</f>
        <v>3.6708233864819402</v>
      </c>
      <c r="U14" s="11">
        <f t="shared" si="6"/>
        <v>2.8562696345482426</v>
      </c>
      <c r="W14" s="10" t="str">
        <f>name!D10</f>
        <v>31 Science, engineering and technology associate professionals</v>
      </c>
      <c r="X14" s="11">
        <v>4.0707217707495058</v>
      </c>
      <c r="Y14" s="11">
        <v>4.1643607279694042</v>
      </c>
      <c r="Z14" s="11">
        <v>5.020427991503615</v>
      </c>
      <c r="AA14" s="11">
        <v>5.3795787142234728</v>
      </c>
      <c r="AB14" s="11">
        <v>6.3472678873256942</v>
      </c>
      <c r="AC14" s="11"/>
      <c r="AD14" s="11">
        <f t="shared" si="4"/>
        <v>1.3268398958220793</v>
      </c>
      <c r="AE14" s="11">
        <f>'RD T1'!T42</f>
        <v>2.8377328779550695</v>
      </c>
      <c r="AF14" s="11">
        <f t="shared" si="7"/>
        <v>4.1645727737771487</v>
      </c>
    </row>
    <row r="15" spans="1:32" x14ac:dyDescent="0.2">
      <c r="A15" s="10" t="str">
        <f>name!D11</f>
        <v>32 Health and social care associate professionals</v>
      </c>
      <c r="B15" s="11">
        <v>12.769336670369142</v>
      </c>
      <c r="C15" s="11">
        <v>14.366249487931089</v>
      </c>
      <c r="D15" s="11">
        <v>14.42275113945278</v>
      </c>
      <c r="E15" s="11">
        <v>22.691441213491483</v>
      </c>
      <c r="F15" s="11">
        <v>26.787401884733857</v>
      </c>
      <c r="G15" s="11"/>
      <c r="H15" s="11">
        <f t="shared" si="2"/>
        <v>12.364650745281077</v>
      </c>
      <c r="I15" s="11">
        <f>'RD T1'!E14</f>
        <v>13.399364929364204</v>
      </c>
      <c r="J15" s="11">
        <f t="shared" si="5"/>
        <v>25.764015674645279</v>
      </c>
      <c r="L15" s="10" t="str">
        <f>name!D11</f>
        <v>32 Health and social care associate professionals</v>
      </c>
      <c r="M15" s="11">
        <v>2.6171352145525599</v>
      </c>
      <c r="N15" s="11">
        <v>2.6324781381298554</v>
      </c>
      <c r="O15" s="11">
        <v>2.9652897595498144</v>
      </c>
      <c r="P15" s="11">
        <v>3.9724139229474882</v>
      </c>
      <c r="Q15" s="11">
        <v>4.5006108741648161</v>
      </c>
      <c r="R15" s="11"/>
      <c r="S15" s="11">
        <f t="shared" si="3"/>
        <v>1.5353211146150016</v>
      </c>
      <c r="T15" s="11">
        <f>'RD T1'!T14</f>
        <v>1.8647684722503863</v>
      </c>
      <c r="U15" s="11">
        <f t="shared" si="6"/>
        <v>3.4000895868653878</v>
      </c>
      <c r="W15" s="10" t="str">
        <f>name!D11</f>
        <v>32 Health and social care associate professionals</v>
      </c>
      <c r="X15" s="11">
        <v>10.152201455816579</v>
      </c>
      <c r="Y15" s="11">
        <v>11.733771349801239</v>
      </c>
      <c r="Z15" s="11">
        <v>11.457461379902965</v>
      </c>
      <c r="AA15" s="11">
        <v>18.719027290543988</v>
      </c>
      <c r="AB15" s="11">
        <v>22.286791010569054</v>
      </c>
      <c r="AC15" s="11"/>
      <c r="AD15" s="11">
        <f t="shared" si="4"/>
        <v>10.82932963066609</v>
      </c>
      <c r="AE15" s="11">
        <f>'RD T1'!T43</f>
        <v>11.534596457113821</v>
      </c>
      <c r="AF15" s="11">
        <f t="shared" si="7"/>
        <v>22.363926087779909</v>
      </c>
    </row>
    <row r="16" spans="1:32" x14ac:dyDescent="0.2">
      <c r="A16" s="10" t="str">
        <f>name!D12</f>
        <v>33 Protective service occupations</v>
      </c>
      <c r="B16" s="11">
        <v>10.662448442025834</v>
      </c>
      <c r="C16" s="11">
        <v>10.276839766721425</v>
      </c>
      <c r="D16" s="11">
        <v>10.900372119800057</v>
      </c>
      <c r="E16" s="11">
        <v>9.36302344347739</v>
      </c>
      <c r="F16" s="11">
        <v>9.9876283485750434</v>
      </c>
      <c r="G16" s="11"/>
      <c r="H16" s="11">
        <f t="shared" si="2"/>
        <v>-0.91274377122501349</v>
      </c>
      <c r="I16" s="11">
        <f>'RD T1'!E15</f>
        <v>3.322835732906912</v>
      </c>
      <c r="J16" s="11">
        <f t="shared" si="5"/>
        <v>2.4100919616818985</v>
      </c>
      <c r="L16" s="10" t="str">
        <f>name!D12</f>
        <v>33 Protective service occupations</v>
      </c>
      <c r="M16" s="11">
        <v>8.303435427820725</v>
      </c>
      <c r="N16" s="11">
        <v>7.7078290063920409</v>
      </c>
      <c r="O16" s="11">
        <v>8.0303396982484294</v>
      </c>
      <c r="P16" s="11">
        <v>6.7929187506315332</v>
      </c>
      <c r="Q16" s="11">
        <v>6.7063351123745276</v>
      </c>
      <c r="R16" s="11"/>
      <c r="S16" s="11">
        <f t="shared" si="3"/>
        <v>-1.3240045858739018</v>
      </c>
      <c r="T16" s="11">
        <f>'RD T1'!T15</f>
        <v>1.9203904418771176</v>
      </c>
      <c r="U16" s="11">
        <f t="shared" si="6"/>
        <v>0.59638585600321581</v>
      </c>
      <c r="W16" s="10" t="str">
        <f>name!D12</f>
        <v>33 Protective service occupations</v>
      </c>
      <c r="X16" s="11">
        <v>2.3590130142051131</v>
      </c>
      <c r="Y16" s="11">
        <v>2.5690107603293839</v>
      </c>
      <c r="Z16" s="11">
        <v>2.8700324215516422</v>
      </c>
      <c r="AA16" s="11">
        <v>2.5701046928458591</v>
      </c>
      <c r="AB16" s="11">
        <v>3.2812932362005145</v>
      </c>
      <c r="AC16" s="11"/>
      <c r="AD16" s="11">
        <f t="shared" si="4"/>
        <v>0.41126081464887232</v>
      </c>
      <c r="AE16" s="11">
        <f>'RD T1'!T44</f>
        <v>1.402445291029794</v>
      </c>
      <c r="AF16" s="11">
        <f t="shared" si="7"/>
        <v>1.8137061056786663</v>
      </c>
    </row>
    <row r="17" spans="1:32" x14ac:dyDescent="0.2">
      <c r="A17" s="10" t="str">
        <f>name!D13</f>
        <v>34 Culture, media and sports occupations</v>
      </c>
      <c r="B17" s="11">
        <v>17.874427605414454</v>
      </c>
      <c r="C17" s="11">
        <v>16.858883099288867</v>
      </c>
      <c r="D17" s="11">
        <v>17.428438013377189</v>
      </c>
      <c r="E17" s="11">
        <v>16.229794247383349</v>
      </c>
      <c r="F17" s="11">
        <v>17.768526145495624</v>
      </c>
      <c r="G17" s="11"/>
      <c r="H17" s="11">
        <f t="shared" si="2"/>
        <v>0.34008813211843503</v>
      </c>
      <c r="I17" s="11">
        <f>'RD T1'!E16</f>
        <v>7.825086299821975</v>
      </c>
      <c r="J17" s="11">
        <f t="shared" si="5"/>
        <v>8.1651744319404109</v>
      </c>
      <c r="L17" s="10" t="str">
        <f>name!D13</f>
        <v>34 Culture, media and sports occupations</v>
      </c>
      <c r="M17" s="11">
        <v>9.7087424439072638</v>
      </c>
      <c r="N17" s="11">
        <v>8.6545226465782079</v>
      </c>
      <c r="O17" s="11">
        <v>8.5831816683504396</v>
      </c>
      <c r="P17" s="11">
        <v>7.918767402580392</v>
      </c>
      <c r="Q17" s="11">
        <v>8.8663407267287973</v>
      </c>
      <c r="R17" s="11"/>
      <c r="S17" s="11">
        <f t="shared" si="3"/>
        <v>0.28315905837835764</v>
      </c>
      <c r="T17" s="11">
        <f>'RD T1'!T16</f>
        <v>3.295190393732665</v>
      </c>
      <c r="U17" s="11">
        <f t="shared" si="6"/>
        <v>3.5783494521110226</v>
      </c>
      <c r="W17" s="10" t="str">
        <f>name!D13</f>
        <v>34 Culture, media and sports occupations</v>
      </c>
      <c r="X17" s="11">
        <v>8.1656851615071702</v>
      </c>
      <c r="Y17" s="11">
        <v>8.2043604527106577</v>
      </c>
      <c r="Z17" s="11">
        <v>8.8452563450267601</v>
      </c>
      <c r="AA17" s="11">
        <v>8.3110268448029707</v>
      </c>
      <c r="AB17" s="11">
        <v>8.9021854187668321</v>
      </c>
      <c r="AC17" s="11"/>
      <c r="AD17" s="11">
        <f t="shared" si="4"/>
        <v>5.6929073740072056E-2</v>
      </c>
      <c r="AE17" s="11">
        <f>'RD T1'!T45</f>
        <v>4.5298959060893118</v>
      </c>
      <c r="AF17" s="11">
        <f t="shared" si="7"/>
        <v>4.5868249798293839</v>
      </c>
    </row>
    <row r="18" spans="1:32" x14ac:dyDescent="0.2">
      <c r="A18" s="10" t="str">
        <f>name!D14</f>
        <v>35 Business and public service associate professionals</v>
      </c>
      <c r="B18" s="11">
        <v>52.232082076966883</v>
      </c>
      <c r="C18" s="11">
        <v>55.130461424457891</v>
      </c>
      <c r="D18" s="11">
        <v>56.939200285672008</v>
      </c>
      <c r="E18" s="11">
        <v>58.202966414023557</v>
      </c>
      <c r="F18" s="11">
        <v>61.516928214489951</v>
      </c>
      <c r="G18" s="11"/>
      <c r="H18" s="11">
        <f t="shared" si="2"/>
        <v>4.5777279288179429</v>
      </c>
      <c r="I18" s="11">
        <f>'RD T1'!E17</f>
        <v>27.155052706556788</v>
      </c>
      <c r="J18" s="11">
        <f t="shared" si="5"/>
        <v>31.732780635374731</v>
      </c>
      <c r="L18" s="10" t="str">
        <f>name!D14</f>
        <v>35 Business and public service associate professionals</v>
      </c>
      <c r="M18" s="11">
        <v>27.477385145390276</v>
      </c>
      <c r="N18" s="11">
        <v>28.100489582609512</v>
      </c>
      <c r="O18" s="11">
        <v>29.388032550400929</v>
      </c>
      <c r="P18" s="11">
        <v>29.701754504215863</v>
      </c>
      <c r="Q18" s="11">
        <v>30.445518459816061</v>
      </c>
      <c r="R18" s="11"/>
      <c r="S18" s="11">
        <f t="shared" si="3"/>
        <v>1.0574859094151314</v>
      </c>
      <c r="T18" s="11">
        <f>'RD T1'!T17</f>
        <v>11.496556882112937</v>
      </c>
      <c r="U18" s="11">
        <f t="shared" si="6"/>
        <v>12.554042791528069</v>
      </c>
      <c r="W18" s="10" t="str">
        <f>name!D14</f>
        <v>35 Business and public service associate professionals</v>
      </c>
      <c r="X18" s="11">
        <v>24.754696931576724</v>
      </c>
      <c r="Y18" s="11">
        <v>27.029971841848422</v>
      </c>
      <c r="Z18" s="11">
        <v>27.551167735271068</v>
      </c>
      <c r="AA18" s="11">
        <v>28.501211909807672</v>
      </c>
      <c r="AB18" s="11">
        <v>31.071409754673908</v>
      </c>
      <c r="AC18" s="11"/>
      <c r="AD18" s="11">
        <f t="shared" si="4"/>
        <v>3.5202420194028399</v>
      </c>
      <c r="AE18" s="11">
        <f>'RD T1'!T46</f>
        <v>15.658495824443852</v>
      </c>
      <c r="AF18" s="11">
        <f t="shared" si="7"/>
        <v>19.17873784384669</v>
      </c>
    </row>
    <row r="19" spans="1:32" x14ac:dyDescent="0.2">
      <c r="A19" s="10" t="str">
        <f>name!D15</f>
        <v>41 Administrative occupations</v>
      </c>
      <c r="B19" s="11">
        <v>67.556879171502899</v>
      </c>
      <c r="C19" s="11">
        <v>65.276674392490747</v>
      </c>
      <c r="D19" s="11">
        <v>67.173039300312013</v>
      </c>
      <c r="E19" s="11">
        <v>68.845378961956769</v>
      </c>
      <c r="F19" s="11">
        <v>65.872798604359701</v>
      </c>
      <c r="G19" s="11"/>
      <c r="H19" s="11">
        <f t="shared" si="2"/>
        <v>-1.3002406959523114</v>
      </c>
      <c r="I19" s="11">
        <f>'RD T1'!E18</f>
        <v>34.145790036596594</v>
      </c>
      <c r="J19" s="11">
        <f t="shared" si="5"/>
        <v>32.845549340644283</v>
      </c>
      <c r="L19" s="10" t="str">
        <f>name!D15</f>
        <v>41 Administrative occupations</v>
      </c>
      <c r="M19" s="11">
        <v>16.903616855339155</v>
      </c>
      <c r="N19" s="11">
        <v>15.486706973864047</v>
      </c>
      <c r="O19" s="11">
        <v>18.138019190984689</v>
      </c>
      <c r="P19" s="11">
        <v>19.01709700443104</v>
      </c>
      <c r="Q19" s="11">
        <v>20.564338444305971</v>
      </c>
      <c r="R19" s="11"/>
      <c r="S19" s="11">
        <f t="shared" si="3"/>
        <v>2.4263192533212816</v>
      </c>
      <c r="T19" s="11">
        <f>'RD T1'!T18</f>
        <v>7.1816801508338282</v>
      </c>
      <c r="U19" s="11">
        <f t="shared" si="6"/>
        <v>9.6079994041551089</v>
      </c>
      <c r="W19" s="10" t="str">
        <f>name!D15</f>
        <v>41 Administrative occupations</v>
      </c>
      <c r="X19" s="11">
        <v>50.65326231616379</v>
      </c>
      <c r="Y19" s="11">
        <v>49.789967418626681</v>
      </c>
      <c r="Z19" s="11">
        <v>49.03502010932737</v>
      </c>
      <c r="AA19" s="11">
        <v>49.828281957525704</v>
      </c>
      <c r="AB19" s="11">
        <v>45.308460160053798</v>
      </c>
      <c r="AC19" s="11"/>
      <c r="AD19" s="11">
        <f t="shared" si="4"/>
        <v>-3.7265599492735717</v>
      </c>
      <c r="AE19" s="11">
        <f>'RD T1'!T47</f>
        <v>26.964109885762763</v>
      </c>
      <c r="AF19" s="11">
        <f t="shared" si="7"/>
        <v>23.237549936489192</v>
      </c>
    </row>
    <row r="20" spans="1:32" x14ac:dyDescent="0.2">
      <c r="A20" s="10" t="str">
        <f>name!D16</f>
        <v>42 Secretarial and related occupations</v>
      </c>
      <c r="B20" s="11">
        <v>20.023736286166336</v>
      </c>
      <c r="C20" s="11">
        <v>17.927024705308455</v>
      </c>
      <c r="D20" s="11">
        <v>17.482427620864602</v>
      </c>
      <c r="E20" s="11">
        <v>16.01452947805512</v>
      </c>
      <c r="F20" s="11">
        <v>12.318937142815937</v>
      </c>
      <c r="G20" s="11"/>
      <c r="H20" s="11">
        <f t="shared" si="2"/>
        <v>-5.163490478048665</v>
      </c>
      <c r="I20" s="11">
        <f>'RD T1'!E19</f>
        <v>7.9291105936375335</v>
      </c>
      <c r="J20" s="11">
        <f t="shared" si="5"/>
        <v>2.7656201155888684</v>
      </c>
      <c r="L20" s="10" t="str">
        <f>name!D16</f>
        <v>42 Secretarial and related occupations</v>
      </c>
      <c r="M20" s="11">
        <v>0.93927450092036691</v>
      </c>
      <c r="N20" s="11">
        <v>0.75614928896571465</v>
      </c>
      <c r="O20" s="11">
        <v>0.69627900751253391</v>
      </c>
      <c r="P20" s="11">
        <v>0.68315616641175136</v>
      </c>
      <c r="Q20" s="11">
        <v>0.76575465279495558</v>
      </c>
      <c r="R20" s="11"/>
      <c r="S20" s="11">
        <f t="shared" si="3"/>
        <v>6.9475645282421672E-2</v>
      </c>
      <c r="T20" s="11">
        <f>'RD T1'!T19</f>
        <v>0.22664367889318129</v>
      </c>
      <c r="U20" s="11">
        <f t="shared" si="6"/>
        <v>0.29611932417560294</v>
      </c>
      <c r="W20" s="10" t="str">
        <f>name!D16</f>
        <v>42 Secretarial and related occupations</v>
      </c>
      <c r="X20" s="11">
        <v>19.084461785245971</v>
      </c>
      <c r="Y20" s="11">
        <v>17.170875416342739</v>
      </c>
      <c r="Z20" s="11">
        <v>16.786148613352065</v>
      </c>
      <c r="AA20" s="11">
        <v>15.33137331164337</v>
      </c>
      <c r="AB20" s="11">
        <v>11.55318249002098</v>
      </c>
      <c r="AC20" s="11"/>
      <c r="AD20" s="11">
        <f t="shared" si="4"/>
        <v>-5.2329661233310851</v>
      </c>
      <c r="AE20" s="11">
        <f>'RD T1'!T48</f>
        <v>7.7024669147443525</v>
      </c>
      <c r="AF20" s="11">
        <f t="shared" si="7"/>
        <v>2.4695007914132674</v>
      </c>
    </row>
    <row r="21" spans="1:32" x14ac:dyDescent="0.2">
      <c r="A21" s="10" t="str">
        <f>name!D17</f>
        <v>51 Skilled agricultural and related trades</v>
      </c>
      <c r="B21" s="11">
        <v>9.0862630006302023</v>
      </c>
      <c r="C21" s="11">
        <v>10.007143783170065</v>
      </c>
      <c r="D21" s="11">
        <v>8.568107524503592</v>
      </c>
      <c r="E21" s="11">
        <v>8.7819750311965183</v>
      </c>
      <c r="F21" s="11">
        <v>9.9971122570224082</v>
      </c>
      <c r="G21" s="11"/>
      <c r="H21" s="11">
        <f t="shared" si="2"/>
        <v>1.4290047325188162</v>
      </c>
      <c r="I21" s="11">
        <f>'RD T1'!E20</f>
        <v>5.1586920653827875</v>
      </c>
      <c r="J21" s="11">
        <f t="shared" si="5"/>
        <v>6.5876967979016037</v>
      </c>
      <c r="L21" s="10" t="str">
        <f>name!D17</f>
        <v>51 Skilled agricultural and related trades</v>
      </c>
      <c r="M21" s="11">
        <v>6.8715305944959146</v>
      </c>
      <c r="N21" s="11">
        <v>8.5307658977724863</v>
      </c>
      <c r="O21" s="11">
        <v>6.4055785680065176</v>
      </c>
      <c r="P21" s="11">
        <v>6.3992994102328931</v>
      </c>
      <c r="Q21" s="11">
        <v>7.1009041520782379</v>
      </c>
      <c r="R21" s="11"/>
      <c r="S21" s="11">
        <f t="shared" si="3"/>
        <v>0.69532558407172029</v>
      </c>
      <c r="T21" s="11">
        <f>'RD T1'!T20</f>
        <v>3.432725739885413</v>
      </c>
      <c r="U21" s="11">
        <f t="shared" si="6"/>
        <v>4.1280513239571333</v>
      </c>
      <c r="W21" s="10" t="str">
        <f>name!D17</f>
        <v>51 Skilled agricultural and related trades</v>
      </c>
      <c r="X21" s="11">
        <v>2.2147324061342801</v>
      </c>
      <c r="Y21" s="11">
        <v>1.4763778853975937</v>
      </c>
      <c r="Z21" s="11">
        <v>2.1625289564970607</v>
      </c>
      <c r="AA21" s="11">
        <v>2.3826756209636222</v>
      </c>
      <c r="AB21" s="11">
        <v>2.896208104944181</v>
      </c>
      <c r="AC21" s="11"/>
      <c r="AD21" s="11">
        <f t="shared" si="4"/>
        <v>0.73367914844712034</v>
      </c>
      <c r="AE21" s="11">
        <f>'RD T1'!T49</f>
        <v>1.7259663254973754</v>
      </c>
      <c r="AF21" s="11">
        <f t="shared" si="7"/>
        <v>2.4596454739444957</v>
      </c>
    </row>
    <row r="22" spans="1:32" x14ac:dyDescent="0.2">
      <c r="A22" s="10" t="str">
        <f>name!D18</f>
        <v>52 Skilled metal, electrical and electronic trades</v>
      </c>
      <c r="B22" s="11">
        <v>27.006136786169741</v>
      </c>
      <c r="C22" s="11">
        <v>27.457095008184478</v>
      </c>
      <c r="D22" s="11">
        <v>23.77131750206636</v>
      </c>
      <c r="E22" s="11">
        <v>24.319210631453021</v>
      </c>
      <c r="F22" s="11">
        <v>23.745633966876536</v>
      </c>
      <c r="G22" s="11"/>
      <c r="H22" s="11">
        <f t="shared" si="2"/>
        <v>-2.5683535189823914E-2</v>
      </c>
      <c r="I22" s="11">
        <f>'RD T1'!E21</f>
        <v>9.1911202965167753</v>
      </c>
      <c r="J22" s="11">
        <f t="shared" si="5"/>
        <v>9.1654367613269514</v>
      </c>
      <c r="L22" s="10" t="str">
        <f>name!D18</f>
        <v>52 Skilled metal, electrical and electronic trades</v>
      </c>
      <c r="M22" s="11">
        <v>26.363741050720428</v>
      </c>
      <c r="N22" s="11">
        <v>26.373324195161388</v>
      </c>
      <c r="O22" s="11">
        <v>22.976851992737235</v>
      </c>
      <c r="P22" s="11">
        <v>22.8770437368518</v>
      </c>
      <c r="Q22" s="11">
        <v>21.856732835242482</v>
      </c>
      <c r="R22" s="11"/>
      <c r="S22" s="11">
        <f t="shared" si="3"/>
        <v>-1.1201191574947522</v>
      </c>
      <c r="T22" s="11">
        <f>'RD T1'!T21</f>
        <v>8.3480913840686348</v>
      </c>
      <c r="U22" s="11">
        <f t="shared" si="6"/>
        <v>7.2279722265738826</v>
      </c>
      <c r="W22" s="10" t="str">
        <f>name!D18</f>
        <v>52 Skilled metal, electrical and electronic trades</v>
      </c>
      <c r="X22" s="11">
        <v>0.64239573544930417</v>
      </c>
      <c r="Y22" s="11">
        <v>1.083770813023111</v>
      </c>
      <c r="Z22" s="11">
        <v>0.79446550932911586</v>
      </c>
      <c r="AA22" s="11">
        <v>1.4421668946012343</v>
      </c>
      <c r="AB22" s="11">
        <v>1.8889011316340372</v>
      </c>
      <c r="AC22" s="11"/>
      <c r="AD22" s="11">
        <f t="shared" si="4"/>
        <v>1.0944356223049212</v>
      </c>
      <c r="AE22" s="11">
        <f>'RD T1'!T50</f>
        <v>0.84302891244814027</v>
      </c>
      <c r="AF22" s="11">
        <f t="shared" si="7"/>
        <v>1.9374645347530615</v>
      </c>
    </row>
    <row r="23" spans="1:32" x14ac:dyDescent="0.2">
      <c r="A23" s="10" t="str">
        <f>name!D19</f>
        <v>53 Skilled construction and building trades</v>
      </c>
      <c r="B23" s="11">
        <v>23.707843575802183</v>
      </c>
      <c r="C23" s="11">
        <v>22.227639758987522</v>
      </c>
      <c r="D23" s="11">
        <v>19.634177362270229</v>
      </c>
      <c r="E23" s="11">
        <v>20.410357156571205</v>
      </c>
      <c r="F23" s="11">
        <v>19.043655260790118</v>
      </c>
      <c r="G23" s="11"/>
      <c r="H23" s="11">
        <f t="shared" si="2"/>
        <v>-0.59052210148011142</v>
      </c>
      <c r="I23" s="11">
        <f>'RD T1'!E22</f>
        <v>8.306622245772477</v>
      </c>
      <c r="J23" s="11">
        <f t="shared" si="5"/>
        <v>7.7161001442923656</v>
      </c>
      <c r="L23" s="10" t="str">
        <f>name!D19</f>
        <v>53 Skilled construction and building trades</v>
      </c>
      <c r="M23" s="11">
        <v>23.334322268507112</v>
      </c>
      <c r="N23" s="11">
        <v>21.784213323267956</v>
      </c>
      <c r="O23" s="11">
        <v>19.216995947156327</v>
      </c>
      <c r="P23" s="11">
        <v>20.133924844186893</v>
      </c>
      <c r="Q23" s="11">
        <v>18.707664190622829</v>
      </c>
      <c r="R23" s="11"/>
      <c r="S23" s="11">
        <f t="shared" si="3"/>
        <v>-0.50933175653349849</v>
      </c>
      <c r="T23" s="11">
        <f>'RD T1'!T22</f>
        <v>8.1457782560640091</v>
      </c>
      <c r="U23" s="11">
        <f t="shared" si="6"/>
        <v>7.6364464995305106</v>
      </c>
      <c r="W23" s="10" t="str">
        <f>name!D19</f>
        <v>53 Skilled construction and building trades</v>
      </c>
      <c r="X23" s="11">
        <v>0.37352130729508343</v>
      </c>
      <c r="Y23" s="11">
        <v>0.44342643571956375</v>
      </c>
      <c r="Z23" s="11">
        <v>0.41718141511390261</v>
      </c>
      <c r="AA23" s="11">
        <v>0.27643231238430349</v>
      </c>
      <c r="AB23" s="11">
        <v>0.33599107016728252</v>
      </c>
      <c r="AC23" s="11"/>
      <c r="AD23" s="11">
        <f t="shared" si="4"/>
        <v>-8.1190344946620085E-2</v>
      </c>
      <c r="AE23" s="11">
        <f>'RD T1'!T51</f>
        <v>0.16084398970846744</v>
      </c>
      <c r="AF23" s="11">
        <f t="shared" si="7"/>
        <v>7.9653644761847359E-2</v>
      </c>
    </row>
    <row r="24" spans="1:32" x14ac:dyDescent="0.2">
      <c r="A24" s="10" t="str">
        <f>name!D20</f>
        <v>54 Textiles, printing and other skilled trades</v>
      </c>
      <c r="B24" s="11">
        <v>19.640022726384373</v>
      </c>
      <c r="C24" s="11">
        <v>17.828030066011792</v>
      </c>
      <c r="D24" s="11">
        <v>16.530410332790932</v>
      </c>
      <c r="E24" s="11">
        <v>18.119746754688759</v>
      </c>
      <c r="F24" s="11">
        <v>18.914260997447887</v>
      </c>
      <c r="G24" s="11"/>
      <c r="H24" s="11">
        <f t="shared" si="2"/>
        <v>2.3838506646569542</v>
      </c>
      <c r="I24" s="11">
        <f>'RD T1'!E23</f>
        <v>7.7992206072445338</v>
      </c>
      <c r="J24" s="11">
        <f t="shared" si="5"/>
        <v>10.183071271901488</v>
      </c>
      <c r="L24" s="10" t="str">
        <f>name!D20</f>
        <v>54 Textiles, printing and other skilled trades</v>
      </c>
      <c r="M24" s="11">
        <v>12.531791144856458</v>
      </c>
      <c r="N24" s="11">
        <v>11.436382694599121</v>
      </c>
      <c r="O24" s="11">
        <v>9.7176138785916706</v>
      </c>
      <c r="P24" s="11">
        <v>10.680485932845595</v>
      </c>
      <c r="Q24" s="11">
        <v>11.00938862037698</v>
      </c>
      <c r="R24" s="11"/>
      <c r="S24" s="11">
        <f t="shared" si="3"/>
        <v>1.2917747417853089</v>
      </c>
      <c r="T24" s="11">
        <f>'RD T1'!T23</f>
        <v>3.4705563867274263</v>
      </c>
      <c r="U24" s="11">
        <f t="shared" si="6"/>
        <v>4.7623311285127352</v>
      </c>
      <c r="W24" s="10" t="str">
        <f>name!D20</f>
        <v>54 Textiles, printing and other skilled trades</v>
      </c>
      <c r="X24" s="11">
        <v>7.1082315815279191</v>
      </c>
      <c r="Y24" s="11">
        <v>6.3916473714126711</v>
      </c>
      <c r="Z24" s="11">
        <v>6.8127964541992831</v>
      </c>
      <c r="AA24" s="11">
        <v>7.4392608218431642</v>
      </c>
      <c r="AB24" s="11">
        <v>7.9048723770709</v>
      </c>
      <c r="AC24" s="11"/>
      <c r="AD24" s="11">
        <f t="shared" si="4"/>
        <v>1.0920759228716168</v>
      </c>
      <c r="AE24" s="11">
        <f>'RD T1'!T52</f>
        <v>4.3286642205171084</v>
      </c>
      <c r="AF24" s="11">
        <f t="shared" si="7"/>
        <v>5.4207401433887252</v>
      </c>
    </row>
    <row r="25" spans="1:32" x14ac:dyDescent="0.2">
      <c r="A25" s="10" t="str">
        <f>name!D21</f>
        <v>61 Caring personal service occupations</v>
      </c>
      <c r="B25" s="11">
        <v>56.609283243797719</v>
      </c>
      <c r="C25" s="11">
        <v>57.608758924443684</v>
      </c>
      <c r="D25" s="11">
        <v>54.444134115555471</v>
      </c>
      <c r="E25" s="11">
        <v>57.997754204811031</v>
      </c>
      <c r="F25" s="11">
        <v>63.866033782249858</v>
      </c>
      <c r="G25" s="11"/>
      <c r="H25" s="11">
        <f t="shared" si="2"/>
        <v>9.4218996666943866</v>
      </c>
      <c r="I25" s="11">
        <f>'RD T1'!E24</f>
        <v>32.659455327822677</v>
      </c>
      <c r="J25" s="11">
        <f t="shared" si="5"/>
        <v>42.081354994517064</v>
      </c>
      <c r="L25" s="10" t="str">
        <f>name!D21</f>
        <v>61 Caring personal service occupations</v>
      </c>
      <c r="M25" s="11">
        <v>10.926990679358994</v>
      </c>
      <c r="N25" s="11">
        <v>10.557693631086542</v>
      </c>
      <c r="O25" s="11">
        <v>10.397075377085686</v>
      </c>
      <c r="P25" s="11">
        <v>12.703341938600671</v>
      </c>
      <c r="Q25" s="11">
        <v>15.210446272500507</v>
      </c>
      <c r="R25" s="11"/>
      <c r="S25" s="11">
        <f t="shared" si="3"/>
        <v>4.8133708954148204</v>
      </c>
      <c r="T25" s="11">
        <f>'RD T1'!T24</f>
        <v>5.8493427358832912</v>
      </c>
      <c r="U25" s="11">
        <f t="shared" si="6"/>
        <v>10.662713631298111</v>
      </c>
      <c r="W25" s="10" t="str">
        <f>name!D21</f>
        <v>61 Caring personal service occupations</v>
      </c>
      <c r="X25" s="11">
        <v>45.682292564438704</v>
      </c>
      <c r="Y25" s="11">
        <v>47.051065293357127</v>
      </c>
      <c r="Z25" s="11">
        <v>44.047058738469786</v>
      </c>
      <c r="AA25" s="11">
        <v>45.29441226621033</v>
      </c>
      <c r="AB25" s="11">
        <v>48.655587509749395</v>
      </c>
      <c r="AC25" s="11"/>
      <c r="AD25" s="11">
        <f t="shared" si="4"/>
        <v>4.6085287712796088</v>
      </c>
      <c r="AE25" s="11">
        <f>'RD T1'!T53</f>
        <v>26.810112591939394</v>
      </c>
      <c r="AF25" s="11">
        <f t="shared" si="7"/>
        <v>31.418641363219002</v>
      </c>
    </row>
    <row r="26" spans="1:32" x14ac:dyDescent="0.2">
      <c r="A26" s="10" t="str">
        <f>name!D22</f>
        <v>62 Leisure, travel and related personal service occupations</v>
      </c>
      <c r="B26" s="11">
        <v>19.113740878104398</v>
      </c>
      <c r="C26" s="11">
        <v>20.299656666884214</v>
      </c>
      <c r="D26" s="11">
        <v>18.754555353693917</v>
      </c>
      <c r="E26" s="11">
        <v>17.999791682494841</v>
      </c>
      <c r="F26" s="11">
        <v>18.406360095338382</v>
      </c>
      <c r="G26" s="11"/>
      <c r="H26" s="11">
        <f t="shared" si="2"/>
        <v>-0.34819525835553478</v>
      </c>
      <c r="I26" s="11">
        <f>'RD T1'!E25</f>
        <v>9.2335686130410206</v>
      </c>
      <c r="J26" s="11">
        <f t="shared" si="5"/>
        <v>8.8853733546854858</v>
      </c>
      <c r="L26" s="10" t="str">
        <f>name!D22</f>
        <v>62 Leisure, travel and related personal service occupations</v>
      </c>
      <c r="M26" s="11">
        <v>5.4999555800473132</v>
      </c>
      <c r="N26" s="11">
        <v>6.0696315644882244</v>
      </c>
      <c r="O26" s="11">
        <v>5.3879845747715533</v>
      </c>
      <c r="P26" s="11">
        <v>5.4413704921445225</v>
      </c>
      <c r="Q26" s="11">
        <v>6.1215086430861083</v>
      </c>
      <c r="R26" s="11"/>
      <c r="S26" s="11">
        <f t="shared" si="3"/>
        <v>0.73352406831455497</v>
      </c>
      <c r="T26" s="11">
        <f>'RD T1'!T25</f>
        <v>2.4731145655063567</v>
      </c>
      <c r="U26" s="11">
        <f t="shared" si="6"/>
        <v>3.2066386338209116</v>
      </c>
      <c r="W26" s="10" t="str">
        <f>name!D22</f>
        <v>62 Leisure, travel and related personal service occupations</v>
      </c>
      <c r="X26" s="11">
        <v>13.613785298057094</v>
      </c>
      <c r="Y26" s="11">
        <v>14.230025102396004</v>
      </c>
      <c r="Z26" s="11">
        <v>13.366570778922375</v>
      </c>
      <c r="AA26" s="11">
        <v>12.558421190350323</v>
      </c>
      <c r="AB26" s="11">
        <v>12.284851452252274</v>
      </c>
      <c r="AC26" s="11"/>
      <c r="AD26" s="11">
        <f t="shared" si="4"/>
        <v>-1.0817193266701004</v>
      </c>
      <c r="AE26" s="11">
        <f>'RD T1'!T54</f>
        <v>6.7604540475346617</v>
      </c>
      <c r="AF26" s="11">
        <f t="shared" si="7"/>
        <v>5.6787347208645613</v>
      </c>
    </row>
    <row r="27" spans="1:32" x14ac:dyDescent="0.2">
      <c r="A27" s="10" t="str">
        <f>name!D23</f>
        <v>63 Community and civil enforcement occupations</v>
      </c>
      <c r="B27" s="11">
        <v>0.92153674136083619</v>
      </c>
      <c r="C27" s="11">
        <v>0.76972995558484247</v>
      </c>
      <c r="D27" s="11">
        <v>0.94369268078916535</v>
      </c>
      <c r="E27" s="11">
        <v>0.7208517101674784</v>
      </c>
      <c r="F27" s="11">
        <v>0.76758699788123008</v>
      </c>
      <c r="G27" s="11"/>
      <c r="H27" s="11">
        <f t="shared" si="2"/>
        <v>-0.17610568290793527</v>
      </c>
      <c r="I27" s="11">
        <f>'RD T1'!E26</f>
        <v>0.37168084391004602</v>
      </c>
      <c r="J27" s="11">
        <f t="shared" si="5"/>
        <v>0.19557516100211075</v>
      </c>
      <c r="L27" s="10" t="str">
        <f>name!D23</f>
        <v>63 Community and civil enforcement occupations</v>
      </c>
      <c r="M27" s="11">
        <v>0.68798986162049725</v>
      </c>
      <c r="N27" s="11">
        <v>0.49262672331060026</v>
      </c>
      <c r="O27" s="11">
        <v>0.7121247408163226</v>
      </c>
      <c r="P27" s="11">
        <v>0.40223976822178004</v>
      </c>
      <c r="Q27" s="11">
        <v>0.45318839690355045</v>
      </c>
      <c r="R27" s="11"/>
      <c r="S27" s="11">
        <f t="shared" si="3"/>
        <v>-0.25893634391277215</v>
      </c>
      <c r="T27" s="11">
        <f>'RD T1'!T26</f>
        <v>0.1819011912581236</v>
      </c>
      <c r="U27" s="11">
        <f t="shared" si="6"/>
        <v>-7.7035152654648553E-2</v>
      </c>
      <c r="W27" s="10" t="str">
        <f>name!D23</f>
        <v>63 Community and civil enforcement occupations</v>
      </c>
      <c r="X27" s="11">
        <v>0.2335468797403393</v>
      </c>
      <c r="Y27" s="11">
        <v>0.27710323227424277</v>
      </c>
      <c r="Z27" s="11">
        <v>0.23156793997284242</v>
      </c>
      <c r="AA27" s="11">
        <v>0.31861194194569759</v>
      </c>
      <c r="AB27" s="11">
        <v>0.31439860097767924</v>
      </c>
      <c r="AC27" s="11"/>
      <c r="AD27" s="11">
        <f t="shared" si="4"/>
        <v>8.2830661004836825E-2</v>
      </c>
      <c r="AE27" s="11">
        <f>'RD T1'!T55</f>
        <v>0.18977965265192234</v>
      </c>
      <c r="AF27" s="11">
        <f t="shared" si="7"/>
        <v>0.27261031365675914</v>
      </c>
    </row>
    <row r="28" spans="1:32" x14ac:dyDescent="0.2">
      <c r="A28" s="10" t="str">
        <f>name!D24</f>
        <v>71 Sales occupations</v>
      </c>
      <c r="B28" s="11">
        <v>50.083466427079443</v>
      </c>
      <c r="C28" s="11">
        <v>49.309584539829046</v>
      </c>
      <c r="D28" s="11">
        <v>49.569167025191781</v>
      </c>
      <c r="E28" s="11">
        <v>49.218782250594323</v>
      </c>
      <c r="F28" s="11">
        <v>47.847837074285593</v>
      </c>
      <c r="G28" s="11"/>
      <c r="H28" s="11">
        <f t="shared" si="2"/>
        <v>-1.7213299509061883</v>
      </c>
      <c r="I28" s="11">
        <f>'RD T1'!E27</f>
        <v>21.471877510060768</v>
      </c>
      <c r="J28" s="11">
        <f t="shared" si="5"/>
        <v>19.75054755915458</v>
      </c>
      <c r="L28" s="10" t="str">
        <f>name!D24</f>
        <v>71 Sales occupations</v>
      </c>
      <c r="M28" s="11">
        <v>21.543150044674281</v>
      </c>
      <c r="N28" s="11">
        <v>22.192889628042327</v>
      </c>
      <c r="O28" s="11">
        <v>22.292877954769644</v>
      </c>
      <c r="P28" s="11">
        <v>22.481749407862797</v>
      </c>
      <c r="Q28" s="11">
        <v>22.582654474305944</v>
      </c>
      <c r="R28" s="11"/>
      <c r="S28" s="11">
        <f t="shared" si="3"/>
        <v>0.28977651953630001</v>
      </c>
      <c r="T28" s="11">
        <f>'RD T1'!T27</f>
        <v>7.4880474383377447</v>
      </c>
      <c r="U28" s="11">
        <f t="shared" si="6"/>
        <v>7.7778239578740447</v>
      </c>
      <c r="W28" s="10" t="str">
        <f>name!D24</f>
        <v>71 Sales occupations</v>
      </c>
      <c r="X28" s="11">
        <v>28.540316382405074</v>
      </c>
      <c r="Y28" s="11">
        <v>27.11669491178673</v>
      </c>
      <c r="Z28" s="11">
        <v>27.276289070422131</v>
      </c>
      <c r="AA28" s="11">
        <v>26.737032842731519</v>
      </c>
      <c r="AB28" s="11">
        <v>25.265182599979642</v>
      </c>
      <c r="AC28" s="11"/>
      <c r="AD28" s="11">
        <f t="shared" si="4"/>
        <v>-2.0111064704424884</v>
      </c>
      <c r="AE28" s="11">
        <f>'RD T1'!T56</f>
        <v>13.983830071723018</v>
      </c>
      <c r="AF28" s="11">
        <f t="shared" si="7"/>
        <v>11.97272360128053</v>
      </c>
    </row>
    <row r="29" spans="1:32" x14ac:dyDescent="0.2">
      <c r="A29" s="10" t="str">
        <f>name!D25</f>
        <v>72 Customer service occupations</v>
      </c>
      <c r="B29" s="11">
        <v>11.768341374249609</v>
      </c>
      <c r="C29" s="11">
        <v>12.479255994484285</v>
      </c>
      <c r="D29" s="11">
        <v>12.775125746630113</v>
      </c>
      <c r="E29" s="11">
        <v>14.250550248901179</v>
      </c>
      <c r="F29" s="11">
        <v>15.878935625542805</v>
      </c>
      <c r="G29" s="11"/>
      <c r="H29" s="11">
        <f t="shared" si="2"/>
        <v>3.103809878912692</v>
      </c>
      <c r="I29" s="11">
        <f>'RD T1'!E28</f>
        <v>6.6387220450880937</v>
      </c>
      <c r="J29" s="11">
        <f t="shared" si="5"/>
        <v>9.7425319240007866</v>
      </c>
      <c r="L29" s="10" t="str">
        <f>name!D25</f>
        <v>72 Customer service occupations</v>
      </c>
      <c r="M29" s="11">
        <v>4.1832099207146447</v>
      </c>
      <c r="N29" s="11">
        <v>3.7575952292102786</v>
      </c>
      <c r="O29" s="11">
        <v>4.3534051795848629</v>
      </c>
      <c r="P29" s="11">
        <v>5.4919637239801107</v>
      </c>
      <c r="Q29" s="11">
        <v>6.5262538641798491</v>
      </c>
      <c r="R29" s="11"/>
      <c r="S29" s="11">
        <f t="shared" si="3"/>
        <v>2.1728486845949861</v>
      </c>
      <c r="T29" s="11">
        <f>'RD T1'!T28</f>
        <v>1.9331668050474968</v>
      </c>
      <c r="U29" s="11">
        <f t="shared" si="6"/>
        <v>4.1060154896424832</v>
      </c>
      <c r="W29" s="10" t="str">
        <f>name!D25</f>
        <v>72 Customer service occupations</v>
      </c>
      <c r="X29" s="11">
        <v>7.5851314535349612</v>
      </c>
      <c r="Y29" s="11">
        <v>8.721660765274013</v>
      </c>
      <c r="Z29" s="11">
        <v>8.4217205670452486</v>
      </c>
      <c r="AA29" s="11">
        <v>8.7585865249210677</v>
      </c>
      <c r="AB29" s="11">
        <v>9.3526817613629518</v>
      </c>
      <c r="AC29" s="11"/>
      <c r="AD29" s="11">
        <f t="shared" si="4"/>
        <v>0.93096119431770319</v>
      </c>
      <c r="AE29" s="11">
        <f>'RD T1'!T57</f>
        <v>4.7055552400405967</v>
      </c>
      <c r="AF29" s="11">
        <f t="shared" si="7"/>
        <v>5.6365164343582999</v>
      </c>
    </row>
    <row r="30" spans="1:32" x14ac:dyDescent="0.2">
      <c r="A30" s="10" t="str">
        <f>name!D26</f>
        <v>81 Process, plant and machine operatives</v>
      </c>
      <c r="B30" s="11">
        <v>13.055688065125887</v>
      </c>
      <c r="C30" s="11">
        <v>12.79116220184188</v>
      </c>
      <c r="D30" s="11">
        <v>11.328090628641165</v>
      </c>
      <c r="E30" s="11">
        <v>12.054224643633626</v>
      </c>
      <c r="F30" s="11">
        <v>11.506054133256949</v>
      </c>
      <c r="G30" s="11"/>
      <c r="H30" s="11">
        <f t="shared" si="2"/>
        <v>0.17796350461578392</v>
      </c>
      <c r="I30" s="11">
        <f>'RD T1'!E29</f>
        <v>4.5090312889715332</v>
      </c>
      <c r="J30" s="11">
        <f t="shared" si="5"/>
        <v>4.6869947935873171</v>
      </c>
      <c r="L30" s="10" t="str">
        <f>name!D26</f>
        <v>81 Process, plant and machine operatives</v>
      </c>
      <c r="M30" s="11">
        <v>10.854504088791876</v>
      </c>
      <c r="N30" s="11">
        <v>10.618764660710456</v>
      </c>
      <c r="O30" s="11">
        <v>9.3531573000386725</v>
      </c>
      <c r="P30" s="11">
        <v>9.762801605430985</v>
      </c>
      <c r="Q30" s="11">
        <v>9.2143475830628834</v>
      </c>
      <c r="R30" s="11"/>
      <c r="S30" s="11">
        <f t="shared" si="3"/>
        <v>-0.13880971697578914</v>
      </c>
      <c r="T30" s="11">
        <f>'RD T1'!T29</f>
        <v>3.446804069026383</v>
      </c>
      <c r="U30" s="11">
        <f t="shared" si="6"/>
        <v>3.3079943520505939</v>
      </c>
      <c r="W30" s="10" t="str">
        <f>name!D26</f>
        <v>81 Process, plant and machine operatives</v>
      </c>
      <c r="X30" s="11">
        <v>2.2011839763339909</v>
      </c>
      <c r="Y30" s="11">
        <v>2.1723975411314176</v>
      </c>
      <c r="Z30" s="11">
        <v>1.9749333286024926</v>
      </c>
      <c r="AA30" s="11">
        <v>2.291423038202645</v>
      </c>
      <c r="AB30" s="11">
        <v>2.2917065501940739</v>
      </c>
      <c r="AC30" s="11"/>
      <c r="AD30" s="11">
        <f t="shared" si="4"/>
        <v>0.31677322159158128</v>
      </c>
      <c r="AE30" s="11">
        <f>'RD T1'!T58</f>
        <v>1.0622272199451495</v>
      </c>
      <c r="AF30" s="11">
        <f t="shared" si="7"/>
        <v>1.3790004415367307</v>
      </c>
    </row>
    <row r="31" spans="1:32" x14ac:dyDescent="0.2">
      <c r="A31" s="10" t="str">
        <f>name!D27</f>
        <v>82 Transport and mobile machine drivers and operatives</v>
      </c>
      <c r="B31" s="11">
        <v>23.154454405131126</v>
      </c>
      <c r="C31" s="11">
        <v>24.778738277811957</v>
      </c>
      <c r="D31" s="11">
        <v>21.15904947356362</v>
      </c>
      <c r="E31" s="11">
        <v>21.644749068045144</v>
      </c>
      <c r="F31" s="11">
        <v>21.464851014443681</v>
      </c>
      <c r="G31" s="11"/>
      <c r="H31" s="11">
        <f t="shared" si="2"/>
        <v>0.3058015408800614</v>
      </c>
      <c r="I31" s="11">
        <f>'RD T1'!E30</f>
        <v>11.271547049977935</v>
      </c>
      <c r="J31" s="11">
        <f t="shared" si="5"/>
        <v>11.577348590857996</v>
      </c>
      <c r="L31" s="10" t="str">
        <f>name!D27</f>
        <v>82 Transport and mobile machine drivers and operatives</v>
      </c>
      <c r="M31" s="11">
        <v>20.9503341559364</v>
      </c>
      <c r="N31" s="11">
        <v>22.651806710020153</v>
      </c>
      <c r="O31" s="11">
        <v>19.336857551137975</v>
      </c>
      <c r="P31" s="11">
        <v>19.223169792032152</v>
      </c>
      <c r="Q31" s="11">
        <v>18.722750112509001</v>
      </c>
      <c r="R31" s="11"/>
      <c r="S31" s="11">
        <f t="shared" si="3"/>
        <v>-0.61410743862897377</v>
      </c>
      <c r="T31" s="11">
        <f>'RD T1'!T30</f>
        <v>9.8159549215390758</v>
      </c>
      <c r="U31" s="11">
        <f t="shared" si="6"/>
        <v>9.201847482910102</v>
      </c>
      <c r="W31" s="10" t="str">
        <f>name!D27</f>
        <v>82 Transport and mobile machine drivers and operatives</v>
      </c>
      <c r="X31" s="11">
        <v>2.2041202491947147</v>
      </c>
      <c r="Y31" s="11">
        <v>2.1269315677918179</v>
      </c>
      <c r="Z31" s="11">
        <v>1.8221919224256415</v>
      </c>
      <c r="AA31" s="11">
        <v>2.4215792760129697</v>
      </c>
      <c r="AB31" s="11">
        <v>2.7421009019346654</v>
      </c>
      <c r="AC31" s="11"/>
      <c r="AD31" s="11">
        <f t="shared" si="4"/>
        <v>0.91990897950902384</v>
      </c>
      <c r="AE31" s="11">
        <f>'RD T1'!T59</f>
        <v>1.4555921284388567</v>
      </c>
      <c r="AF31" s="11">
        <f t="shared" si="7"/>
        <v>2.3755011079478807</v>
      </c>
    </row>
    <row r="32" spans="1:32" x14ac:dyDescent="0.2">
      <c r="A32" s="10" t="str">
        <f>name!D28</f>
        <v>91 Elementary trades and related occupations</v>
      </c>
      <c r="B32" s="11">
        <v>10.922805581693677</v>
      </c>
      <c r="C32" s="11">
        <v>9.4685810469630258</v>
      </c>
      <c r="D32" s="11">
        <v>8.6128089746259597</v>
      </c>
      <c r="E32" s="11">
        <v>15.954353459037206</v>
      </c>
      <c r="F32" s="11">
        <v>17.94041014162157</v>
      </c>
      <c r="G32" s="11"/>
      <c r="H32" s="11">
        <f t="shared" si="2"/>
        <v>9.3276011669956098</v>
      </c>
      <c r="I32" s="11">
        <f>'RD T1'!E31</f>
        <v>6.8860772983125011</v>
      </c>
      <c r="J32" s="11">
        <f t="shared" si="5"/>
        <v>16.21367846530811</v>
      </c>
      <c r="L32" s="10" t="str">
        <f>name!D28</f>
        <v>91 Elementary trades and related occupations</v>
      </c>
      <c r="M32" s="11">
        <v>8.7486776567550262</v>
      </c>
      <c r="N32" s="11">
        <v>7.8176216234693259</v>
      </c>
      <c r="O32" s="11">
        <v>7.0675923630927828</v>
      </c>
      <c r="P32" s="11">
        <v>9.8352459200285498</v>
      </c>
      <c r="Q32" s="11">
        <v>10.743693124078343</v>
      </c>
      <c r="R32" s="11"/>
      <c r="S32" s="11">
        <f t="shared" si="3"/>
        <v>3.6761007609855598</v>
      </c>
      <c r="T32" s="11">
        <f>'RD T1'!T31</f>
        <v>3.2574899387962</v>
      </c>
      <c r="U32" s="11">
        <f t="shared" si="6"/>
        <v>6.9335906997817602</v>
      </c>
      <c r="W32" s="10" t="str">
        <f>name!D28</f>
        <v>91 Elementary trades and related occupations</v>
      </c>
      <c r="X32" s="11">
        <v>2.1741279249386327</v>
      </c>
      <c r="Y32" s="11">
        <v>1.6509594234936966</v>
      </c>
      <c r="Z32" s="11">
        <v>1.5452166115331822</v>
      </c>
      <c r="AA32" s="11">
        <v>6.1191075390086578</v>
      </c>
      <c r="AB32" s="11">
        <v>7.1967170175432509</v>
      </c>
      <c r="AC32" s="11"/>
      <c r="AD32" s="11">
        <f t="shared" si="4"/>
        <v>5.6515004060100686</v>
      </c>
      <c r="AE32" s="11">
        <f>'RD T1'!T60</f>
        <v>3.6285873595163003</v>
      </c>
      <c r="AF32" s="11">
        <f t="shared" si="7"/>
        <v>9.2800877655263694</v>
      </c>
    </row>
    <row r="33" spans="1:32" x14ac:dyDescent="0.2">
      <c r="A33" s="10" t="str">
        <f>name!D29</f>
        <v>92 Elementary administration and service occupations</v>
      </c>
      <c r="B33" s="11">
        <v>80.276035280943034</v>
      </c>
      <c r="C33" s="11">
        <v>80.182850940228519</v>
      </c>
      <c r="D33" s="11">
        <v>74.808821249156324</v>
      </c>
      <c r="E33" s="11">
        <v>68.848990083993655</v>
      </c>
      <c r="F33" s="11">
        <v>64.128437742943149</v>
      </c>
      <c r="G33" s="11"/>
      <c r="H33" s="11">
        <f t="shared" ref="H33" si="8">F33-D33</f>
        <v>-10.680383506213175</v>
      </c>
      <c r="I33" s="11">
        <f>'RD T1'!E32</f>
        <v>32.885995846118355</v>
      </c>
      <c r="J33" s="11">
        <f>SUM(H33:I33)</f>
        <v>22.20561233990518</v>
      </c>
      <c r="L33" s="10" t="str">
        <f>name!D29</f>
        <v>92 Elementary administration and service occupations</v>
      </c>
      <c r="M33" s="11">
        <v>37.367950729544333</v>
      </c>
      <c r="N33" s="11">
        <v>36.551482048417292</v>
      </c>
      <c r="O33" s="11">
        <v>34.509713986687423</v>
      </c>
      <c r="P33" s="11">
        <v>33.722683575090201</v>
      </c>
      <c r="Q33" s="11">
        <v>31.005081554238924</v>
      </c>
      <c r="R33" s="11"/>
      <c r="S33" s="11">
        <f t="shared" ref="S33" si="9">Q33-O33</f>
        <v>-3.5046324324484992</v>
      </c>
      <c r="T33" s="11">
        <f>'RD T1'!T32</f>
        <v>12.897761945779365</v>
      </c>
      <c r="U33" s="11">
        <f t="shared" ref="U33" si="10">SUM(S33:T33)</f>
        <v>9.3931295133308659</v>
      </c>
      <c r="W33" s="10" t="str">
        <f>name!D29</f>
        <v>92 Elementary administration and service occupations</v>
      </c>
      <c r="X33" s="11">
        <v>42.908084551398801</v>
      </c>
      <c r="Y33" s="11">
        <v>43.631368891811391</v>
      </c>
      <c r="Z33" s="11">
        <v>40.299107262468809</v>
      </c>
      <c r="AA33" s="11">
        <v>35.126306508903504</v>
      </c>
      <c r="AB33" s="11">
        <v>33.123356188704221</v>
      </c>
      <c r="AC33" s="11"/>
      <c r="AD33" s="11">
        <f t="shared" ref="AD33" si="11">AB33-Z33</f>
        <v>-7.1757510737645873</v>
      </c>
      <c r="AE33" s="11">
        <f>'RD T1'!T61</f>
        <v>19.988233900338987</v>
      </c>
      <c r="AF33" s="11">
        <f t="shared" ref="AF33" si="12">SUM(AD33:AE33)</f>
        <v>12.812482826574399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792.23499999999979</v>
      </c>
      <c r="C35" s="34">
        <f>SUM(C8:C33)</f>
        <v>823.41599999999994</v>
      </c>
      <c r="D35" s="34">
        <f>SUM(D8:D33)</f>
        <v>811.53600000000006</v>
      </c>
      <c r="E35" s="34">
        <f>SUM(E8:E33)</f>
        <v>839.06399999999985</v>
      </c>
      <c r="F35" s="34">
        <f>SUM(F8:F33)</f>
        <v>877.87199999999984</v>
      </c>
      <c r="G35" s="11"/>
      <c r="H35" s="34">
        <f>F35-D35</f>
        <v>66.335999999999785</v>
      </c>
      <c r="I35" s="34">
        <f>SUM(I8:I33)</f>
        <v>405.65280363682729</v>
      </c>
      <c r="J35" s="34">
        <f>SUM(J8:J33)</f>
        <v>471.98880363682696</v>
      </c>
      <c r="L35" s="231" t="str">
        <f>name!D3</f>
        <v>All occupations</v>
      </c>
      <c r="M35" s="34">
        <f>SUM(M8:M33)</f>
        <v>409.92366224570776</v>
      </c>
      <c r="N35" s="34">
        <f>SUM(N8:N33)</f>
        <v>421.23436846153953</v>
      </c>
      <c r="O35" s="34">
        <f>SUM(O8:O33)</f>
        <v>411.19958045885403</v>
      </c>
      <c r="P35" s="34">
        <f>SUM(P8:P33)</f>
        <v>425.13508851651056</v>
      </c>
      <c r="Q35" s="34">
        <f>SUM(Q8:Q33)</f>
        <v>443.62555946354701</v>
      </c>
      <c r="R35" s="11"/>
      <c r="S35" s="34">
        <f>Q35-O35</f>
        <v>32.425979004692977</v>
      </c>
      <c r="T35" s="34">
        <f>SUM(T8:T33)</f>
        <v>170.64795707348861</v>
      </c>
      <c r="U35" s="34">
        <f>SUM(U8:U33)</f>
        <v>203.07393607818162</v>
      </c>
      <c r="W35" s="231" t="str">
        <f>name!D3</f>
        <v>All occupations</v>
      </c>
      <c r="X35" s="34">
        <f>SUM(X8:X33)</f>
        <v>382.31133775429237</v>
      </c>
      <c r="Y35" s="34">
        <f>SUM(Y8:Y33)</f>
        <v>402.18163153846064</v>
      </c>
      <c r="Z35" s="34">
        <f>SUM(Z8:Z33)</f>
        <v>400.33641954114626</v>
      </c>
      <c r="AA35" s="34">
        <f>SUM(AA8:AA33)</f>
        <v>413.92891148348917</v>
      </c>
      <c r="AB35" s="34">
        <f>SUM(AB8:AB33)</f>
        <v>434.24644053645318</v>
      </c>
      <c r="AC35" s="11"/>
      <c r="AD35" s="34">
        <f t="shared" ref="AD35" si="13">AB35-Z35</f>
        <v>33.910020995306922</v>
      </c>
      <c r="AE35" s="34">
        <f>SUM(AE8:AE33)</f>
        <v>235.00484656333876</v>
      </c>
      <c r="AF35" s="34">
        <f>SUM(AF8:AF33)</f>
        <v>268.91486755864565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Dorset (Continued)</v>
      </c>
      <c r="L38" s="19" t="str">
        <f>CONCATENATE(L$1," (Continued)")</f>
        <v>Occupation Table 2.1  Males: Employment Change by Occupation (SOC 2020) and Replacement Demand, 2015-2035, Dorset (Continued)</v>
      </c>
      <c r="W38" s="19" t="str">
        <f>CONCATENATE(W$1," (Continued)")</f>
        <v>Occupation Table 2.2  Females: Employment Change by Occupation (SOC 2020) and Replacement Demand, 2015-2035, Dorset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7.8048236757181533</v>
      </c>
      <c r="C45" s="173">
        <f t="shared" si="20"/>
        <v>8.723851006081853</v>
      </c>
      <c r="D45" s="173">
        <f t="shared" si="20"/>
        <v>9.0210847037561521</v>
      </c>
      <c r="E45" s="173">
        <f t="shared" si="20"/>
        <v>8.0131605115542772</v>
      </c>
      <c r="F45" s="173">
        <f t="shared" si="20"/>
        <v>8.3390388181024573</v>
      </c>
      <c r="H45" s="68">
        <f t="shared" ref="H45:H70" si="21">IF(D8&gt;0,(H8/D8)*100,0)</f>
        <v>-4.4572287882080454E-3</v>
      </c>
      <c r="I45" s="69">
        <f t="shared" ref="I45:I70" si="22">IF(D8&gt;0,I8/D8*100,0)</f>
        <v>48.700124854308577</v>
      </c>
      <c r="J45" s="69">
        <f t="shared" ref="J45:J70" si="23">IF(D8&gt;0,(J8/D8)*100,0)</f>
        <v>48.695667625520372</v>
      </c>
      <c r="L45" t="str">
        <f t="shared" ref="L45:L70" si="24">L8</f>
        <v>11 Corporate managers and directors</v>
      </c>
      <c r="M45" s="173">
        <f t="shared" ref="M45:Q45" si="25">M8/M$35*100</f>
        <v>10.327324484900762</v>
      </c>
      <c r="N45" s="173">
        <f t="shared" si="25"/>
        <v>11.149282678121249</v>
      </c>
      <c r="O45" s="173">
        <f t="shared" si="25"/>
        <v>11.537645645850244</v>
      </c>
      <c r="P45" s="173">
        <f t="shared" si="25"/>
        <v>9.7542972742730587</v>
      </c>
      <c r="Q45" s="173">
        <f t="shared" si="25"/>
        <v>9.7393895486108235</v>
      </c>
      <c r="S45" s="68">
        <f t="shared" ref="S45:S70" si="26">IF(O8&gt;0,(S8/O8)*100,0)</f>
        <v>-8.9293497392165122</v>
      </c>
      <c r="T45" s="69">
        <f t="shared" ref="T45:T70" si="27">IF(O8&gt;0,T8/O8*100,0)</f>
        <v>41.611004007060238</v>
      </c>
      <c r="U45" s="69">
        <f t="shared" ref="U45:U70" si="28">IF(O8&gt;0,(U8/O8)*100,0)</f>
        <v>32.681654267843726</v>
      </c>
      <c r="W45" t="str">
        <f t="shared" ref="W45:W70" si="29">W8</f>
        <v>11 Corporate managers and directors</v>
      </c>
      <c r="X45" s="173">
        <f t="shared" ref="X45:AB45" si="30">X8/X$35*100</f>
        <v>5.1001359837657398</v>
      </c>
      <c r="Y45" s="173">
        <f t="shared" si="30"/>
        <v>6.1835182347667246</v>
      </c>
      <c r="Z45" s="173">
        <f t="shared" si="30"/>
        <v>6.4362366782522749</v>
      </c>
      <c r="AA45" s="173">
        <f t="shared" si="30"/>
        <v>6.2248864596526472</v>
      </c>
      <c r="AB45" s="173">
        <f t="shared" si="30"/>
        <v>6.9084424601921528</v>
      </c>
      <c r="AD45" s="68">
        <f t="shared" ref="AD45:AD70" si="31">IF(Z8&gt;0,(AD8/Z8)*100,0)</f>
        <v>16.428500834048478</v>
      </c>
      <c r="AE45" s="69">
        <f t="shared" ref="AE45:AE70" si="32">IF(Z8&gt;0,AE8/Z8*100,0)</f>
        <v>61.752968398261054</v>
      </c>
      <c r="AF45" s="69">
        <f t="shared" ref="AF45:AF70" si="33">IF(Z8&gt;0,(AF8/Z8)*100,0)</f>
        <v>78.181469232309524</v>
      </c>
    </row>
    <row r="46" spans="1:32" x14ac:dyDescent="0.2">
      <c r="A46" t="str">
        <f t="shared" si="19"/>
        <v>12 Other managers and proprietors</v>
      </c>
      <c r="B46" s="173">
        <f t="shared" si="20"/>
        <v>3.5298453048350664</v>
      </c>
      <c r="C46" s="173">
        <f t="shared" si="20"/>
        <v>3.6086570050508442</v>
      </c>
      <c r="D46" s="173">
        <f t="shared" si="20"/>
        <v>3.6221127020965826</v>
      </c>
      <c r="E46" s="173">
        <f t="shared" si="20"/>
        <v>3.7114700087292301</v>
      </c>
      <c r="F46" s="173">
        <f t="shared" si="20"/>
        <v>4.0084385656536226</v>
      </c>
      <c r="H46" s="68">
        <f t="shared" si="21"/>
        <v>19.711722519009559</v>
      </c>
      <c r="I46" s="69">
        <f t="shared" si="22"/>
        <v>61.834283808536469</v>
      </c>
      <c r="J46" s="69">
        <f t="shared" si="23"/>
        <v>81.546006327546039</v>
      </c>
      <c r="L46" t="str">
        <f t="shared" si="24"/>
        <v>12 Other managers and proprietors</v>
      </c>
      <c r="M46" s="173">
        <f t="shared" ref="M46:Q46" si="34">M9/M$35*100</f>
        <v>3.9581444716511052</v>
      </c>
      <c r="N46" s="173">
        <f t="shared" si="34"/>
        <v>4.0488541491060435</v>
      </c>
      <c r="O46" s="173">
        <f t="shared" si="34"/>
        <v>3.9230335642487333</v>
      </c>
      <c r="P46" s="173">
        <f t="shared" si="34"/>
        <v>4.3378413162739502</v>
      </c>
      <c r="Q46" s="173">
        <f t="shared" si="34"/>
        <v>4.6676045881634352</v>
      </c>
      <c r="S46" s="68">
        <f t="shared" si="26"/>
        <v>28.361839277731676</v>
      </c>
      <c r="T46" s="69">
        <f t="shared" si="27"/>
        <v>59.560262850965074</v>
      </c>
      <c r="U46" s="69">
        <f t="shared" si="28"/>
        <v>87.92210212869675</v>
      </c>
      <c r="W46" t="str">
        <f t="shared" si="29"/>
        <v>12 Other managers and proprietors</v>
      </c>
      <c r="X46" s="173">
        <f t="shared" ref="X46:AB46" si="35">X9/X$35*100</f>
        <v>3.0706123560312912</v>
      </c>
      <c r="Y46" s="173">
        <f t="shared" si="35"/>
        <v>3.1476061975702665</v>
      </c>
      <c r="Z46" s="173">
        <f t="shared" si="35"/>
        <v>3.3130263281661145</v>
      </c>
      <c r="AA46" s="173">
        <f t="shared" si="35"/>
        <v>3.0681411329499215</v>
      </c>
      <c r="AB46" s="173">
        <f t="shared" si="35"/>
        <v>3.3350354741877988</v>
      </c>
      <c r="AD46" s="68">
        <f t="shared" si="31"/>
        <v>9.1909733023417388</v>
      </c>
      <c r="AE46" s="69">
        <f t="shared" si="32"/>
        <v>64.600073551655299</v>
      </c>
      <c r="AF46" s="69">
        <f t="shared" si="33"/>
        <v>73.791046853997031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6.5221047055003272</v>
      </c>
      <c r="C47" s="173">
        <f t="shared" si="20"/>
        <v>6.9062693679658951</v>
      </c>
      <c r="D47" s="173">
        <f t="shared" si="20"/>
        <v>7.2700703299080498</v>
      </c>
      <c r="E47" s="173">
        <f t="shared" si="20"/>
        <v>8.6644090041421542</v>
      </c>
      <c r="F47" s="173">
        <f t="shared" si="20"/>
        <v>9.3939435165716354</v>
      </c>
      <c r="H47" s="68">
        <f t="shared" si="21"/>
        <v>39.776042351868618</v>
      </c>
      <c r="I47" s="69">
        <f t="shared" si="22"/>
        <v>47.458214553308558</v>
      </c>
      <c r="J47" s="69">
        <f t="shared" si="23"/>
        <v>87.234256905177176</v>
      </c>
      <c r="L47" t="str">
        <f t="shared" si="24"/>
        <v>21 Science, research, engineering and technology professionals</v>
      </c>
      <c r="M47" s="173">
        <f t="shared" ref="M47:Q47" si="36">M10/M$35*100</f>
        <v>9.9806845861711313</v>
      </c>
      <c r="N47" s="173">
        <f t="shared" si="36"/>
        <v>10.735802614035961</v>
      </c>
      <c r="O47" s="173">
        <f t="shared" si="36"/>
        <v>10.938764318483733</v>
      </c>
      <c r="P47" s="173">
        <f t="shared" si="36"/>
        <v>12.618310598437715</v>
      </c>
      <c r="Q47" s="173">
        <f t="shared" si="36"/>
        <v>13.427543391431099</v>
      </c>
      <c r="S47" s="68">
        <f t="shared" si="26"/>
        <v>32.431773881088169</v>
      </c>
      <c r="T47" s="69">
        <f t="shared" si="27"/>
        <v>39.730758686978227</v>
      </c>
      <c r="U47" s="69">
        <f t="shared" si="28"/>
        <v>72.162532568066382</v>
      </c>
      <c r="W47" t="str">
        <f t="shared" si="29"/>
        <v>21 Science, research, engineering and technology professionals</v>
      </c>
      <c r="X47" s="173">
        <f t="shared" ref="X47:AB47" si="37">X10/X$35*100</f>
        <v>2.8137299050515168</v>
      </c>
      <c r="Y47" s="173">
        <f t="shared" si="37"/>
        <v>2.8953178676696214</v>
      </c>
      <c r="Z47" s="173">
        <f t="shared" si="37"/>
        <v>3.5018260351138717</v>
      </c>
      <c r="AA47" s="173">
        <f t="shared" si="37"/>
        <v>4.6034645819416404</v>
      </c>
      <c r="AB47" s="173">
        <f t="shared" si="37"/>
        <v>5.2732234965617009</v>
      </c>
      <c r="AD47" s="68">
        <f t="shared" si="31"/>
        <v>63.340085236519826</v>
      </c>
      <c r="AE47" s="69">
        <f t="shared" si="32"/>
        <v>72.251711978940691</v>
      </c>
      <c r="AF47" s="69">
        <f t="shared" si="33"/>
        <v>135.5917972154605</v>
      </c>
    </row>
    <row r="48" spans="1:32" x14ac:dyDescent="0.2">
      <c r="A48" t="str">
        <f t="shared" si="19"/>
        <v>22 Health professionals</v>
      </c>
      <c r="B48" s="173">
        <f t="shared" si="20"/>
        <v>3.6098594772346511</v>
      </c>
      <c r="C48" s="173">
        <f t="shared" si="20"/>
        <v>4.108965704504806</v>
      </c>
      <c r="D48" s="173">
        <f t="shared" si="20"/>
        <v>4.08292584734731</v>
      </c>
      <c r="E48" s="173">
        <f t="shared" si="20"/>
        <v>3.9178444557577219</v>
      </c>
      <c r="F48" s="173">
        <f t="shared" si="20"/>
        <v>4.0027523116830777</v>
      </c>
      <c r="H48" s="68">
        <f t="shared" si="21"/>
        <v>6.0499899689366075</v>
      </c>
      <c r="I48" s="69">
        <f t="shared" si="22"/>
        <v>54.081778157144619</v>
      </c>
      <c r="J48" s="69">
        <f t="shared" si="23"/>
        <v>60.131768126081234</v>
      </c>
      <c r="L48" t="str">
        <f t="shared" si="24"/>
        <v>22 Health professionals</v>
      </c>
      <c r="M48" s="173">
        <f t="shared" ref="M48:Q48" si="38">M11/M$35*100</f>
        <v>1.4675473929341183</v>
      </c>
      <c r="N48" s="173">
        <f t="shared" si="38"/>
        <v>1.6727138432106128</v>
      </c>
      <c r="O48" s="173">
        <f t="shared" si="38"/>
        <v>1.8504587804686163</v>
      </c>
      <c r="P48" s="173">
        <f t="shared" si="38"/>
        <v>1.7887449306132346</v>
      </c>
      <c r="Q48" s="173">
        <f t="shared" si="38"/>
        <v>1.8380745791672308</v>
      </c>
      <c r="S48" s="68">
        <f t="shared" si="26"/>
        <v>7.1636779146313572</v>
      </c>
      <c r="T48" s="69">
        <f t="shared" si="27"/>
        <v>37.94772263066978</v>
      </c>
      <c r="U48" s="69">
        <f t="shared" si="28"/>
        <v>45.111400545301144</v>
      </c>
      <c r="W48" t="str">
        <f t="shared" si="29"/>
        <v>22 Health professionals</v>
      </c>
      <c r="X48" s="173">
        <f t="shared" ref="X48:AB48" si="39">X11/X$35*100</f>
        <v>5.9068994249071149</v>
      </c>
      <c r="Y48" s="173">
        <f t="shared" si="39"/>
        <v>6.6606312549176119</v>
      </c>
      <c r="Z48" s="173">
        <f t="shared" si="39"/>
        <v>6.3759710875003348</v>
      </c>
      <c r="AA48" s="173">
        <f t="shared" si="39"/>
        <v>6.1045844731166392</v>
      </c>
      <c r="AB48" s="173">
        <f t="shared" si="39"/>
        <v>6.2141840713983667</v>
      </c>
      <c r="AD48" s="68">
        <f t="shared" si="31"/>
        <v>5.7180006146647413</v>
      </c>
      <c r="AE48" s="69">
        <f t="shared" si="32"/>
        <v>58.891325298899034</v>
      </c>
      <c r="AF48" s="69">
        <f t="shared" si="33"/>
        <v>64.609325913563765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4.1449259818239641</v>
      </c>
      <c r="C49" s="173">
        <f t="shared" si="20"/>
        <v>4.1422296405809824</v>
      </c>
      <c r="D49" s="173">
        <f t="shared" si="20"/>
        <v>4.2350161591660376</v>
      </c>
      <c r="E49" s="173">
        <f t="shared" si="20"/>
        <v>4.0073841430763153</v>
      </c>
      <c r="F49" s="173">
        <f t="shared" si="20"/>
        <v>4.121289067262496</v>
      </c>
      <c r="H49" s="68">
        <f t="shared" si="21"/>
        <v>5.2692218154757358</v>
      </c>
      <c r="I49" s="69">
        <f t="shared" si="22"/>
        <v>51.657025769651369</v>
      </c>
      <c r="J49" s="69">
        <f t="shared" si="23"/>
        <v>56.926247585127101</v>
      </c>
      <c r="L49" t="str">
        <f t="shared" si="24"/>
        <v>23 Teaching and other educational professionals</v>
      </c>
      <c r="M49" s="173">
        <f t="shared" ref="M49:Q49" si="40">M12/M$35*100</f>
        <v>2.4995590432029413</v>
      </c>
      <c r="N49" s="173">
        <f t="shared" si="40"/>
        <v>2.3954288944481781</v>
      </c>
      <c r="O49" s="173">
        <f t="shared" si="40"/>
        <v>2.5926034190806808</v>
      </c>
      <c r="P49" s="173">
        <f t="shared" si="40"/>
        <v>2.5470296783911519</v>
      </c>
      <c r="Q49" s="173">
        <f t="shared" si="40"/>
        <v>2.6170895525720987</v>
      </c>
      <c r="S49" s="68">
        <f t="shared" si="26"/>
        <v>8.904641942535104</v>
      </c>
      <c r="T49" s="69">
        <f t="shared" si="27"/>
        <v>44.383068885864745</v>
      </c>
      <c r="U49" s="69">
        <f t="shared" si="28"/>
        <v>53.287710828399845</v>
      </c>
      <c r="W49" t="str">
        <f t="shared" si="29"/>
        <v>23 Teaching and other educational professionals</v>
      </c>
      <c r="X49" s="173">
        <f t="shared" ref="X49:AB49" si="41">X12/X$35*100</f>
        <v>5.9091290660940272</v>
      </c>
      <c r="Y49" s="173">
        <f t="shared" si="41"/>
        <v>5.9717823884543808</v>
      </c>
      <c r="Z49" s="173">
        <f t="shared" si="41"/>
        <v>5.9219959009478487</v>
      </c>
      <c r="AA49" s="173">
        <f t="shared" si="41"/>
        <v>5.5072743594526932</v>
      </c>
      <c r="AB49" s="173">
        <f t="shared" si="41"/>
        <v>5.6579771986032021</v>
      </c>
      <c r="AD49" s="68">
        <f t="shared" si="31"/>
        <v>3.6344762930972836</v>
      </c>
      <c r="AE49" s="69">
        <f t="shared" si="32"/>
        <v>54.927918274545881</v>
      </c>
      <c r="AF49" s="69">
        <f t="shared" si="33"/>
        <v>58.56239456764316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6.2734738057314221</v>
      </c>
      <c r="C50" s="173">
        <f t="shared" si="20"/>
        <v>6.936289212727365</v>
      </c>
      <c r="D50" s="173">
        <f t="shared" si="20"/>
        <v>7.5252609841605143</v>
      </c>
      <c r="E50" s="173">
        <f t="shared" si="20"/>
        <v>7.6905293745147123</v>
      </c>
      <c r="F50" s="173">
        <f t="shared" si="20"/>
        <v>8.1226092333591939</v>
      </c>
      <c r="H50" s="68">
        <f t="shared" si="21"/>
        <v>16.760891264025048</v>
      </c>
      <c r="I50" s="69">
        <f t="shared" si="22"/>
        <v>51.548570261562141</v>
      </c>
      <c r="J50" s="69">
        <f t="shared" si="23"/>
        <v>68.309461525587196</v>
      </c>
      <c r="L50" t="str">
        <f t="shared" si="24"/>
        <v>24 Business, media and public service professionals</v>
      </c>
      <c r="M50" s="173">
        <f t="shared" ref="M50:Q50" si="42">M13/M$35*100</f>
        <v>7.1427329548231873</v>
      </c>
      <c r="N50" s="173">
        <f t="shared" si="42"/>
        <v>7.5839925833831492</v>
      </c>
      <c r="O50" s="173">
        <f t="shared" si="42"/>
        <v>8.2084475109454687</v>
      </c>
      <c r="P50" s="173">
        <f t="shared" si="42"/>
        <v>8.4661591198430912</v>
      </c>
      <c r="Q50" s="173">
        <f t="shared" si="42"/>
        <v>8.7907419595407656</v>
      </c>
      <c r="S50" s="68">
        <f t="shared" si="26"/>
        <v>15.53894665505948</v>
      </c>
      <c r="T50" s="69">
        <f t="shared" si="27"/>
        <v>45.660378966691937</v>
      </c>
      <c r="U50" s="69">
        <f t="shared" si="28"/>
        <v>61.199325621751413</v>
      </c>
      <c r="W50" t="str">
        <f t="shared" si="29"/>
        <v>24 Business, media and public service professionals</v>
      </c>
      <c r="X50" s="173">
        <f t="shared" ref="X50:AB50" si="43">X13/X$35*100</f>
        <v>5.3414326689726188</v>
      </c>
      <c r="Y50" s="173">
        <f t="shared" si="43"/>
        <v>6.2579018899524854</v>
      </c>
      <c r="Z50" s="173">
        <f t="shared" si="43"/>
        <v>6.823536136066231</v>
      </c>
      <c r="AA50" s="173">
        <f t="shared" si="43"/>
        <v>6.8939012306761027</v>
      </c>
      <c r="AB50" s="173">
        <f t="shared" si="43"/>
        <v>7.4400457698981324</v>
      </c>
      <c r="AD50" s="68">
        <f t="shared" si="31"/>
        <v>18.270730167462577</v>
      </c>
      <c r="AE50" s="69">
        <f t="shared" si="32"/>
        <v>58.824039397107498</v>
      </c>
      <c r="AF50" s="69">
        <f t="shared" si="33"/>
        <v>77.094769564570072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1.66189083579576</v>
      </c>
      <c r="C51" s="173">
        <f t="shared" si="20"/>
        <v>1.8095702499022406</v>
      </c>
      <c r="D51" s="173">
        <f t="shared" si="20"/>
        <v>1.9855781230363472</v>
      </c>
      <c r="E51" s="173">
        <f t="shared" si="20"/>
        <v>1.82253501989103</v>
      </c>
      <c r="F51" s="173">
        <f t="shared" si="20"/>
        <v>1.8938942602626205</v>
      </c>
      <c r="H51" s="68">
        <f t="shared" si="21"/>
        <v>3.179199930145634</v>
      </c>
      <c r="I51" s="69">
        <f t="shared" si="22"/>
        <v>40.39149188027605</v>
      </c>
      <c r="J51" s="69">
        <f t="shared" si="23"/>
        <v>43.570691810421685</v>
      </c>
      <c r="L51" t="str">
        <f t="shared" si="24"/>
        <v>31 Science, engineering and technology associate professionals</v>
      </c>
      <c r="M51" s="173">
        <f t="shared" ref="M51:Q51" si="44">M14/M$35*100</f>
        <v>2.2187933827458086</v>
      </c>
      <c r="N51" s="173">
        <f t="shared" si="44"/>
        <v>2.5486833565305043</v>
      </c>
      <c r="O51" s="173">
        <f t="shared" si="44"/>
        <v>2.6977783568460283</v>
      </c>
      <c r="P51" s="173">
        <f t="shared" si="44"/>
        <v>2.3316486436498911</v>
      </c>
      <c r="Q51" s="173">
        <f t="shared" si="44"/>
        <v>2.3169764036040723</v>
      </c>
      <c r="S51" s="68">
        <f t="shared" si="26"/>
        <v>-7.3427851235548998</v>
      </c>
      <c r="T51" s="69">
        <f t="shared" si="27"/>
        <v>33.090593824495699</v>
      </c>
      <c r="U51" s="69">
        <f t="shared" si="28"/>
        <v>25.747808700940794</v>
      </c>
      <c r="W51" t="str">
        <f t="shared" si="29"/>
        <v>31 Science, engineering and technology associate professionals</v>
      </c>
      <c r="X51" s="173">
        <f t="shared" ref="X51:AB51" si="45">X14/X$35*100</f>
        <v>1.0647661653617286</v>
      </c>
      <c r="Y51" s="173">
        <f t="shared" si="45"/>
        <v>1.0354427953458551</v>
      </c>
      <c r="Z51" s="173">
        <f t="shared" si="45"/>
        <v>1.2540522786455155</v>
      </c>
      <c r="AA51" s="173">
        <f t="shared" si="45"/>
        <v>1.2996383110673471</v>
      </c>
      <c r="AB51" s="173">
        <f t="shared" si="45"/>
        <v>1.4616741312800392</v>
      </c>
      <c r="AD51" s="68">
        <f t="shared" si="31"/>
        <v>26.428820372836213</v>
      </c>
      <c r="AE51" s="69">
        <f t="shared" si="32"/>
        <v>56.523724327040306</v>
      </c>
      <c r="AF51" s="69">
        <f t="shared" si="33"/>
        <v>82.952544699876512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1.6118117314141822</v>
      </c>
      <c r="C52" s="173">
        <f t="shared" si="20"/>
        <v>1.74471342406889</v>
      </c>
      <c r="D52" s="173">
        <f t="shared" si="20"/>
        <v>1.7772164314895187</v>
      </c>
      <c r="E52" s="173">
        <f t="shared" si="20"/>
        <v>2.7043754962066644</v>
      </c>
      <c r="F52" s="173">
        <f t="shared" si="20"/>
        <v>3.0514017857653348</v>
      </c>
      <c r="H52" s="68">
        <f t="shared" si="21"/>
        <v>85.730181611871103</v>
      </c>
      <c r="I52" s="69">
        <f t="shared" si="22"/>
        <v>92.904362002827952</v>
      </c>
      <c r="J52" s="69">
        <f t="shared" si="23"/>
        <v>178.63454361469903</v>
      </c>
      <c r="L52" t="str">
        <f t="shared" si="24"/>
        <v>32 Health and social care associate professionals</v>
      </c>
      <c r="M52" s="173">
        <f t="shared" ref="M52:Q52" si="46">M15/M$35*100</f>
        <v>0.63844453384685373</v>
      </c>
      <c r="N52" s="173">
        <f t="shared" si="46"/>
        <v>0.62494381637100715</v>
      </c>
      <c r="O52" s="173">
        <f t="shared" si="46"/>
        <v>0.72113151386022167</v>
      </c>
      <c r="P52" s="173">
        <f t="shared" si="46"/>
        <v>0.93438862852018278</v>
      </c>
      <c r="Q52" s="173">
        <f t="shared" si="46"/>
        <v>1.0145066662992024</v>
      </c>
      <c r="S52" s="68">
        <f t="shared" si="26"/>
        <v>51.776427907945553</v>
      </c>
      <c r="T52" s="69">
        <f t="shared" si="27"/>
        <v>62.886551516418841</v>
      </c>
      <c r="U52" s="69">
        <f t="shared" si="28"/>
        <v>114.66297942436438</v>
      </c>
      <c r="W52" t="str">
        <f t="shared" si="29"/>
        <v>32 Health and social care associate professionals</v>
      </c>
      <c r="X52" s="173">
        <f t="shared" ref="X52:AB52" si="47">X15/X$35*100</f>
        <v>2.6554800899839641</v>
      </c>
      <c r="Y52" s="173">
        <f t="shared" si="47"/>
        <v>2.9175303966310402</v>
      </c>
      <c r="Z52" s="173">
        <f t="shared" si="47"/>
        <v>2.8619582982320639</v>
      </c>
      <c r="AA52" s="173">
        <f t="shared" si="47"/>
        <v>4.5222807035769605</v>
      </c>
      <c r="AB52" s="173">
        <f t="shared" si="47"/>
        <v>5.1322910057792797</v>
      </c>
      <c r="AD52" s="68">
        <f t="shared" si="31"/>
        <v>94.517705725470265</v>
      </c>
      <c r="AE52" s="69">
        <f t="shared" si="32"/>
        <v>100.67323008695588</v>
      </c>
      <c r="AF52" s="69">
        <f t="shared" si="33"/>
        <v>195.19093581242612</v>
      </c>
    </row>
    <row r="53" spans="1:32" x14ac:dyDescent="0.2">
      <c r="A53" t="str">
        <f t="shared" si="19"/>
        <v>33 Protective service occupations</v>
      </c>
      <c r="B53" s="173">
        <f t="shared" si="20"/>
        <v>1.3458694001181262</v>
      </c>
      <c r="C53" s="173">
        <f t="shared" si="20"/>
        <v>1.2480738492719872</v>
      </c>
      <c r="D53" s="173">
        <f t="shared" si="20"/>
        <v>1.3431778898040327</v>
      </c>
      <c r="E53" s="173">
        <f t="shared" si="20"/>
        <v>1.1158890672794197</v>
      </c>
      <c r="F53" s="173">
        <f t="shared" si="20"/>
        <v>1.1377089539904504</v>
      </c>
      <c r="H53" s="68">
        <f t="shared" si="21"/>
        <v>-8.3735101994091892</v>
      </c>
      <c r="I53" s="69">
        <f t="shared" si="22"/>
        <v>30.483690798694145</v>
      </c>
      <c r="J53" s="69">
        <f t="shared" si="23"/>
        <v>22.110180599284956</v>
      </c>
      <c r="L53" t="str">
        <f t="shared" si="24"/>
        <v>33 Protective service occupations</v>
      </c>
      <c r="M53" s="173">
        <f t="shared" ref="M53:Q53" si="48">M16/M$35*100</f>
        <v>2.0256052998579173</v>
      </c>
      <c r="N53" s="173">
        <f t="shared" si="48"/>
        <v>1.8298195929603494</v>
      </c>
      <c r="O53" s="173">
        <f t="shared" si="48"/>
        <v>1.952905615634978</v>
      </c>
      <c r="P53" s="173">
        <f t="shared" si="48"/>
        <v>1.597825946179863</v>
      </c>
      <c r="Q53" s="173">
        <f t="shared" si="48"/>
        <v>1.511710713982338</v>
      </c>
      <c r="S53" s="68">
        <f t="shared" si="26"/>
        <v>-16.487528991615292</v>
      </c>
      <c r="T53" s="69">
        <f t="shared" si="27"/>
        <v>23.91418687177071</v>
      </c>
      <c r="U53" s="69">
        <f t="shared" si="28"/>
        <v>7.4266578801554184</v>
      </c>
      <c r="W53" t="str">
        <f t="shared" si="29"/>
        <v>33 Protective service occupations</v>
      </c>
      <c r="X53" s="173">
        <f t="shared" ref="X53:AB53" si="49">X16/X$35*100</f>
        <v>0.61703977393451692</v>
      </c>
      <c r="Y53" s="173">
        <f t="shared" si="49"/>
        <v>0.63876879471152803</v>
      </c>
      <c r="Z53" s="173">
        <f t="shared" si="49"/>
        <v>0.71690515313125602</v>
      </c>
      <c r="AA53" s="173">
        <f t="shared" si="49"/>
        <v>0.6209048514235942</v>
      </c>
      <c r="AB53" s="173">
        <f t="shared" si="49"/>
        <v>0.75562927634983423</v>
      </c>
      <c r="AD53" s="68">
        <f t="shared" si="31"/>
        <v>14.32948323373051</v>
      </c>
      <c r="AE53" s="69">
        <f t="shared" si="32"/>
        <v>48.865137567734578</v>
      </c>
      <c r="AF53" s="69">
        <f t="shared" si="33"/>
        <v>63.194620801465085</v>
      </c>
    </row>
    <row r="54" spans="1:32" x14ac:dyDescent="0.2">
      <c r="A54" t="str">
        <f t="shared" si="19"/>
        <v>34 Culture, media and sports occupations</v>
      </c>
      <c r="B54" s="173">
        <f t="shared" si="20"/>
        <v>2.2562027183114175</v>
      </c>
      <c r="C54" s="173">
        <f t="shared" si="20"/>
        <v>2.0474320512704236</v>
      </c>
      <c r="D54" s="173">
        <f t="shared" si="20"/>
        <v>2.1475865535696737</v>
      </c>
      <c r="E54" s="173">
        <f t="shared" si="20"/>
        <v>1.9342736963310729</v>
      </c>
      <c r="F54" s="173">
        <f t="shared" si="20"/>
        <v>2.0240452076721467</v>
      </c>
      <c r="H54" s="68">
        <f t="shared" si="21"/>
        <v>1.95134028567219</v>
      </c>
      <c r="I54" s="69">
        <f t="shared" si="22"/>
        <v>44.898379842277514</v>
      </c>
      <c r="J54" s="69">
        <f t="shared" si="23"/>
        <v>46.849720127949709</v>
      </c>
      <c r="L54" t="str">
        <f t="shared" si="24"/>
        <v>34 Culture, media and sports occupations</v>
      </c>
      <c r="M54" s="173">
        <f t="shared" ref="M54:Q54" si="50">M17/M$35*100</f>
        <v>2.368426938498577</v>
      </c>
      <c r="N54" s="173">
        <f t="shared" si="50"/>
        <v>2.0545623278999852</v>
      </c>
      <c r="O54" s="173">
        <f t="shared" si="50"/>
        <v>2.0873517572105844</v>
      </c>
      <c r="P54" s="173">
        <f t="shared" si="50"/>
        <v>1.8626473364531186</v>
      </c>
      <c r="Q54" s="173">
        <f t="shared" si="50"/>
        <v>1.9986090831759999</v>
      </c>
      <c r="S54" s="68">
        <f t="shared" si="26"/>
        <v>3.2989987783024124</v>
      </c>
      <c r="T54" s="69">
        <f t="shared" si="27"/>
        <v>38.39124605603218</v>
      </c>
      <c r="U54" s="69">
        <f t="shared" si="28"/>
        <v>41.690244834334592</v>
      </c>
      <c r="W54" t="str">
        <f t="shared" si="29"/>
        <v>34 Culture, media and sports occupations</v>
      </c>
      <c r="X54" s="173">
        <f t="shared" ref="X54:AB54" si="51">X17/X$35*100</f>
        <v>2.1358731366620294</v>
      </c>
      <c r="Y54" s="173">
        <f t="shared" si="51"/>
        <v>2.0399639887397676</v>
      </c>
      <c r="Z54" s="173">
        <f t="shared" si="51"/>
        <v>2.209455825968802</v>
      </c>
      <c r="AA54" s="173">
        <f t="shared" si="51"/>
        <v>2.0078391758181118</v>
      </c>
      <c r="AB54" s="173">
        <f t="shared" si="51"/>
        <v>2.0500307170668748</v>
      </c>
      <c r="AD54" s="68">
        <f t="shared" si="31"/>
        <v>0.64361134962561473</v>
      </c>
      <c r="AE54" s="69">
        <f t="shared" si="32"/>
        <v>51.21271480883923</v>
      </c>
      <c r="AF54" s="69">
        <f t="shared" si="33"/>
        <v>51.856326158464853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6.5930036008213344</v>
      </c>
      <c r="C55" s="173">
        <f t="shared" si="52"/>
        <v>6.6953352162768143</v>
      </c>
      <c r="D55" s="173">
        <f t="shared" si="52"/>
        <v>7.0162260559817433</v>
      </c>
      <c r="E55" s="173">
        <f t="shared" si="52"/>
        <v>6.9366539875413036</v>
      </c>
      <c r="F55" s="173">
        <f t="shared" si="52"/>
        <v>7.0075054466357241</v>
      </c>
      <c r="H55" s="68">
        <f t="shared" si="21"/>
        <v>8.0396772449399272</v>
      </c>
      <c r="I55" s="69">
        <f t="shared" si="22"/>
        <v>47.691313840580925</v>
      </c>
      <c r="J55" s="69">
        <f t="shared" si="23"/>
        <v>55.730991085520856</v>
      </c>
      <c r="L55" t="str">
        <f t="shared" si="24"/>
        <v>35 Business and public service associate professionals</v>
      </c>
      <c r="M55" s="173">
        <f t="shared" ref="M55:Q55" si="53">M18/M$35*100</f>
        <v>6.7030492933390029</v>
      </c>
      <c r="N55" s="173">
        <f t="shared" si="53"/>
        <v>6.6709869105030561</v>
      </c>
      <c r="O55" s="173">
        <f t="shared" si="53"/>
        <v>7.1469023673630891</v>
      </c>
      <c r="P55" s="173">
        <f t="shared" si="53"/>
        <v>6.9864274454171209</v>
      </c>
      <c r="Q55" s="173">
        <f t="shared" si="53"/>
        <v>6.8628864614185492</v>
      </c>
      <c r="S55" s="68">
        <f t="shared" si="26"/>
        <v>3.5983555809716994</v>
      </c>
      <c r="T55" s="69">
        <f t="shared" si="27"/>
        <v>39.119858950735015</v>
      </c>
      <c r="U55" s="69">
        <f t="shared" si="28"/>
        <v>42.718214531706714</v>
      </c>
      <c r="W55" t="str">
        <f t="shared" si="29"/>
        <v>35 Business and public service associate professionals</v>
      </c>
      <c r="X55" s="173">
        <f t="shared" ref="X55:AB55" si="54">X18/X$35*100</f>
        <v>6.4750098903648832</v>
      </c>
      <c r="Y55" s="173">
        <f t="shared" si="54"/>
        <v>6.7208369856303465</v>
      </c>
      <c r="Z55" s="173">
        <f t="shared" si="54"/>
        <v>6.8820038323891195</v>
      </c>
      <c r="AA55" s="173">
        <f t="shared" si="54"/>
        <v>6.8855330273165833</v>
      </c>
      <c r="AB55" s="173">
        <f t="shared" si="54"/>
        <v>7.1552480007180606</v>
      </c>
      <c r="AD55" s="68">
        <f t="shared" si="31"/>
        <v>12.777106412430635</v>
      </c>
      <c r="AE55" s="69">
        <f t="shared" si="32"/>
        <v>56.834236482825403</v>
      </c>
      <c r="AF55" s="69">
        <f t="shared" si="33"/>
        <v>69.61134289525603</v>
      </c>
    </row>
    <row r="56" spans="1:32" x14ac:dyDescent="0.2">
      <c r="A56" t="str">
        <f t="shared" si="19"/>
        <v>41 Administrative occupations</v>
      </c>
      <c r="B56" s="173">
        <f t="shared" si="52"/>
        <v>8.5273787665910898</v>
      </c>
      <c r="C56" s="173">
        <f t="shared" si="52"/>
        <v>7.9275450552929199</v>
      </c>
      <c r="D56" s="173">
        <f t="shared" si="52"/>
        <v>8.2772716552700079</v>
      </c>
      <c r="E56" s="173">
        <f t="shared" si="52"/>
        <v>8.205021185744684</v>
      </c>
      <c r="F56" s="173">
        <f t="shared" si="52"/>
        <v>7.5036905840896759</v>
      </c>
      <c r="H56" s="68">
        <f t="shared" si="21"/>
        <v>-1.9356585759642289</v>
      </c>
      <c r="I56" s="69">
        <f t="shared" si="22"/>
        <v>50.832581631359929</v>
      </c>
      <c r="J56" s="69">
        <f t="shared" si="23"/>
        <v>48.89692305539571</v>
      </c>
      <c r="L56" t="str">
        <f t="shared" si="24"/>
        <v>41 Administrative occupations</v>
      </c>
      <c r="M56" s="173">
        <f t="shared" ref="M56:Q56" si="55">M19/M$35*100</f>
        <v>4.1236011511838875</v>
      </c>
      <c r="N56" s="173">
        <f t="shared" si="55"/>
        <v>3.6765060340222568</v>
      </c>
      <c r="O56" s="173">
        <f t="shared" si="55"/>
        <v>4.4110013854451484</v>
      </c>
      <c r="P56" s="173">
        <f t="shared" si="55"/>
        <v>4.4731892328131115</v>
      </c>
      <c r="Q56" s="173">
        <f t="shared" si="55"/>
        <v>4.6355170493722992</v>
      </c>
      <c r="S56" s="68">
        <f t="shared" si="26"/>
        <v>13.376980296322863</v>
      </c>
      <c r="T56" s="69">
        <f t="shared" si="27"/>
        <v>39.594622076502198</v>
      </c>
      <c r="U56" s="69">
        <f t="shared" si="28"/>
        <v>52.971602372825053</v>
      </c>
      <c r="W56" t="str">
        <f t="shared" si="29"/>
        <v>41 Administrative occupations</v>
      </c>
      <c r="X56" s="173">
        <f t="shared" ref="X56:AB56" si="56">X19/X$35*100</f>
        <v>13.249217931569198</v>
      </c>
      <c r="Y56" s="173">
        <f t="shared" si="56"/>
        <v>12.379970519331206</v>
      </c>
      <c r="Z56" s="173">
        <f t="shared" si="56"/>
        <v>12.248453479583461</v>
      </c>
      <c r="AA56" s="173">
        <f t="shared" si="56"/>
        <v>12.03788393976758</v>
      </c>
      <c r="AB56" s="173">
        <f t="shared" si="56"/>
        <v>10.433812676525633</v>
      </c>
      <c r="AD56" s="68">
        <f t="shared" si="31"/>
        <v>-7.5997928438999676</v>
      </c>
      <c r="AE56" s="69">
        <f t="shared" si="32"/>
        <v>54.989494907199379</v>
      </c>
      <c r="AF56" s="69">
        <f t="shared" si="33"/>
        <v>47.389702063299403</v>
      </c>
    </row>
    <row r="57" spans="1:32" x14ac:dyDescent="0.2">
      <c r="A57" t="str">
        <f t="shared" si="19"/>
        <v>42 Secretarial and related occupations</v>
      </c>
      <c r="B57" s="173">
        <f t="shared" si="52"/>
        <v>2.5274995785551435</v>
      </c>
      <c r="C57" s="173">
        <f t="shared" si="52"/>
        <v>2.1771528249764951</v>
      </c>
      <c r="D57" s="173">
        <f t="shared" si="52"/>
        <v>2.1542393215907363</v>
      </c>
      <c r="E57" s="173">
        <f t="shared" si="52"/>
        <v>1.908618350692572</v>
      </c>
      <c r="F57" s="173">
        <f t="shared" si="52"/>
        <v>1.4032725890352966</v>
      </c>
      <c r="H57" s="68">
        <f t="shared" si="21"/>
        <v>-29.535317348525663</v>
      </c>
      <c r="I57" s="69">
        <f t="shared" si="22"/>
        <v>45.354745722924925</v>
      </c>
      <c r="J57" s="69">
        <f t="shared" si="23"/>
        <v>15.81942837439926</v>
      </c>
      <c r="L57" t="str">
        <f t="shared" si="24"/>
        <v>42 Secretarial and related occupations</v>
      </c>
      <c r="M57" s="173">
        <f t="shared" ref="M57:Q57" si="57">M20/M$35*100</f>
        <v>0.22913400406668083</v>
      </c>
      <c r="N57" s="173">
        <f t="shared" si="57"/>
        <v>0.17950797598196316</v>
      </c>
      <c r="O57" s="173">
        <f t="shared" si="57"/>
        <v>0.16932872517417508</v>
      </c>
      <c r="P57" s="173">
        <f t="shared" si="57"/>
        <v>0.16069155072463992</v>
      </c>
      <c r="Q57" s="173">
        <f t="shared" si="57"/>
        <v>0.17261283450866588</v>
      </c>
      <c r="S57" s="68">
        <f t="shared" si="26"/>
        <v>9.9781329801431671</v>
      </c>
      <c r="T57" s="69">
        <f t="shared" si="27"/>
        <v>32.550698275805971</v>
      </c>
      <c r="U57" s="69">
        <f t="shared" si="28"/>
        <v>42.528831255949136</v>
      </c>
      <c r="W57" t="str">
        <f t="shared" si="29"/>
        <v>42 Secretarial and related occupations</v>
      </c>
      <c r="X57" s="173">
        <f t="shared" ref="X57:AB57" si="58">X20/X$35*100</f>
        <v>4.9918639340775606</v>
      </c>
      <c r="Y57" s="173">
        <f t="shared" si="58"/>
        <v>4.269433029713265</v>
      </c>
      <c r="Z57" s="173">
        <f t="shared" si="58"/>
        <v>4.1930106265604943</v>
      </c>
      <c r="AA57" s="173">
        <f t="shared" si="58"/>
        <v>3.703866264546952</v>
      </c>
      <c r="AB57" s="173">
        <f t="shared" si="58"/>
        <v>2.6605128819820778</v>
      </c>
      <c r="AD57" s="68">
        <f t="shared" si="31"/>
        <v>-31.174310700244074</v>
      </c>
      <c r="AE57" s="69">
        <f t="shared" si="32"/>
        <v>45.885849649976549</v>
      </c>
      <c r="AF57" s="69">
        <f t="shared" si="33"/>
        <v>14.711538949732478</v>
      </c>
    </row>
    <row r="58" spans="1:32" x14ac:dyDescent="0.2">
      <c r="A58" t="str">
        <f t="shared" si="19"/>
        <v>51 Skilled agricultural and related trades</v>
      </c>
      <c r="B58" s="173">
        <f t="shared" si="52"/>
        <v>1.1469151199619059</v>
      </c>
      <c r="C58" s="173">
        <f t="shared" si="52"/>
        <v>1.2153205406708232</v>
      </c>
      <c r="D58" s="173">
        <f t="shared" si="52"/>
        <v>1.055788963706304</v>
      </c>
      <c r="E58" s="173">
        <f t="shared" si="52"/>
        <v>1.0466394734128173</v>
      </c>
      <c r="F58" s="173">
        <f t="shared" si="52"/>
        <v>1.138789283292144</v>
      </c>
      <c r="H58" s="68">
        <f t="shared" si="21"/>
        <v>16.67818393305712</v>
      </c>
      <c r="I58" s="69">
        <f t="shared" si="22"/>
        <v>60.208068708634286</v>
      </c>
      <c r="J58" s="69">
        <f t="shared" si="23"/>
        <v>76.886252641691414</v>
      </c>
      <c r="L58" t="str">
        <f t="shared" si="24"/>
        <v>51 Skilled agricultural and related trades</v>
      </c>
      <c r="M58" s="173">
        <f t="shared" ref="M58:Q58" si="59">M21/M$35*100</f>
        <v>1.6762951806322239</v>
      </c>
      <c r="N58" s="173">
        <f t="shared" si="59"/>
        <v>2.0251827810083785</v>
      </c>
      <c r="O58" s="173">
        <f t="shared" si="59"/>
        <v>1.5577784784844839</v>
      </c>
      <c r="P58" s="173">
        <f t="shared" si="59"/>
        <v>1.5052390600274741</v>
      </c>
      <c r="Q58" s="173">
        <f t="shared" si="59"/>
        <v>1.6006526226002367</v>
      </c>
      <c r="S58" s="68">
        <f t="shared" si="26"/>
        <v>10.855000476375592</v>
      </c>
      <c r="T58" s="69">
        <f t="shared" si="27"/>
        <v>53.589628219230676</v>
      </c>
      <c r="U58" s="69">
        <f t="shared" si="28"/>
        <v>64.444628695606269</v>
      </c>
      <c r="W58" t="str">
        <f t="shared" si="29"/>
        <v>51 Skilled agricultural and related trades</v>
      </c>
      <c r="X58" s="173">
        <f t="shared" ref="X58:AB58" si="60">X21/X$35*100</f>
        <v>0.57930073932509585</v>
      </c>
      <c r="Y58" s="173">
        <f t="shared" si="60"/>
        <v>0.36709232088746141</v>
      </c>
      <c r="Z58" s="173">
        <f t="shared" si="60"/>
        <v>0.54017792310169721</v>
      </c>
      <c r="AA58" s="173">
        <f t="shared" si="60"/>
        <v>0.57562435356938391</v>
      </c>
      <c r="AB58" s="173">
        <f t="shared" si="60"/>
        <v>0.66695033846824514</v>
      </c>
      <c r="AD58" s="68">
        <f t="shared" si="31"/>
        <v>33.926905174743148</v>
      </c>
      <c r="AE58" s="69">
        <f t="shared" si="32"/>
        <v>79.812402988265902</v>
      </c>
      <c r="AF58" s="69">
        <f t="shared" si="33"/>
        <v>113.73930816300906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3.408854290225722</v>
      </c>
      <c r="C59" s="173">
        <f t="shared" si="52"/>
        <v>3.3345350355330088</v>
      </c>
      <c r="D59" s="173">
        <f t="shared" si="52"/>
        <v>2.9291759702670439</v>
      </c>
      <c r="E59" s="173">
        <f t="shared" si="52"/>
        <v>2.8983737392443278</v>
      </c>
      <c r="F59" s="173">
        <f t="shared" si="52"/>
        <v>2.7049084566857742</v>
      </c>
      <c r="H59" s="68">
        <f t="shared" si="21"/>
        <v>-0.10804422257029436</v>
      </c>
      <c r="I59" s="69">
        <f t="shared" si="22"/>
        <v>38.664749211808825</v>
      </c>
      <c r="J59" s="69">
        <f t="shared" si="23"/>
        <v>38.556704989238526</v>
      </c>
      <c r="L59" t="str">
        <f t="shared" si="24"/>
        <v>52 Skilled metal, electrical and electronic trades</v>
      </c>
      <c r="M59" s="173">
        <f t="shared" ref="M59:Q59" si="61">M22/M$35*100</f>
        <v>6.4313782000996165</v>
      </c>
      <c r="N59" s="173">
        <f t="shared" si="61"/>
        <v>6.2609621079789415</v>
      </c>
      <c r="O59" s="173">
        <f t="shared" si="61"/>
        <v>5.5877615359182915</v>
      </c>
      <c r="P59" s="173">
        <f t="shared" si="61"/>
        <v>5.3811234016651497</v>
      </c>
      <c r="Q59" s="173">
        <f t="shared" si="61"/>
        <v>4.9268425520100054</v>
      </c>
      <c r="S59" s="68">
        <f t="shared" si="26"/>
        <v>-4.8749896541476234</v>
      </c>
      <c r="T59" s="69">
        <f t="shared" si="27"/>
        <v>36.33261591582427</v>
      </c>
      <c r="U59" s="69">
        <f t="shared" si="28"/>
        <v>31.457626261676648</v>
      </c>
      <c r="W59" t="str">
        <f t="shared" si="29"/>
        <v>52 Skilled metal, electrical and electronic trades</v>
      </c>
      <c r="X59" s="173">
        <f t="shared" ref="X59:AB59" si="62">X22/X$35*100</f>
        <v>0.16802947545912578</v>
      </c>
      <c r="Y59" s="173">
        <f t="shared" si="62"/>
        <v>0.26947297639560891</v>
      </c>
      <c r="Z59" s="173">
        <f t="shared" si="62"/>
        <v>0.19844947163181123</v>
      </c>
      <c r="AA59" s="173">
        <f t="shared" si="62"/>
        <v>0.34840931729862012</v>
      </c>
      <c r="AB59" s="173">
        <f t="shared" si="62"/>
        <v>0.43498367638904617</v>
      </c>
      <c r="AD59" s="68">
        <f t="shared" si="31"/>
        <v>137.75747461071208</v>
      </c>
      <c r="AE59" s="69">
        <f t="shared" si="32"/>
        <v>106.11271383700893</v>
      </c>
      <c r="AF59" s="69">
        <f t="shared" si="33"/>
        <v>243.87018844772101</v>
      </c>
    </row>
    <row r="60" spans="1:32" x14ac:dyDescent="0.2">
      <c r="A60" t="str">
        <f t="shared" si="19"/>
        <v>53 Skilled construction and building trades</v>
      </c>
      <c r="B60" s="173">
        <f t="shared" si="52"/>
        <v>2.9925266588578121</v>
      </c>
      <c r="C60" s="173">
        <f t="shared" si="52"/>
        <v>2.6994422939301059</v>
      </c>
      <c r="D60" s="173">
        <f t="shared" si="52"/>
        <v>2.4193846437213171</v>
      </c>
      <c r="E60" s="173">
        <f t="shared" si="52"/>
        <v>2.4325149400488173</v>
      </c>
      <c r="F60" s="173">
        <f t="shared" si="52"/>
        <v>2.1692974899290696</v>
      </c>
      <c r="H60" s="68">
        <f t="shared" si="21"/>
        <v>-3.0076233426253998</v>
      </c>
      <c r="I60" s="69">
        <f t="shared" si="22"/>
        <v>42.306953291227742</v>
      </c>
      <c r="J60" s="69">
        <f t="shared" si="23"/>
        <v>39.299329948602342</v>
      </c>
      <c r="L60" t="str">
        <f t="shared" si="24"/>
        <v>53 Skilled construction and building trades</v>
      </c>
      <c r="M60" s="173">
        <f t="shared" ref="M60:Q60" si="63">M23/M$35*100</f>
        <v>5.692357972377927</v>
      </c>
      <c r="N60" s="173">
        <f t="shared" si="63"/>
        <v>5.1715185071032366</v>
      </c>
      <c r="O60" s="173">
        <f t="shared" si="63"/>
        <v>4.6733987242186021</v>
      </c>
      <c r="P60" s="173">
        <f t="shared" si="63"/>
        <v>4.7358887534885215</v>
      </c>
      <c r="Q60" s="173">
        <f t="shared" si="63"/>
        <v>4.216994217656219</v>
      </c>
      <c r="S60" s="68">
        <f t="shared" si="26"/>
        <v>-2.6504233956965986</v>
      </c>
      <c r="T60" s="69">
        <f t="shared" si="27"/>
        <v>42.388405963468998</v>
      </c>
      <c r="U60" s="69">
        <f t="shared" si="28"/>
        <v>39.737982567772399</v>
      </c>
      <c r="W60" t="str">
        <f t="shared" si="29"/>
        <v>53 Skilled construction and building trades</v>
      </c>
      <c r="X60" s="173">
        <f t="shared" ref="X60:AB60" si="64">X23/X$35*100</f>
        <v>9.7700818785327728E-2</v>
      </c>
      <c r="Y60" s="173">
        <f t="shared" si="64"/>
        <v>0.11025526800498815</v>
      </c>
      <c r="Z60" s="173">
        <f t="shared" si="64"/>
        <v>0.10420771000351743</v>
      </c>
      <c r="AA60" s="173">
        <f t="shared" si="64"/>
        <v>6.6782557273806151E-2</v>
      </c>
      <c r="AB60" s="173">
        <f t="shared" si="64"/>
        <v>7.7373361944478039E-2</v>
      </c>
      <c r="AD60" s="68">
        <f t="shared" si="31"/>
        <v>-19.461639949721338</v>
      </c>
      <c r="AE60" s="69">
        <f t="shared" si="32"/>
        <v>38.554926916999015</v>
      </c>
      <c r="AF60" s="69">
        <f t="shared" si="33"/>
        <v>19.093286967277677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2.4790652680561172</v>
      </c>
      <c r="C61" s="173">
        <f t="shared" si="52"/>
        <v>2.1651303916868017</v>
      </c>
      <c r="D61" s="173">
        <f t="shared" si="52"/>
        <v>2.0369287786112915</v>
      </c>
      <c r="E61" s="173">
        <f t="shared" si="52"/>
        <v>2.1595190300964839</v>
      </c>
      <c r="F61" s="173">
        <f t="shared" si="52"/>
        <v>2.1545579534884234</v>
      </c>
      <c r="H61" s="68">
        <f t="shared" si="21"/>
        <v>14.421001152815748</v>
      </c>
      <c r="I61" s="69">
        <f t="shared" si="22"/>
        <v>47.181046630000637</v>
      </c>
      <c r="J61" s="69">
        <f t="shared" si="23"/>
        <v>61.602047782816392</v>
      </c>
      <c r="L61" t="str">
        <f t="shared" si="24"/>
        <v>54 Textiles, printing and other skilled trades</v>
      </c>
      <c r="M61" s="173">
        <f t="shared" ref="M61:Q61" si="65">M24/M$35*100</f>
        <v>3.0571036266125367</v>
      </c>
      <c r="N61" s="173">
        <f t="shared" si="65"/>
        <v>2.7149690411938243</v>
      </c>
      <c r="O61" s="173">
        <f t="shared" si="65"/>
        <v>2.3632353583016479</v>
      </c>
      <c r="P61" s="173">
        <f t="shared" si="65"/>
        <v>2.5122569793320664</v>
      </c>
      <c r="Q61" s="173">
        <f t="shared" si="65"/>
        <v>2.4816849222326263</v>
      </c>
      <c r="S61" s="68">
        <f t="shared" si="26"/>
        <v>13.293126871722546</v>
      </c>
      <c r="T61" s="69">
        <f t="shared" si="27"/>
        <v>35.714079918046693</v>
      </c>
      <c r="U61" s="69">
        <f t="shared" si="28"/>
        <v>49.007206789769242</v>
      </c>
      <c r="W61" t="str">
        <f t="shared" si="29"/>
        <v>54 Textiles, printing and other skilled trades</v>
      </c>
      <c r="X61" s="173">
        <f t="shared" ref="X61:AB61" si="66">X24/X$35*100</f>
        <v>1.8592782582075313</v>
      </c>
      <c r="Y61" s="173">
        <f t="shared" si="66"/>
        <v>1.5892439808757</v>
      </c>
      <c r="Z61" s="173">
        <f t="shared" si="66"/>
        <v>1.7017678436570693</v>
      </c>
      <c r="AA61" s="173">
        <f t="shared" si="66"/>
        <v>1.7972315089519668</v>
      </c>
      <c r="AB61" s="173">
        <f t="shared" si="66"/>
        <v>1.8203654973672303</v>
      </c>
      <c r="AD61" s="68">
        <f t="shared" si="31"/>
        <v>16.029774707249345</v>
      </c>
      <c r="AE61" s="69">
        <f t="shared" si="32"/>
        <v>63.53726035435858</v>
      </c>
      <c r="AF61" s="69">
        <f t="shared" si="33"/>
        <v>79.567035061607925</v>
      </c>
    </row>
    <row r="62" spans="1:32" x14ac:dyDescent="0.2">
      <c r="A62" t="str">
        <f t="shared" si="19"/>
        <v>61 Caring personal service occupations</v>
      </c>
      <c r="B62" s="173">
        <f t="shared" si="52"/>
        <v>7.1455165757379726</v>
      </c>
      <c r="C62" s="173">
        <f t="shared" si="52"/>
        <v>6.9963127901866971</v>
      </c>
      <c r="D62" s="173">
        <f t="shared" si="52"/>
        <v>6.7087762114749649</v>
      </c>
      <c r="E62" s="173">
        <f t="shared" si="52"/>
        <v>6.9121967102403437</v>
      </c>
      <c r="F62" s="173">
        <f t="shared" si="52"/>
        <v>7.275096344598059</v>
      </c>
      <c r="H62" s="68">
        <f t="shared" si="21"/>
        <v>17.305628640721487</v>
      </c>
      <c r="I62" s="69">
        <f t="shared" si="22"/>
        <v>59.987096605309773</v>
      </c>
      <c r="J62" s="69">
        <f t="shared" si="23"/>
        <v>77.292725246031267</v>
      </c>
      <c r="L62" t="str">
        <f t="shared" si="24"/>
        <v>61 Caring personal service occupations</v>
      </c>
      <c r="M62" s="173">
        <f t="shared" ref="M62:Q62" si="67">M25/M$35*100</f>
        <v>2.6656159879859214</v>
      </c>
      <c r="N62" s="173">
        <f t="shared" si="67"/>
        <v>2.506370425007356</v>
      </c>
      <c r="O62" s="173">
        <f t="shared" si="67"/>
        <v>2.5284742181603592</v>
      </c>
      <c r="P62" s="173">
        <f t="shared" si="67"/>
        <v>2.9880718580365602</v>
      </c>
      <c r="Q62" s="173">
        <f t="shared" si="67"/>
        <v>3.4286677014042422</v>
      </c>
      <c r="S62" s="68">
        <f t="shared" si="26"/>
        <v>46.295431367393</v>
      </c>
      <c r="T62" s="69">
        <f t="shared" si="27"/>
        <v>56.259501097537203</v>
      </c>
      <c r="U62" s="69">
        <f t="shared" si="28"/>
        <v>102.55493246493019</v>
      </c>
      <c r="W62" t="str">
        <f t="shared" si="29"/>
        <v>61 Caring personal service occupations</v>
      </c>
      <c r="X62" s="173">
        <f t="shared" ref="X62:AB62" si="68">X25/X$35*100</f>
        <v>11.948976672462235</v>
      </c>
      <c r="Y62" s="173">
        <f t="shared" si="68"/>
        <v>11.698959277024473</v>
      </c>
      <c r="Z62" s="173">
        <f t="shared" si="68"/>
        <v>11.002511035332539</v>
      </c>
      <c r="AA62" s="173">
        <f t="shared" si="68"/>
        <v>10.942558253270752</v>
      </c>
      <c r="AB62" s="173">
        <f t="shared" si="68"/>
        <v>11.204602494758955</v>
      </c>
      <c r="AD62" s="68">
        <f t="shared" si="31"/>
        <v>10.462738950727294</v>
      </c>
      <c r="AE62" s="69">
        <f t="shared" si="32"/>
        <v>60.866975820394565</v>
      </c>
      <c r="AF62" s="69">
        <f t="shared" si="33"/>
        <v>71.329714771121857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2.4126352506648159</v>
      </c>
      <c r="C63" s="173">
        <f t="shared" si="52"/>
        <v>2.4652978162780679</v>
      </c>
      <c r="D63" s="173">
        <f t="shared" si="52"/>
        <v>2.3109948731410457</v>
      </c>
      <c r="E63" s="173">
        <f t="shared" si="52"/>
        <v>2.145222734200829</v>
      </c>
      <c r="F63" s="173">
        <f t="shared" si="52"/>
        <v>2.0967020357567376</v>
      </c>
      <c r="H63" s="68">
        <f t="shared" si="21"/>
        <v>-1.8565903152001622</v>
      </c>
      <c r="I63" s="69">
        <f t="shared" si="22"/>
        <v>49.233737824780619</v>
      </c>
      <c r="J63" s="69">
        <f t="shared" si="23"/>
        <v>47.37714750958046</v>
      </c>
      <c r="L63" t="str">
        <f t="shared" si="24"/>
        <v>62 Leisure, travel and related personal service occupations</v>
      </c>
      <c r="M63" s="173">
        <f t="shared" ref="M63:Q63" si="69">M26/M$35*100</f>
        <v>1.3417023915908144</v>
      </c>
      <c r="N63" s="173">
        <f t="shared" si="69"/>
        <v>1.4409155612482762</v>
      </c>
      <c r="O63" s="173">
        <f t="shared" si="69"/>
        <v>1.3103088696635214</v>
      </c>
      <c r="P63" s="173">
        <f t="shared" si="69"/>
        <v>1.2799156407277357</v>
      </c>
      <c r="Q63" s="173">
        <f t="shared" si="69"/>
        <v>1.3798818648971727</v>
      </c>
      <c r="S63" s="68">
        <f t="shared" si="26"/>
        <v>13.614071423833945</v>
      </c>
      <c r="T63" s="69">
        <f t="shared" si="27"/>
        <v>45.90055021846856</v>
      </c>
      <c r="U63" s="69">
        <f t="shared" si="28"/>
        <v>59.514621642302515</v>
      </c>
      <c r="W63" t="str">
        <f t="shared" si="29"/>
        <v>62 Leisure, travel and related personal service occupations</v>
      </c>
      <c r="X63" s="173">
        <f t="shared" ref="X63:AB63" si="70">X26/X$35*100</f>
        <v>3.5609159220924114</v>
      </c>
      <c r="Y63" s="173">
        <f t="shared" si="70"/>
        <v>3.5382086068829297</v>
      </c>
      <c r="Z63" s="173">
        <f t="shared" si="70"/>
        <v>3.3388345717441203</v>
      </c>
      <c r="AA63" s="173">
        <f t="shared" si="70"/>
        <v>3.0339560349485888</v>
      </c>
      <c r="AB63" s="173">
        <f t="shared" si="70"/>
        <v>2.8290045249596036</v>
      </c>
      <c r="AD63" s="68">
        <f t="shared" si="31"/>
        <v>-8.0927213461200829</v>
      </c>
      <c r="AE63" s="69">
        <f t="shared" si="32"/>
        <v>50.577325773003501</v>
      </c>
      <c r="AF63" s="69">
        <f t="shared" si="33"/>
        <v>42.484604426883422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0.11632113468362751</v>
      </c>
      <c r="C64" s="173">
        <f t="shared" si="52"/>
        <v>9.3480082435226236E-2</v>
      </c>
      <c r="D64" s="173">
        <f t="shared" si="52"/>
        <v>0.11628475887565867</v>
      </c>
      <c r="E64" s="173">
        <f t="shared" si="52"/>
        <v>8.5911409638296785E-2</v>
      </c>
      <c r="F64" s="173">
        <f t="shared" si="52"/>
        <v>8.7437234344099168E-2</v>
      </c>
      <c r="H64" s="68">
        <f t="shared" si="21"/>
        <v>-18.661338218779704</v>
      </c>
      <c r="I64" s="69">
        <f t="shared" si="22"/>
        <v>39.385792798480438</v>
      </c>
      <c r="J64" s="69">
        <f t="shared" si="23"/>
        <v>20.72445457970073</v>
      </c>
      <c r="L64" t="str">
        <f t="shared" si="24"/>
        <v>63 Community and civil enforcement occupations</v>
      </c>
      <c r="M64" s="173">
        <f t="shared" ref="M64:Q64" si="71">M27/M$35*100</f>
        <v>0.16783365416171486</v>
      </c>
      <c r="N64" s="173">
        <f t="shared" si="71"/>
        <v>0.11694836893528053</v>
      </c>
      <c r="O64" s="173">
        <f t="shared" si="71"/>
        <v>0.17318226346964383</v>
      </c>
      <c r="P64" s="173">
        <f t="shared" si="71"/>
        <v>9.4614577598235258E-2</v>
      </c>
      <c r="Q64" s="173">
        <f t="shared" si="71"/>
        <v>0.10215561011668653</v>
      </c>
      <c r="S64" s="68">
        <f t="shared" si="26"/>
        <v>-36.361093649961987</v>
      </c>
      <c r="T64" s="69">
        <f t="shared" si="27"/>
        <v>25.543444965780388</v>
      </c>
      <c r="U64" s="69">
        <f t="shared" si="28"/>
        <v>-10.8176486841816</v>
      </c>
      <c r="W64" t="str">
        <f t="shared" si="29"/>
        <v>63 Community and civil enforcement occupations</v>
      </c>
      <c r="X64" s="173">
        <f t="shared" ref="X64:AB64" si="72">X27/X$35*100</f>
        <v>6.1088138560629737E-2</v>
      </c>
      <c r="Y64" s="173">
        <f t="shared" si="72"/>
        <v>6.8900021916526388E-2</v>
      </c>
      <c r="Z64" s="173">
        <f t="shared" si="72"/>
        <v>5.7843335921887583E-2</v>
      </c>
      <c r="AA64" s="173">
        <f t="shared" si="72"/>
        <v>7.6972623343418325E-2</v>
      </c>
      <c r="AB64" s="173">
        <f t="shared" si="72"/>
        <v>7.2400962133225999E-2</v>
      </c>
      <c r="AD64" s="68">
        <f t="shared" si="31"/>
        <v>35.769485626788814</v>
      </c>
      <c r="AE64" s="69">
        <f t="shared" si="32"/>
        <v>81.954199995983529</v>
      </c>
      <c r="AF64" s="69">
        <f t="shared" si="33"/>
        <v>117.72368562277234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6.321794218518427</v>
      </c>
      <c r="C65" s="173">
        <f t="shared" si="73"/>
        <v>5.9884170989911594</v>
      </c>
      <c r="D65" s="173">
        <f t="shared" si="73"/>
        <v>6.1080675441621537</v>
      </c>
      <c r="E65" s="173">
        <f t="shared" si="73"/>
        <v>5.8659151448035356</v>
      </c>
      <c r="F65" s="173">
        <f t="shared" si="73"/>
        <v>5.450434354243626</v>
      </c>
      <c r="H65" s="68">
        <f t="shared" si="21"/>
        <v>-3.4725819581180031</v>
      </c>
      <c r="I65" s="69">
        <f t="shared" si="22"/>
        <v>43.317002884370524</v>
      </c>
      <c r="J65" s="69">
        <f t="shared" si="23"/>
        <v>39.844420926252525</v>
      </c>
      <c r="L65" t="str">
        <f t="shared" si="24"/>
        <v>71 Sales occupations</v>
      </c>
      <c r="M65" s="173">
        <f t="shared" ref="M65:Q65" si="74">M28/M$35*100</f>
        <v>5.2554053422174354</v>
      </c>
      <c r="N65" s="173">
        <f t="shared" si="74"/>
        <v>5.268537253761294</v>
      </c>
      <c r="O65" s="173">
        <f t="shared" si="74"/>
        <v>5.4214252674803838</v>
      </c>
      <c r="P65" s="173">
        <f t="shared" si="74"/>
        <v>5.2881425257820593</v>
      </c>
      <c r="Q65" s="173">
        <f t="shared" si="74"/>
        <v>5.0904764147525583</v>
      </c>
      <c r="S65" s="68">
        <f t="shared" si="26"/>
        <v>1.2998614181813222</v>
      </c>
      <c r="T65" s="69">
        <f t="shared" si="27"/>
        <v>33.589415657908134</v>
      </c>
      <c r="U65" s="69">
        <f t="shared" si="28"/>
        <v>34.889277076089456</v>
      </c>
      <c r="W65" t="str">
        <f t="shared" si="29"/>
        <v>71 Sales occupations</v>
      </c>
      <c r="X65" s="173">
        <f t="shared" ref="X65:AB65" si="75">X28/X$35*100</f>
        <v>7.4652027193469337</v>
      </c>
      <c r="Y65" s="173">
        <f t="shared" si="75"/>
        <v>6.7424001459384302</v>
      </c>
      <c r="Z65" s="173">
        <f t="shared" si="75"/>
        <v>6.8133419142044103</v>
      </c>
      <c r="AA65" s="173">
        <f t="shared" si="75"/>
        <v>6.4593296338997099</v>
      </c>
      <c r="AB65" s="173">
        <f t="shared" si="75"/>
        <v>5.8181668844004575</v>
      </c>
      <c r="AD65" s="68">
        <f t="shared" si="31"/>
        <v>-7.3730941377333199</v>
      </c>
      <c r="AE65" s="69">
        <f t="shared" si="32"/>
        <v>51.267348119164815</v>
      </c>
      <c r="AF65" s="69">
        <f t="shared" si="33"/>
        <v>43.894253981431497</v>
      </c>
    </row>
    <row r="66" spans="1:32" x14ac:dyDescent="0.2">
      <c r="A66" t="str">
        <f t="shared" si="19"/>
        <v>72 Customer service occupations</v>
      </c>
      <c r="B66" s="173">
        <f t="shared" si="73"/>
        <v>1.4854609269029533</v>
      </c>
      <c r="C66" s="173">
        <f t="shared" si="73"/>
        <v>1.5155469403660222</v>
      </c>
      <c r="D66" s="173">
        <f t="shared" si="73"/>
        <v>1.5741908857561604</v>
      </c>
      <c r="E66" s="173">
        <f t="shared" si="73"/>
        <v>1.6983865651370076</v>
      </c>
      <c r="F66" s="173">
        <f t="shared" si="73"/>
        <v>1.8087985065639194</v>
      </c>
      <c r="H66" s="68">
        <f t="shared" si="21"/>
        <v>24.29572859375909</v>
      </c>
      <c r="I66" s="69">
        <f t="shared" si="22"/>
        <v>51.966001562366529</v>
      </c>
      <c r="J66" s="69">
        <f t="shared" si="23"/>
        <v>76.261730156125623</v>
      </c>
      <c r="L66" t="str">
        <f t="shared" si="24"/>
        <v>72 Customer service occupations</v>
      </c>
      <c r="M66" s="173">
        <f t="shared" ref="M66:Q66" si="76">M29/M$35*100</f>
        <v>1.0204851063726186</v>
      </c>
      <c r="N66" s="173">
        <f t="shared" si="76"/>
        <v>0.89204383842990309</v>
      </c>
      <c r="O66" s="173">
        <f t="shared" si="76"/>
        <v>1.058708565491953</v>
      </c>
      <c r="P66" s="173">
        <f t="shared" si="76"/>
        <v>1.2918161479317238</v>
      </c>
      <c r="Q66" s="173">
        <f t="shared" si="76"/>
        <v>1.4711176407580537</v>
      </c>
      <c r="S66" s="68">
        <f t="shared" si="26"/>
        <v>49.911473776538919</v>
      </c>
      <c r="T66" s="69">
        <f t="shared" si="27"/>
        <v>44.405855308690612</v>
      </c>
      <c r="U66" s="69">
        <f t="shared" si="28"/>
        <v>94.317329085229545</v>
      </c>
      <c r="W66" t="str">
        <f t="shared" si="29"/>
        <v>72 Customer service occupations</v>
      </c>
      <c r="X66" s="173">
        <f t="shared" ref="X66:AB66" si="77">X29/X$35*100</f>
        <v>1.9840194900026347</v>
      </c>
      <c r="Y66" s="173">
        <f t="shared" si="77"/>
        <v>2.1685875438694571</v>
      </c>
      <c r="Z66" s="173">
        <f t="shared" si="77"/>
        <v>2.103660860208016</v>
      </c>
      <c r="AA66" s="173">
        <f t="shared" si="77"/>
        <v>2.1159639449998724</v>
      </c>
      <c r="AB66" s="173">
        <f t="shared" si="77"/>
        <v>2.1537728092391428</v>
      </c>
      <c r="AD66" s="68">
        <f t="shared" si="31"/>
        <v>11.054287385889008</v>
      </c>
      <c r="AE66" s="69">
        <f t="shared" si="32"/>
        <v>55.874036695704987</v>
      </c>
      <c r="AF66" s="69">
        <f t="shared" si="33"/>
        <v>66.928324081593999</v>
      </c>
    </row>
    <row r="67" spans="1:32" x14ac:dyDescent="0.2">
      <c r="A67" t="str">
        <f t="shared" si="19"/>
        <v>81 Process, plant and machine operatives</v>
      </c>
      <c r="B67" s="173">
        <f t="shared" si="73"/>
        <v>1.6479564857808464</v>
      </c>
      <c r="C67" s="173">
        <f t="shared" si="73"/>
        <v>1.5534264820991917</v>
      </c>
      <c r="D67" s="173">
        <f t="shared" si="73"/>
        <v>1.3958827000454896</v>
      </c>
      <c r="E67" s="173">
        <f t="shared" si="73"/>
        <v>1.4366275568530682</v>
      </c>
      <c r="F67" s="173">
        <f t="shared" si="73"/>
        <v>1.310675603420197</v>
      </c>
      <c r="H67" s="68">
        <f t="shared" si="21"/>
        <v>1.5709929453233118</v>
      </c>
      <c r="I67" s="69">
        <f t="shared" si="22"/>
        <v>39.803983184696705</v>
      </c>
      <c r="J67" s="69">
        <f t="shared" si="23"/>
        <v>41.374976130020016</v>
      </c>
      <c r="L67" t="str">
        <f t="shared" si="24"/>
        <v>81 Process, plant and machine operatives</v>
      </c>
      <c r="M67" s="173">
        <f t="shared" ref="M67:Q67" si="78">M30/M$35*100</f>
        <v>2.64793303936812</v>
      </c>
      <c r="N67" s="173">
        <f t="shared" si="78"/>
        <v>2.5208685367941417</v>
      </c>
      <c r="O67" s="173">
        <f t="shared" si="78"/>
        <v>2.2746028314526892</v>
      </c>
      <c r="P67" s="173">
        <f t="shared" si="78"/>
        <v>2.2963998665689616</v>
      </c>
      <c r="Q67" s="173">
        <f t="shared" si="78"/>
        <v>2.0770551620617415</v>
      </c>
      <c r="S67" s="68">
        <f t="shared" si="26"/>
        <v>-1.4840947556309698</v>
      </c>
      <c r="T67" s="69">
        <f t="shared" si="27"/>
        <v>36.851770567486675</v>
      </c>
      <c r="U67" s="69">
        <f t="shared" si="28"/>
        <v>35.367675811855712</v>
      </c>
      <c r="W67" t="str">
        <f t="shared" si="29"/>
        <v>81 Process, plant and machine operatives</v>
      </c>
      <c r="X67" s="173">
        <f t="shared" ref="X67:AB67" si="79">X30/X$35*100</f>
        <v>0.575756918239414</v>
      </c>
      <c r="Y67" s="173">
        <f t="shared" si="79"/>
        <v>0.5401533463428877</v>
      </c>
      <c r="Z67" s="173">
        <f t="shared" si="79"/>
        <v>0.49331842725328429</v>
      </c>
      <c r="AA67" s="173">
        <f t="shared" si="79"/>
        <v>0.55357888145342693</v>
      </c>
      <c r="AB67" s="173">
        <f t="shared" si="79"/>
        <v>0.52774331261368035</v>
      </c>
      <c r="AD67" s="68">
        <f t="shared" si="31"/>
        <v>16.039691922954034</v>
      </c>
      <c r="AE67" s="69">
        <f t="shared" si="32"/>
        <v>53.785472378290635</v>
      </c>
      <c r="AF67" s="69">
        <f t="shared" si="33"/>
        <v>69.825164301244669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2.9226750150057916</v>
      </c>
      <c r="C68" s="173">
        <f t="shared" si="73"/>
        <v>3.0092612091351101</v>
      </c>
      <c r="D68" s="173">
        <f t="shared" si="73"/>
        <v>2.6072841467986163</v>
      </c>
      <c r="E68" s="173">
        <f t="shared" si="73"/>
        <v>2.5796302866104548</v>
      </c>
      <c r="F68" s="173">
        <f t="shared" si="73"/>
        <v>2.4451003123967601</v>
      </c>
      <c r="H68" s="68">
        <f t="shared" si="21"/>
        <v>1.4452517881870528</v>
      </c>
      <c r="I68" s="69">
        <f t="shared" si="22"/>
        <v>53.270573728090888</v>
      </c>
      <c r="J68" s="69">
        <f t="shared" si="23"/>
        <v>54.715825516277938</v>
      </c>
      <c r="L68" t="str">
        <f t="shared" si="24"/>
        <v>82 Transport and mobile machine drivers and operatives</v>
      </c>
      <c r="M68" s="173">
        <f t="shared" ref="M68:Q68" si="80">M31/M$35*100</f>
        <v>5.1107891750290797</v>
      </c>
      <c r="N68" s="173">
        <f t="shared" si="80"/>
        <v>5.3774830369968631</v>
      </c>
      <c r="O68" s="173">
        <f t="shared" si="80"/>
        <v>4.7025479767173266</v>
      </c>
      <c r="P68" s="173">
        <f t="shared" si="80"/>
        <v>4.5216615403613289</v>
      </c>
      <c r="Q68" s="173">
        <f t="shared" si="80"/>
        <v>4.2203948156525142</v>
      </c>
      <c r="S68" s="68">
        <f t="shared" si="26"/>
        <v>-3.1758388714656145</v>
      </c>
      <c r="T68" s="69">
        <f t="shared" si="27"/>
        <v>50.762927200450967</v>
      </c>
      <c r="U68" s="69">
        <f t="shared" si="28"/>
        <v>47.587088328985352</v>
      </c>
      <c r="W68" t="str">
        <f t="shared" si="29"/>
        <v>82 Transport and mobile machine drivers and operatives</v>
      </c>
      <c r="X68" s="173">
        <f t="shared" ref="X68:AB68" si="81">X31/X$35*100</f>
        <v>0.57652495009480476</v>
      </c>
      <c r="Y68" s="173">
        <f t="shared" si="81"/>
        <v>0.5288485104741586</v>
      </c>
      <c r="Z68" s="173">
        <f t="shared" si="81"/>
        <v>0.45516516446697103</v>
      </c>
      <c r="AA68" s="173">
        <f t="shared" si="81"/>
        <v>0.58502298554943089</v>
      </c>
      <c r="AB68" s="173">
        <f t="shared" si="81"/>
        <v>0.63146191792549133</v>
      </c>
      <c r="AD68" s="68">
        <f t="shared" si="31"/>
        <v>50.483649290052355</v>
      </c>
      <c r="AE68" s="69">
        <f t="shared" si="32"/>
        <v>79.881384091595606</v>
      </c>
      <c r="AF68" s="69">
        <f t="shared" si="33"/>
        <v>130.36503338164798</v>
      </c>
    </row>
    <row r="69" spans="1:32" x14ac:dyDescent="0.2">
      <c r="A69" t="str">
        <f t="shared" si="19"/>
        <v>91 Elementary trades and related occupations</v>
      </c>
      <c r="B69" s="173">
        <f t="shared" si="73"/>
        <v>1.3787330251369454</v>
      </c>
      <c r="C69" s="173">
        <f t="shared" si="73"/>
        <v>1.1499146296602236</v>
      </c>
      <c r="D69" s="173">
        <f t="shared" si="73"/>
        <v>1.0612972159739011</v>
      </c>
      <c r="E69" s="173">
        <f t="shared" si="73"/>
        <v>1.9014465474668452</v>
      </c>
      <c r="F69" s="173">
        <f t="shared" si="73"/>
        <v>2.0436248270387454</v>
      </c>
      <c r="H69" s="68">
        <f t="shared" si="21"/>
        <v>108.29917619763177</v>
      </c>
      <c r="I69" s="69">
        <f t="shared" si="22"/>
        <v>79.951585116997819</v>
      </c>
      <c r="J69" s="69">
        <f t="shared" si="23"/>
        <v>188.25076131462956</v>
      </c>
      <c r="L69" t="str">
        <f t="shared" si="24"/>
        <v>91 Elementary trades and related occupations</v>
      </c>
      <c r="M69" s="173">
        <f t="shared" ref="M69:Q70" si="82">M32/M$35*100</f>
        <v>2.1342211886053746</v>
      </c>
      <c r="N69" s="173">
        <f t="shared" si="82"/>
        <v>1.8558840894254116</v>
      </c>
      <c r="O69" s="173">
        <f t="shared" si="82"/>
        <v>1.7187742154809882</v>
      </c>
      <c r="P69" s="173">
        <f t="shared" si="82"/>
        <v>2.3134401712990074</v>
      </c>
      <c r="Q69" s="173">
        <f t="shared" si="82"/>
        <v>2.4217930853826646</v>
      </c>
      <c r="S69" s="68">
        <f t="shared" si="26"/>
        <v>52.013480293264905</v>
      </c>
      <c r="T69" s="69">
        <f t="shared" si="27"/>
        <v>46.090518120526127</v>
      </c>
      <c r="U69" s="69">
        <f t="shared" si="28"/>
        <v>98.103998413791032</v>
      </c>
      <c r="W69" t="str">
        <f t="shared" si="29"/>
        <v>91 Elementary trades and related occupations</v>
      </c>
      <c r="X69" s="173">
        <f t="shared" ref="X69:AB70" si="83">X32/X$35*100</f>
        <v>0.56867995014469663</v>
      </c>
      <c r="Y69" s="173">
        <f t="shared" si="83"/>
        <v>0.41050095131851277</v>
      </c>
      <c r="Z69" s="173">
        <f t="shared" si="83"/>
        <v>0.38597952524635748</v>
      </c>
      <c r="AA69" s="173">
        <f t="shared" si="83"/>
        <v>1.478299140081385</v>
      </c>
      <c r="AB69" s="173">
        <f t="shared" si="83"/>
        <v>1.6572886604787533</v>
      </c>
      <c r="AD69" s="68">
        <f t="shared" si="31"/>
        <v>365.74162896181804</v>
      </c>
      <c r="AE69" s="69">
        <f t="shared" si="32"/>
        <v>234.82710012520334</v>
      </c>
      <c r="AF69" s="69">
        <f t="shared" si="33"/>
        <v>600.56872908702144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10.132856448016442</v>
      </c>
      <c r="C70" s="173">
        <f t="shared" si="73"/>
        <v>9.737830081056055</v>
      </c>
      <c r="D70" s="173">
        <f t="shared" si="73"/>
        <v>9.2181765502893676</v>
      </c>
      <c r="E70" s="173">
        <f t="shared" si="73"/>
        <v>8.2054515607860274</v>
      </c>
      <c r="F70" s="173">
        <f t="shared" si="73"/>
        <v>7.3049872581587252</v>
      </c>
      <c r="H70" s="68">
        <f t="shared" si="21"/>
        <v>-14.276903883622715</v>
      </c>
      <c r="I70" s="69">
        <f t="shared" si="22"/>
        <v>43.960050829552721</v>
      </c>
      <c r="J70" s="69">
        <f t="shared" si="23"/>
        <v>29.683146945930002</v>
      </c>
      <c r="L70" t="str">
        <f t="shared" si="24"/>
        <v>92 Elementary administration and service occupations</v>
      </c>
      <c r="M70" s="173">
        <f t="shared" si="82"/>
        <v>9.1158315977246573</v>
      </c>
      <c r="N70" s="173">
        <f t="shared" si="82"/>
        <v>8.6772316755427799</v>
      </c>
      <c r="O70" s="173">
        <f t="shared" si="82"/>
        <v>8.3924487345483989</v>
      </c>
      <c r="P70" s="173">
        <f t="shared" si="82"/>
        <v>7.9322277755910386</v>
      </c>
      <c r="Q70" s="173">
        <f t="shared" si="82"/>
        <v>6.9890205586287086</v>
      </c>
      <c r="S70" s="68">
        <f t="shared" si="26"/>
        <v>-10.155495446297982</v>
      </c>
      <c r="T70" s="69">
        <f t="shared" si="27"/>
        <v>37.374293947364642</v>
      </c>
      <c r="U70" s="69">
        <f t="shared" si="28"/>
        <v>27.218798501066654</v>
      </c>
      <c r="W70" t="str">
        <f t="shared" si="29"/>
        <v>92 Elementary administration and service occupations</v>
      </c>
      <c r="X70" s="173">
        <f t="shared" si="83"/>
        <v>11.22333562050294</v>
      </c>
      <c r="Y70" s="173">
        <f t="shared" si="83"/>
        <v>10.848672706634769</v>
      </c>
      <c r="Z70" s="173">
        <f t="shared" si="83"/>
        <v>10.066310556670926</v>
      </c>
      <c r="AA70" s="173">
        <f t="shared" si="83"/>
        <v>8.4860722540528855</v>
      </c>
      <c r="AB70" s="173">
        <f t="shared" si="83"/>
        <v>7.6277783987785286</v>
      </c>
      <c r="AD70" s="68">
        <f t="shared" si="31"/>
        <v>-17.806228378779686</v>
      </c>
      <c r="AE70" s="69">
        <f t="shared" si="32"/>
        <v>49.599694033307642</v>
      </c>
      <c r="AF70" s="69">
        <f t="shared" si="33"/>
        <v>31.793465654527946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8.1741290589696298</v>
      </c>
      <c r="I72" s="67">
        <f>IF(D35&gt;0,I35/D35*100,0)</f>
        <v>49.985805144420858</v>
      </c>
      <c r="J72" s="67">
        <f>IF(D35&gt;0,(J35/D35)*100,0)</f>
        <v>58.15993420339047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7.8857033289063931</v>
      </c>
      <c r="T72" s="67">
        <f t="shared" ref="T72" si="85">IF(O35&gt;0,T35/O35*100,0)</f>
        <v>41.500031902528704</v>
      </c>
      <c r="U72" s="67">
        <f t="shared" ref="U72" si="86">IF(O35&gt;0,(U35/O35)*100,0)</f>
        <v>49.385735231435106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8.4703812443977959</v>
      </c>
      <c r="AE72" s="67">
        <f t="shared" ref="AE72" si="88">IF(Z35&gt;0,AE35/Z35*100,0)</f>
        <v>58.70184052519987</v>
      </c>
      <c r="AF72" s="67">
        <f t="shared" ref="AF72" si="89">IF(Z35&gt;0,(AF35/Z35)*100,0)</f>
        <v>67.172221769597655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Dorset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Dorset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Dorset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3.8191825558500314</v>
      </c>
      <c r="C82" s="18">
        <f t="shared" ref="B82:E107" si="96">IF(AND(D$6-C$6 &lt;&gt; 0,C8&lt;&gt;0,D8&lt;&gt;0),(EXP(LN(D8/C8)/(D$6-C$6))-1)*100,0)</f>
        <v>1.9152113335718868</v>
      </c>
      <c r="D82" s="18">
        <f t="shared" si="96"/>
        <v>-1.6880125180612771</v>
      </c>
      <c r="E82" s="18">
        <f t="shared" si="96"/>
        <v>0.85439447591575401</v>
      </c>
      <c r="F82" s="18">
        <f t="shared" ref="F82:F107" si="97">IF(AND(F$6-D$6 &lt;&gt; 0,D8&lt;&gt;0,F8&lt;&gt;0),(EXP(LN(F8/D8)/(F$6-D$6))-1)*100,0)</f>
        <v>-2.9715476687064424E-4</v>
      </c>
      <c r="H82" s="18">
        <f t="shared" ref="H82:H107" si="98">IF($F$6-$D$6 &lt;&gt; 0,(EXP(LN(1+(H45/100))/($F$6-$D$6))-1)*100,0)</f>
        <v>-2.9715476687064424E-4</v>
      </c>
      <c r="I82" s="18">
        <f t="shared" ref="I82:I107" si="99">IF(D8&gt;0,((1+(I8/D8))^(1/($F$6-$D$6))-1)*100,0)</f>
        <v>2.6803693535884632</v>
      </c>
      <c r="J82" s="18">
        <f t="shared" ref="J82:J107" si="100">IF($F$6-$D$6 &lt;&gt; 0,(EXP(LN(1+(J45/100))/($F$6-$D$6))-1)*100,0)</f>
        <v>2.6801641637583584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2.6289719319469329</v>
      </c>
      <c r="N82" s="18">
        <f t="shared" si="102"/>
        <v>1.018085764007215</v>
      </c>
      <c r="O82" s="18">
        <f t="shared" si="102"/>
        <v>-2.6556799869097647</v>
      </c>
      <c r="P82" s="18">
        <f t="shared" si="102"/>
        <v>0.41128752873473839</v>
      </c>
      <c r="Q82" s="18">
        <f t="shared" ref="Q82:Q107" si="103">IF(AND(Q$6-O$6 &lt;&gt; 0,O8&lt;&gt;0,Q8&lt;&gt;0),(EXP(LN(Q8/O8)/(Q$6-O$6))-1)*100,0)</f>
        <v>-0.62162390227447073</v>
      </c>
      <c r="S82" s="18">
        <f t="shared" ref="S82:S107" si="104">IF($F$6-$D$6 &lt;&gt; 0,(EXP(LN(1+(S45/100))/($F$6-$D$6))-1)*100,0)</f>
        <v>-0.62162390227447073</v>
      </c>
      <c r="T82" s="18">
        <f t="shared" ref="T82:T107" si="105">IF(O8&gt;0,((1+(T8/O8))^(1/($F$6-$D$6))-1)*100,0)</f>
        <v>2.3465325251990077</v>
      </c>
      <c r="U82" s="18">
        <f t="shared" ref="U82:U107" si="106">IF($F$6-$D$6 &lt;&gt; 0,(EXP(LN(1+(U45/100))/($F$6-$D$6))-1)*100,0)</f>
        <v>1.9030990469532938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6.2709923554933322</v>
      </c>
      <c r="Y82" s="18">
        <f t="shared" si="108"/>
        <v>3.6094168137640104</v>
      </c>
      <c r="Z82" s="18">
        <f t="shared" si="108"/>
        <v>4.1081196666681308E-6</v>
      </c>
      <c r="AA82" s="18">
        <f t="shared" si="108"/>
        <v>1.5326968067116642</v>
      </c>
      <c r="AB82" s="18">
        <f t="shared" ref="AB82:AB107" si="109">IF(AND(AB$6-Z$6 &lt;&gt; 0,Z8&lt;&gt;0,AB8&lt;&gt;0),(EXP(LN(AB8/Z8)/(AB$6-Z$6))-1)*100,0)</f>
        <v>1.019206700373565</v>
      </c>
      <c r="AD82" s="18">
        <f t="shared" ref="AD82:AD107" si="110">IF($F$6-$D$6 &lt;&gt; 0,(EXP(LN(1+(AD45/100))/($F$6-$D$6))-1)*100,0)</f>
        <v>1.019206700373565</v>
      </c>
      <c r="AE82" s="18">
        <f t="shared" ref="AE82:AE107" si="111">IF(Z8&gt;0,((1+(AE8/Z8))^(1/($F$6-$D$6))-1)*100,0)</f>
        <v>3.2579465028424792</v>
      </c>
      <c r="AF82" s="18">
        <f t="shared" ref="AF82:AF107" si="112">IF($F$6-$D$6 &lt;&gt; 0,(EXP(LN(1+(AF45/100))/($F$6-$D$6))-1)*100,0)</f>
        <v>3.9259897017963841</v>
      </c>
    </row>
    <row r="83" spans="1:32" x14ac:dyDescent="0.2">
      <c r="A83" t="str">
        <f t="shared" si="95"/>
        <v>12 Other managers and proprietors</v>
      </c>
      <c r="B83" s="18">
        <f t="shared" si="96"/>
        <v>1.528694583163781</v>
      </c>
      <c r="C83" s="18">
        <f t="shared" si="96"/>
        <v>-1.0752771080438261</v>
      </c>
      <c r="D83" s="18">
        <f t="shared" si="96"/>
        <v>1.1612667225601836</v>
      </c>
      <c r="E83" s="18">
        <f t="shared" si="96"/>
        <v>1.2293710550504766</v>
      </c>
      <c r="F83" s="18">
        <f t="shared" si="97"/>
        <v>1.2066645180146107</v>
      </c>
      <c r="H83" s="18">
        <f t="shared" si="98"/>
        <v>1.2066645180146107</v>
      </c>
      <c r="I83" s="18">
        <f t="shared" si="99"/>
        <v>3.2614063025596662</v>
      </c>
      <c r="J83" s="18">
        <f t="shared" si="100"/>
        <v>4.055677200648633</v>
      </c>
      <c r="L83" t="str">
        <f t="shared" si="101"/>
        <v>12 Other managers and proprietors</v>
      </c>
      <c r="M83" s="18">
        <f t="shared" si="102"/>
        <v>1.2547312194679971</v>
      </c>
      <c r="N83" s="18">
        <f t="shared" si="102"/>
        <v>-5.415764880416674</v>
      </c>
      <c r="O83" s="18">
        <f t="shared" si="102"/>
        <v>2.7129458226645919</v>
      </c>
      <c r="P83" s="18">
        <f t="shared" si="102"/>
        <v>1.1651664977359033</v>
      </c>
      <c r="Q83" s="18">
        <f t="shared" si="103"/>
        <v>1.6784839341073665</v>
      </c>
      <c r="S83" s="18">
        <f t="shared" si="104"/>
        <v>1.6784839341073665</v>
      </c>
      <c r="T83" s="18">
        <f t="shared" si="105"/>
        <v>3.1640340682884238</v>
      </c>
      <c r="U83" s="18">
        <f t="shared" si="106"/>
        <v>4.2954088172513893</v>
      </c>
      <c r="W83" t="str">
        <f t="shared" si="107"/>
        <v>12 Other managers and proprietors</v>
      </c>
      <c r="X83" s="18">
        <f t="shared" si="108"/>
        <v>1.9037375784670241</v>
      </c>
      <c r="Y83" s="18">
        <f t="shared" si="108"/>
        <v>4.7725139157729357</v>
      </c>
      <c r="Z83" s="18">
        <f t="shared" si="108"/>
        <v>-0.86426717060904545</v>
      </c>
      <c r="AA83" s="18">
        <f t="shared" si="108"/>
        <v>1.3219555083095136</v>
      </c>
      <c r="AB83" s="18">
        <f t="shared" si="109"/>
        <v>0.5879095232397491</v>
      </c>
      <c r="AD83" s="18">
        <f t="shared" si="110"/>
        <v>0.5879095232397491</v>
      </c>
      <c r="AE83" s="18">
        <f t="shared" si="111"/>
        <v>3.3781291312090733</v>
      </c>
      <c r="AF83" s="18">
        <f t="shared" si="112"/>
        <v>3.753277961111956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2.4248309401044832</v>
      </c>
      <c r="C84" s="18">
        <f t="shared" si="96"/>
        <v>3.7489206664882424</v>
      </c>
      <c r="D84" s="18">
        <f t="shared" si="96"/>
        <v>4.2647547862497248</v>
      </c>
      <c r="E84" s="18">
        <f t="shared" si="96"/>
        <v>1.2685311673020561</v>
      </c>
      <c r="F84" s="18">
        <f t="shared" si="97"/>
        <v>2.2575812612081192</v>
      </c>
      <c r="H84" s="18">
        <f t="shared" si="98"/>
        <v>2.2575812612081192</v>
      </c>
      <c r="I84" s="18">
        <f t="shared" si="99"/>
        <v>2.6229744195473303</v>
      </c>
      <c r="J84" s="18">
        <f t="shared" si="100"/>
        <v>4.2699153008238788</v>
      </c>
      <c r="L84" t="str">
        <f t="shared" si="101"/>
        <v>21 Science, research, engineering and technology professionals</v>
      </c>
      <c r="M84" s="18">
        <f t="shared" si="102"/>
        <v>2.535380936777698</v>
      </c>
      <c r="N84" s="18">
        <f t="shared" si="102"/>
        <v>-0.53675772091561491</v>
      </c>
      <c r="O84" s="18">
        <f t="shared" si="102"/>
        <v>3.5860916396324161</v>
      </c>
      <c r="P84" s="18">
        <f t="shared" si="102"/>
        <v>1.052833612013937</v>
      </c>
      <c r="Q84" s="18">
        <f t="shared" si="103"/>
        <v>1.8902934622879064</v>
      </c>
      <c r="S84" s="18">
        <f t="shared" si="104"/>
        <v>1.8902934622879064</v>
      </c>
      <c r="T84" s="18">
        <f t="shared" si="105"/>
        <v>2.2553723474826537</v>
      </c>
      <c r="U84" s="18">
        <f t="shared" si="106"/>
        <v>3.6881779248281399</v>
      </c>
      <c r="W84" t="str">
        <f t="shared" si="107"/>
        <v>21 Science, research, engineering and technology professionals</v>
      </c>
      <c r="X84" s="18">
        <f t="shared" si="108"/>
        <v>2.0010692847405309</v>
      </c>
      <c r="Y84" s="18">
        <f t="shared" si="108"/>
        <v>20.392985962770215</v>
      </c>
      <c r="Z84" s="18">
        <f t="shared" si="108"/>
        <v>6.3305792888237455</v>
      </c>
      <c r="AA84" s="18">
        <f t="shared" si="108"/>
        <v>1.8544921779230616</v>
      </c>
      <c r="AB84" s="18">
        <f t="shared" si="109"/>
        <v>3.3251834890463572</v>
      </c>
      <c r="AD84" s="18">
        <f t="shared" si="110"/>
        <v>3.3251834890463572</v>
      </c>
      <c r="AE84" s="18">
        <f t="shared" si="111"/>
        <v>3.6917577266109891</v>
      </c>
      <c r="AF84" s="18">
        <f t="shared" si="112"/>
        <v>5.8792064538909727</v>
      </c>
    </row>
    <row r="85" spans="1:32" x14ac:dyDescent="0.2">
      <c r="A85" t="str">
        <f t="shared" si="95"/>
        <v>22 Health professionals</v>
      </c>
      <c r="B85" s="18">
        <f t="shared" si="96"/>
        <v>4.2922108941852777</v>
      </c>
      <c r="C85" s="18">
        <f t="shared" si="96"/>
        <v>-2.06735946118074</v>
      </c>
      <c r="D85" s="18">
        <f t="shared" si="96"/>
        <v>-0.15815471238647127</v>
      </c>
      <c r="E85" s="18">
        <f t="shared" si="96"/>
        <v>0.66877030685730254</v>
      </c>
      <c r="F85" s="18">
        <f t="shared" si="97"/>
        <v>0.3923704346867396</v>
      </c>
      <c r="H85" s="18">
        <f t="shared" si="98"/>
        <v>0.3923704346867396</v>
      </c>
      <c r="I85" s="18">
        <f t="shared" si="99"/>
        <v>2.9240227486227788</v>
      </c>
      <c r="J85" s="18">
        <f t="shared" si="100"/>
        <v>3.1886268529881301</v>
      </c>
      <c r="L85" t="str">
        <f t="shared" si="101"/>
        <v>22 Health professionals</v>
      </c>
      <c r="M85" s="18">
        <f t="shared" si="102"/>
        <v>4.0309540746049866</v>
      </c>
      <c r="N85" s="18">
        <f t="shared" si="102"/>
        <v>7.990767881832328</v>
      </c>
      <c r="O85" s="18">
        <f t="shared" si="102"/>
        <v>-1.1821302151271418E-2</v>
      </c>
      <c r="P85" s="18">
        <f t="shared" si="102"/>
        <v>0.70022297515088816</v>
      </c>
      <c r="Q85" s="18">
        <f t="shared" si="103"/>
        <v>0.46231325076659946</v>
      </c>
      <c r="S85" s="18">
        <f t="shared" si="104"/>
        <v>0.46231325076659946</v>
      </c>
      <c r="T85" s="18">
        <f t="shared" si="105"/>
        <v>2.1678613090310828</v>
      </c>
      <c r="U85" s="18">
        <f t="shared" si="106"/>
        <v>2.5132735995787137</v>
      </c>
      <c r="W85" t="str">
        <f t="shared" si="107"/>
        <v>22 Health professionals</v>
      </c>
      <c r="X85" s="18">
        <f t="shared" si="108"/>
        <v>4.3614770585999496</v>
      </c>
      <c r="Y85" s="18">
        <f t="shared" si="108"/>
        <v>-4.7129641787705285</v>
      </c>
      <c r="Z85" s="18">
        <f t="shared" si="108"/>
        <v>-0.20194301633861267</v>
      </c>
      <c r="AA85" s="18">
        <f t="shared" si="108"/>
        <v>0.65928730651714229</v>
      </c>
      <c r="AB85" s="18">
        <f t="shared" si="109"/>
        <v>0.37138788528996436</v>
      </c>
      <c r="AD85" s="18">
        <f t="shared" si="110"/>
        <v>0.37138788528996436</v>
      </c>
      <c r="AE85" s="18">
        <f t="shared" si="111"/>
        <v>3.1351439691629457</v>
      </c>
      <c r="AF85" s="18">
        <f t="shared" si="112"/>
        <v>3.378516521386099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0.95333425435011332</v>
      </c>
      <c r="C86" s="18">
        <f t="shared" si="96"/>
        <v>0.76492550319124941</v>
      </c>
      <c r="D86" s="18">
        <f t="shared" si="96"/>
        <v>-0.43684727586222882</v>
      </c>
      <c r="E86" s="18">
        <f t="shared" si="96"/>
        <v>0.7350998108700546</v>
      </c>
      <c r="F86" s="18">
        <f t="shared" si="97"/>
        <v>0.34292598351801651</v>
      </c>
      <c r="H86" s="18">
        <f t="shared" si="98"/>
        <v>0.34292598351801651</v>
      </c>
      <c r="I86" s="18">
        <f t="shared" si="99"/>
        <v>2.8152420551685875</v>
      </c>
      <c r="J86" s="18">
        <f t="shared" si="100"/>
        <v>3.0496147871668322</v>
      </c>
      <c r="L86" t="str">
        <f t="shared" si="101"/>
        <v>23 Teaching and other educational professionals</v>
      </c>
      <c r="M86" s="18">
        <f t="shared" si="102"/>
        <v>-0.38260666128242526</v>
      </c>
      <c r="N86" s="18">
        <f t="shared" si="102"/>
        <v>5.6529603913434867</v>
      </c>
      <c r="O86" s="18">
        <f t="shared" si="102"/>
        <v>0.31235834823015729</v>
      </c>
      <c r="P86" s="18">
        <f t="shared" si="102"/>
        <v>0.69952424660393309</v>
      </c>
      <c r="Q86" s="18">
        <f t="shared" si="103"/>
        <v>0.57030319723596623</v>
      </c>
      <c r="S86" s="18">
        <f t="shared" si="104"/>
        <v>0.57030319723596623</v>
      </c>
      <c r="T86" s="18">
        <f t="shared" si="105"/>
        <v>2.4788912277879271</v>
      </c>
      <c r="U86" s="18">
        <f t="shared" si="106"/>
        <v>2.8885758509496817</v>
      </c>
      <c r="W86" t="str">
        <f t="shared" si="107"/>
        <v>23 Teaching and other educational professionals</v>
      </c>
      <c r="X86" s="18">
        <f t="shared" si="108"/>
        <v>1.5421577785065255</v>
      </c>
      <c r="Y86" s="18">
        <f t="shared" si="108"/>
        <v>-1.2886712715872051</v>
      </c>
      <c r="Z86" s="18">
        <f t="shared" si="108"/>
        <v>-0.78122650143316319</v>
      </c>
      <c r="AA86" s="18">
        <f t="shared" si="108"/>
        <v>0.75195886066830031</v>
      </c>
      <c r="AB86" s="18">
        <f t="shared" si="109"/>
        <v>0.23828258430467208</v>
      </c>
      <c r="AD86" s="18">
        <f t="shared" si="110"/>
        <v>0.23828258430467208</v>
      </c>
      <c r="AE86" s="18">
        <f t="shared" si="111"/>
        <v>2.96160701138517</v>
      </c>
      <c r="AF86" s="18">
        <f t="shared" si="112"/>
        <v>3.1208964384473292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3.5371235065684958</v>
      </c>
      <c r="C87" s="18">
        <f t="shared" si="96"/>
        <v>6.9258870250601179</v>
      </c>
      <c r="D87" s="18">
        <f t="shared" si="96"/>
        <v>1.1077377735724037</v>
      </c>
      <c r="E87" s="18">
        <f t="shared" si="96"/>
        <v>1.0037605018119233</v>
      </c>
      <c r="F87" s="18">
        <f t="shared" si="97"/>
        <v>1.038407706049016</v>
      </c>
      <c r="H87" s="18">
        <f t="shared" si="98"/>
        <v>1.038407706049016</v>
      </c>
      <c r="I87" s="18">
        <f t="shared" si="99"/>
        <v>2.8103386215320825</v>
      </c>
      <c r="J87" s="18">
        <f t="shared" si="100"/>
        <v>3.5318327387541704</v>
      </c>
      <c r="L87" t="str">
        <f t="shared" si="101"/>
        <v>24 Business, media and public service professionals</v>
      </c>
      <c r="M87" s="18">
        <f t="shared" si="102"/>
        <v>2.2029835362083805</v>
      </c>
      <c r="N87" s="18">
        <f t="shared" si="102"/>
        <v>5.6554710733522917</v>
      </c>
      <c r="O87" s="18">
        <f t="shared" si="102"/>
        <v>1.2931175550711993</v>
      </c>
      <c r="P87" s="18">
        <f t="shared" si="102"/>
        <v>0.80518510789449049</v>
      </c>
      <c r="Q87" s="18">
        <f t="shared" si="103"/>
        <v>0.9675675421093155</v>
      </c>
      <c r="S87" s="18">
        <f t="shared" si="104"/>
        <v>0.9675675421093155</v>
      </c>
      <c r="T87" s="18">
        <f t="shared" si="105"/>
        <v>2.5390829479155164</v>
      </c>
      <c r="U87" s="18">
        <f t="shared" si="106"/>
        <v>3.2343469227035904</v>
      </c>
      <c r="W87" t="str">
        <f t="shared" si="107"/>
        <v>24 Business, media and public service professionals</v>
      </c>
      <c r="X87" s="18">
        <f t="shared" si="108"/>
        <v>5.3644274283929594</v>
      </c>
      <c r="Y87" s="18">
        <f t="shared" si="108"/>
        <v>8.5384498892277847</v>
      </c>
      <c r="Z87" s="18">
        <f t="shared" si="108"/>
        <v>0.87678773938961729</v>
      </c>
      <c r="AA87" s="18">
        <f t="shared" si="108"/>
        <v>1.2493177814293155</v>
      </c>
      <c r="AB87" s="18">
        <f t="shared" si="109"/>
        <v>1.1249884928582921</v>
      </c>
      <c r="AD87" s="18">
        <f t="shared" si="110"/>
        <v>1.1249884928582921</v>
      </c>
      <c r="AE87" s="18">
        <f t="shared" si="111"/>
        <v>3.132231742657976</v>
      </c>
      <c r="AF87" s="18">
        <f t="shared" si="112"/>
        <v>3.883613788154916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3.1417647278462191</v>
      </c>
      <c r="C88" s="18">
        <f t="shared" si="96"/>
        <v>8.1434000863403568</v>
      </c>
      <c r="D88" s="18">
        <f t="shared" si="96"/>
        <v>-1.0410131765045683</v>
      </c>
      <c r="E88" s="18">
        <f t="shared" si="96"/>
        <v>0.83971173273094113</v>
      </c>
      <c r="F88" s="18">
        <f t="shared" si="97"/>
        <v>0.20886512449223016</v>
      </c>
      <c r="H88" s="18">
        <f t="shared" si="98"/>
        <v>0.20886512449223016</v>
      </c>
      <c r="I88" s="18">
        <f t="shared" si="99"/>
        <v>2.287536527847589</v>
      </c>
      <c r="J88" s="18">
        <f t="shared" si="100"/>
        <v>2.4403498237687504</v>
      </c>
      <c r="L88" t="str">
        <f t="shared" si="101"/>
        <v>31 Science, engineering and technology associate professionals</v>
      </c>
      <c r="M88" s="18">
        <f t="shared" si="102"/>
        <v>4.2329328106341046</v>
      </c>
      <c r="N88" s="18">
        <f t="shared" si="102"/>
        <v>3.3282914109439732</v>
      </c>
      <c r="O88" s="18">
        <f t="shared" si="102"/>
        <v>-2.2253599506496302</v>
      </c>
      <c r="P88" s="18">
        <f t="shared" si="102"/>
        <v>0.36327193838434635</v>
      </c>
      <c r="Q88" s="18">
        <f t="shared" si="103"/>
        <v>-0.50713214682526209</v>
      </c>
      <c r="S88" s="18">
        <f t="shared" si="104"/>
        <v>-0.50713214682526209</v>
      </c>
      <c r="T88" s="18">
        <f t="shared" si="105"/>
        <v>1.9240074331484669</v>
      </c>
      <c r="U88" s="18">
        <f t="shared" si="106"/>
        <v>1.5391121654365847</v>
      </c>
      <c r="W88" t="str">
        <f t="shared" si="107"/>
        <v>31 Science, engineering and technology associate professionals</v>
      </c>
      <c r="X88" s="18">
        <f t="shared" si="108"/>
        <v>0.57018073202186326</v>
      </c>
      <c r="Y88" s="18">
        <f t="shared" si="108"/>
        <v>20.556991083518362</v>
      </c>
      <c r="Z88" s="18">
        <f t="shared" si="108"/>
        <v>1.3914898959974664</v>
      </c>
      <c r="AA88" s="18">
        <f t="shared" si="108"/>
        <v>1.6679007208400876</v>
      </c>
      <c r="AB88" s="18">
        <f t="shared" si="109"/>
        <v>1.5756801534054565</v>
      </c>
      <c r="AD88" s="18">
        <f t="shared" si="110"/>
        <v>1.5756801534054565</v>
      </c>
      <c r="AE88" s="18">
        <f t="shared" si="111"/>
        <v>3.0319718490025238</v>
      </c>
      <c r="AF88" s="18">
        <f t="shared" si="112"/>
        <v>4.1092290139315368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2.9896937374242816</v>
      </c>
      <c r="C89" s="18">
        <f t="shared" si="96"/>
        <v>0.39329437769515252</v>
      </c>
      <c r="D89" s="18">
        <f t="shared" si="96"/>
        <v>9.487060010085834</v>
      </c>
      <c r="E89" s="18">
        <f t="shared" si="96"/>
        <v>1.6732840015643902</v>
      </c>
      <c r="F89" s="18">
        <f t="shared" si="97"/>
        <v>4.2138640241656145</v>
      </c>
      <c r="H89" s="18">
        <f t="shared" si="98"/>
        <v>4.2138640241656145</v>
      </c>
      <c r="I89" s="18">
        <f t="shared" si="99"/>
        <v>4.4775075084262372</v>
      </c>
      <c r="J89" s="18">
        <f t="shared" si="100"/>
        <v>7.0702944781858568</v>
      </c>
      <c r="L89" t="str">
        <f t="shared" si="101"/>
        <v>32 Health and social care associate professionals</v>
      </c>
      <c r="M89" s="18">
        <f t="shared" si="102"/>
        <v>0.14624108826046811</v>
      </c>
      <c r="N89" s="18">
        <f t="shared" si="102"/>
        <v>12.642521759226932</v>
      </c>
      <c r="O89" s="18">
        <f t="shared" si="102"/>
        <v>6.0223610655704363</v>
      </c>
      <c r="P89" s="18">
        <f t="shared" si="102"/>
        <v>1.2562168034553123</v>
      </c>
      <c r="Q89" s="18">
        <f>IF(AND(Q$6-O$6 &lt;&gt; 0,O15&lt;&gt;0,Q15&lt;&gt;0),(EXP(LN(Q15/O15)/(Q$6-O$6))-1)*100,0)</f>
        <v>2.8206366185317133</v>
      </c>
      <c r="S89" s="18">
        <f t="shared" si="104"/>
        <v>2.8206366185317133</v>
      </c>
      <c r="T89" s="18">
        <f t="shared" si="105"/>
        <v>3.3060323277475989</v>
      </c>
      <c r="U89" s="18">
        <f t="shared" si="106"/>
        <v>5.2245660858102339</v>
      </c>
      <c r="W89" t="str">
        <f t="shared" si="107"/>
        <v>32 Health and social care associate professionals</v>
      </c>
      <c r="X89" s="18">
        <f t="shared" si="108"/>
        <v>3.6858156664696828</v>
      </c>
      <c r="Y89" s="18">
        <f t="shared" si="108"/>
        <v>-2.3548266082665359</v>
      </c>
      <c r="Z89" s="18">
        <f t="shared" si="108"/>
        <v>10.316119111502919</v>
      </c>
      <c r="AA89" s="18">
        <f t="shared" si="108"/>
        <v>1.7598425452711952</v>
      </c>
      <c r="AB89" s="18">
        <f t="shared" si="109"/>
        <v>4.5355341151229078</v>
      </c>
      <c r="AD89" s="18">
        <f t="shared" si="110"/>
        <v>4.5355341151229078</v>
      </c>
      <c r="AE89" s="18">
        <f t="shared" si="111"/>
        <v>4.7528777732892546</v>
      </c>
      <c r="AF89" s="18">
        <f t="shared" si="112"/>
        <v>7.4831043154107935</v>
      </c>
    </row>
    <row r="90" spans="1:32" x14ac:dyDescent="0.2">
      <c r="A90" t="str">
        <f t="shared" si="95"/>
        <v>33 Protective service occupations</v>
      </c>
      <c r="B90" s="18">
        <f t="shared" si="96"/>
        <v>-0.91665487424792413</v>
      </c>
      <c r="C90" s="18">
        <f t="shared" si="96"/>
        <v>6.0673550160601053</v>
      </c>
      <c r="D90" s="18">
        <f t="shared" si="96"/>
        <v>-2.9948129776778409</v>
      </c>
      <c r="E90" s="18">
        <f t="shared" si="96"/>
        <v>0.6478787748658732</v>
      </c>
      <c r="F90" s="18">
        <f t="shared" si="97"/>
        <v>-0.58130230285983187</v>
      </c>
      <c r="H90" s="18">
        <f t="shared" si="98"/>
        <v>-0.58130230285983187</v>
      </c>
      <c r="I90" s="18">
        <f t="shared" si="99"/>
        <v>1.7896799462754576</v>
      </c>
      <c r="J90" s="18">
        <f t="shared" si="100"/>
        <v>1.340596961574736</v>
      </c>
      <c r="L90" t="str">
        <f t="shared" si="101"/>
        <v>33 Protective service occupations</v>
      </c>
      <c r="M90" s="18">
        <f t="shared" si="102"/>
        <v>-1.8436128938839169</v>
      </c>
      <c r="N90" s="18">
        <f t="shared" si="102"/>
        <v>4.1841962449988612</v>
      </c>
      <c r="O90" s="18">
        <f t="shared" si="102"/>
        <v>-3.2915326483537011</v>
      </c>
      <c r="P90" s="18">
        <f t="shared" si="102"/>
        <v>-0.12819866093630727</v>
      </c>
      <c r="Q90" s="18">
        <f t="shared" si="103"/>
        <v>-1.1939762660771458</v>
      </c>
      <c r="S90" s="18">
        <f t="shared" si="104"/>
        <v>-1.1939762660771458</v>
      </c>
      <c r="T90" s="18">
        <f t="shared" si="105"/>
        <v>1.4397263029191087</v>
      </c>
      <c r="U90" s="18">
        <f t="shared" si="106"/>
        <v>0.47873011154049294</v>
      </c>
      <c r="W90" t="str">
        <f t="shared" si="107"/>
        <v>33 Protective service occupations</v>
      </c>
      <c r="X90" s="18">
        <f t="shared" si="108"/>
        <v>2.1548279351397026</v>
      </c>
      <c r="Y90" s="18">
        <f t="shared" si="108"/>
        <v>11.71741535187898</v>
      </c>
      <c r="Z90" s="18">
        <f t="shared" si="108"/>
        <v>-2.1833461192034442</v>
      </c>
      <c r="AA90" s="18">
        <f t="shared" si="108"/>
        <v>2.4729934095468087</v>
      </c>
      <c r="AB90" s="18">
        <f t="shared" si="109"/>
        <v>0.89675898954264532</v>
      </c>
      <c r="AD90" s="18">
        <f t="shared" si="110"/>
        <v>0.89675898954264532</v>
      </c>
      <c r="AE90" s="18">
        <f t="shared" si="111"/>
        <v>2.6879617248093846</v>
      </c>
      <c r="AF90" s="18">
        <f t="shared" si="112"/>
        <v>3.3190464409086795</v>
      </c>
    </row>
    <row r="91" spans="1:32" x14ac:dyDescent="0.2">
      <c r="A91" t="str">
        <f t="shared" si="95"/>
        <v>34 Culture, media and sports occupations</v>
      </c>
      <c r="B91" s="18">
        <f t="shared" si="96"/>
        <v>-1.4516938542099789</v>
      </c>
      <c r="C91" s="18">
        <f t="shared" si="96"/>
        <v>3.3783668273513756</v>
      </c>
      <c r="D91" s="18">
        <f t="shared" si="96"/>
        <v>-1.4149843779309834</v>
      </c>
      <c r="E91" s="18">
        <f t="shared" si="96"/>
        <v>0.90991472197516909</v>
      </c>
      <c r="F91" s="18">
        <f t="shared" si="97"/>
        <v>0.12891941269441709</v>
      </c>
      <c r="H91" s="18">
        <f t="shared" si="98"/>
        <v>0.12891941269441709</v>
      </c>
      <c r="I91" s="18">
        <f t="shared" si="99"/>
        <v>2.5032342212771619</v>
      </c>
      <c r="J91" s="18">
        <f t="shared" si="100"/>
        <v>2.5946879513131016</v>
      </c>
      <c r="L91" t="str">
        <f t="shared" si="101"/>
        <v>34 Culture, media and sports occupations</v>
      </c>
      <c r="M91" s="18">
        <f t="shared" si="102"/>
        <v>-2.8327224783723293</v>
      </c>
      <c r="N91" s="18">
        <f t="shared" si="102"/>
        <v>-0.82432019813334367</v>
      </c>
      <c r="O91" s="18">
        <f t="shared" si="102"/>
        <v>-1.5984688093443111</v>
      </c>
      <c r="P91" s="18">
        <f t="shared" si="102"/>
        <v>1.1366776757169683</v>
      </c>
      <c r="Q91" s="18">
        <f t="shared" si="103"/>
        <v>0.21661759579547635</v>
      </c>
      <c r="S91" s="18">
        <f t="shared" si="104"/>
        <v>0.21661759579547635</v>
      </c>
      <c r="T91" s="18">
        <f t="shared" si="105"/>
        <v>2.1897275591963528</v>
      </c>
      <c r="U91" s="18">
        <f t="shared" si="106"/>
        <v>2.3503495105365646</v>
      </c>
      <c r="W91" t="str">
        <f t="shared" si="107"/>
        <v>34 Culture, media and sports occupations</v>
      </c>
      <c r="X91" s="18">
        <f t="shared" si="108"/>
        <v>0.11819825178045473</v>
      </c>
      <c r="Y91" s="18">
        <f t="shared" si="108"/>
        <v>7.8116496222975673</v>
      </c>
      <c r="Z91" s="18">
        <f>IF(AND(AA$6-Z$6 &lt;&gt; 0,Z17&lt;&gt;0,AA17&lt;&gt;0),(EXP(LN(AA17/Z17)/(AA$6-Z$6))-1)*100,0)</f>
        <v>-1.23823283104596</v>
      </c>
      <c r="AA91" s="18">
        <f t="shared" si="108"/>
        <v>0.68950250475248165</v>
      </c>
      <c r="AB91" s="18">
        <f t="shared" si="109"/>
        <v>4.2779082039956506E-2</v>
      </c>
      <c r="AD91" s="18">
        <f t="shared" si="110"/>
        <v>4.2779082039956506E-2</v>
      </c>
      <c r="AE91" s="18">
        <f t="shared" si="111"/>
        <v>2.7951332985139743</v>
      </c>
      <c r="AF91" s="18">
        <f t="shared" si="112"/>
        <v>2.8242441930028672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1.3592929390388697</v>
      </c>
      <c r="C92" s="18">
        <f t="shared" si="96"/>
        <v>3.2808338883441479</v>
      </c>
      <c r="D92" s="18">
        <f t="shared" si="96"/>
        <v>0.44001093498147181</v>
      </c>
      <c r="E92" s="18">
        <f t="shared" si="96"/>
        <v>0.555296785709114</v>
      </c>
      <c r="F92" s="18">
        <f t="shared" si="97"/>
        <v>0.51685347340373333</v>
      </c>
      <c r="H92" s="18">
        <f t="shared" si="98"/>
        <v>0.51685347340373333</v>
      </c>
      <c r="I92" s="18">
        <f t="shared" si="99"/>
        <v>2.6337814193433395</v>
      </c>
      <c r="J92" s="18">
        <f t="shared" si="100"/>
        <v>2.9971015040701765</v>
      </c>
      <c r="L92" t="str">
        <f t="shared" si="101"/>
        <v>35 Business and public service associate professionals</v>
      </c>
      <c r="M92" s="18">
        <f t="shared" si="102"/>
        <v>0.5621665352422367</v>
      </c>
      <c r="N92" s="18">
        <f t="shared" si="102"/>
        <v>4.5819236138442188</v>
      </c>
      <c r="O92" s="18">
        <f t="shared" si="102"/>
        <v>0.21259732660710018</v>
      </c>
      <c r="P92" s="18">
        <f t="shared" si="102"/>
        <v>0.24763298550574131</v>
      </c>
      <c r="Q92" s="18">
        <f t="shared" si="103"/>
        <v>0.23595307175841018</v>
      </c>
      <c r="S92" s="18">
        <f t="shared" si="104"/>
        <v>0.23595307175841018</v>
      </c>
      <c r="T92" s="18">
        <f t="shared" si="105"/>
        <v>2.2255074887573389</v>
      </c>
      <c r="U92" s="18">
        <f t="shared" si="106"/>
        <v>2.3996864736460344</v>
      </c>
      <c r="W92" t="str">
        <f t="shared" si="107"/>
        <v>35 Business and public service associate professionals</v>
      </c>
      <c r="X92" s="18">
        <f t="shared" si="108"/>
        <v>2.2226169452224109</v>
      </c>
      <c r="Y92" s="18">
        <f t="shared" si="108"/>
        <v>1.9282147109591863</v>
      </c>
      <c r="Z92" s="18">
        <f t="shared" si="108"/>
        <v>0.68033762874404324</v>
      </c>
      <c r="AA92" s="18">
        <f t="shared" si="108"/>
        <v>0.86715304059501452</v>
      </c>
      <c r="AB92" s="18">
        <f t="shared" si="109"/>
        <v>0.80484275263490446</v>
      </c>
      <c r="AD92" s="18">
        <f t="shared" si="110"/>
        <v>0.80484275263490446</v>
      </c>
      <c r="AE92" s="18">
        <f t="shared" si="111"/>
        <v>3.0455855890853201</v>
      </c>
      <c r="AF92" s="18">
        <f t="shared" si="112"/>
        <v>3.5850292093550618</v>
      </c>
    </row>
    <row r="93" spans="1:32" x14ac:dyDescent="0.2">
      <c r="A93" t="str">
        <f t="shared" si="95"/>
        <v>41 Administrative occupations</v>
      </c>
      <c r="B93" s="18">
        <f t="shared" si="96"/>
        <v>-0.85470474754104631</v>
      </c>
      <c r="C93" s="18">
        <f t="shared" si="96"/>
        <v>2.905118751024216</v>
      </c>
      <c r="D93" s="18">
        <f t="shared" si="96"/>
        <v>0.49303421969644212</v>
      </c>
      <c r="E93" s="18">
        <f t="shared" si="96"/>
        <v>-0.44040254046973093</v>
      </c>
      <c r="F93" s="18">
        <f t="shared" si="97"/>
        <v>-0.1302243184877927</v>
      </c>
      <c r="H93" s="18">
        <f t="shared" si="98"/>
        <v>-0.1302243184877927</v>
      </c>
      <c r="I93" s="18">
        <f t="shared" si="99"/>
        <v>2.7778852970258061</v>
      </c>
      <c r="J93" s="18">
        <f t="shared" si="100"/>
        <v>2.6894232990494649</v>
      </c>
      <c r="L93" t="str">
        <f t="shared" si="101"/>
        <v>41 Administrative occupations</v>
      </c>
      <c r="M93" s="18">
        <f t="shared" si="102"/>
        <v>-2.1648623884641172</v>
      </c>
      <c r="N93" s="18">
        <f t="shared" si="102"/>
        <v>17.119922405680544</v>
      </c>
      <c r="O93" s="18">
        <f t="shared" si="102"/>
        <v>0.9510575568682178</v>
      </c>
      <c r="P93" s="18">
        <f t="shared" si="102"/>
        <v>0.78526732998660531</v>
      </c>
      <c r="Q93" s="18">
        <f t="shared" si="103"/>
        <v>0.84050046412149637</v>
      </c>
      <c r="S93" s="18">
        <f t="shared" si="104"/>
        <v>0.84050046412149637</v>
      </c>
      <c r="T93" s="18">
        <f t="shared" si="105"/>
        <v>2.2487276482385132</v>
      </c>
      <c r="U93" s="18">
        <f t="shared" si="106"/>
        <v>2.8744171642576699</v>
      </c>
      <c r="W93" t="str">
        <f t="shared" si="107"/>
        <v>41 Administrative occupations</v>
      </c>
      <c r="X93" s="18">
        <f t="shared" si="108"/>
        <v>-0.42883116570985313</v>
      </c>
      <c r="Y93" s="18">
        <f t="shared" si="108"/>
        <v>-1.516263915081173</v>
      </c>
      <c r="Z93" s="18">
        <f t="shared" si="108"/>
        <v>0.32147552133727775</v>
      </c>
      <c r="AA93" s="18">
        <f t="shared" si="108"/>
        <v>-0.94638294132114442</v>
      </c>
      <c r="AB93" s="18">
        <f t="shared" si="109"/>
        <v>-0.52555387703094869</v>
      </c>
      <c r="AD93" s="18">
        <f t="shared" si="110"/>
        <v>-0.52555387703094869</v>
      </c>
      <c r="AE93" s="18">
        <f t="shared" si="111"/>
        <v>2.964334668430002</v>
      </c>
      <c r="AF93" s="18">
        <f t="shared" si="112"/>
        <v>2.6197949966090261</v>
      </c>
    </row>
    <row r="94" spans="1:32" x14ac:dyDescent="0.2">
      <c r="A94" t="str">
        <f t="shared" si="95"/>
        <v>42 Secretarial and related occupations</v>
      </c>
      <c r="B94" s="18">
        <f t="shared" si="96"/>
        <v>-2.727343844675556</v>
      </c>
      <c r="C94" s="18">
        <f t="shared" si="96"/>
        <v>-2.4800383318052788</v>
      </c>
      <c r="D94" s="18">
        <f t="shared" si="96"/>
        <v>-1.7387037790743132</v>
      </c>
      <c r="E94" s="18">
        <f t="shared" si="96"/>
        <v>-2.589470156258511</v>
      </c>
      <c r="F94" s="18">
        <f t="shared" si="97"/>
        <v>-2.3067029859252353</v>
      </c>
      <c r="H94" s="18">
        <f t="shared" si="98"/>
        <v>-2.3067029859252353</v>
      </c>
      <c r="I94" s="18">
        <f t="shared" si="99"/>
        <v>2.5247253116002399</v>
      </c>
      <c r="J94" s="18">
        <f t="shared" si="100"/>
        <v>0.98388961374271666</v>
      </c>
      <c r="L94" t="str">
        <f t="shared" si="101"/>
        <v>42 Secretarial and related occupations</v>
      </c>
      <c r="M94" s="18">
        <f t="shared" si="102"/>
        <v>-5.2773686765386962</v>
      </c>
      <c r="N94" s="18">
        <f t="shared" si="102"/>
        <v>-7.9177858561598651</v>
      </c>
      <c r="O94" s="18">
        <f t="shared" si="102"/>
        <v>-0.37981629998763422</v>
      </c>
      <c r="P94" s="18">
        <f t="shared" si="102"/>
        <v>1.147922040078786</v>
      </c>
      <c r="Q94" s="18">
        <f t="shared" si="103"/>
        <v>0.63609030917979315</v>
      </c>
      <c r="S94" s="18">
        <f t="shared" si="104"/>
        <v>0.63609030917979315</v>
      </c>
      <c r="T94" s="18">
        <f t="shared" si="105"/>
        <v>1.8963907736803565</v>
      </c>
      <c r="U94" s="18">
        <f t="shared" si="106"/>
        <v>2.3906220817504931</v>
      </c>
      <c r="W94" t="str">
        <f t="shared" si="107"/>
        <v>42 Secretarial and related occupations</v>
      </c>
      <c r="X94" s="18">
        <f t="shared" si="108"/>
        <v>-2.6069133204627004</v>
      </c>
      <c r="Y94" s="18">
        <f t="shared" si="108"/>
        <v>-2.2405776855413118</v>
      </c>
      <c r="Z94" s="18">
        <f t="shared" si="108"/>
        <v>-1.7967187639328919</v>
      </c>
      <c r="AA94" s="18">
        <f t="shared" si="108"/>
        <v>-2.7897505716768412</v>
      </c>
      <c r="AB94" s="18">
        <f t="shared" si="109"/>
        <v>-2.4598607398593986</v>
      </c>
      <c r="AD94" s="18">
        <f t="shared" si="110"/>
        <v>-2.4598607398593986</v>
      </c>
      <c r="AE94" s="18">
        <f t="shared" si="111"/>
        <v>2.5496568016019072</v>
      </c>
      <c r="AF94" s="18">
        <f t="shared" si="112"/>
        <v>0.91920184333869059</v>
      </c>
    </row>
    <row r="95" spans="1:32" x14ac:dyDescent="0.2">
      <c r="A95" t="str">
        <f t="shared" si="95"/>
        <v>51 Skilled agricultural and related trades</v>
      </c>
      <c r="B95" s="18">
        <f t="shared" si="96"/>
        <v>2.4427454870041387</v>
      </c>
      <c r="C95" s="18">
        <f t="shared" si="96"/>
        <v>-14.380089762341907</v>
      </c>
      <c r="D95" s="18">
        <f t="shared" si="96"/>
        <v>0.49430661092646488</v>
      </c>
      <c r="E95" s="18">
        <f t="shared" si="96"/>
        <v>1.3043832989456883</v>
      </c>
      <c r="F95" s="18">
        <f t="shared" si="97"/>
        <v>1.0336347719037242</v>
      </c>
      <c r="H95" s="18">
        <f t="shared" si="98"/>
        <v>1.0336347719037242</v>
      </c>
      <c r="I95" s="18">
        <f t="shared" si="99"/>
        <v>3.1919039883334888</v>
      </c>
      <c r="J95" s="18">
        <f t="shared" si="100"/>
        <v>3.8754549163553698</v>
      </c>
      <c r="L95" t="str">
        <f t="shared" si="101"/>
        <v>51 Skilled agricultural and related trades</v>
      </c>
      <c r="M95" s="18">
        <f t="shared" si="102"/>
        <v>5.5561726808595724</v>
      </c>
      <c r="N95" s="18">
        <f t="shared" si="102"/>
        <v>-24.912034338216781</v>
      </c>
      <c r="O95" s="18">
        <f t="shared" si="102"/>
        <v>-1.961297094037473E-2</v>
      </c>
      <c r="P95" s="18">
        <f t="shared" si="102"/>
        <v>1.0457663510113013</v>
      </c>
      <c r="Q95" s="18">
        <f t="shared" si="103"/>
        <v>0.6893844521061343</v>
      </c>
      <c r="S95" s="18">
        <f t="shared" si="104"/>
        <v>0.6893844521061343</v>
      </c>
      <c r="T95" s="18">
        <f t="shared" si="105"/>
        <v>2.9020734905509826</v>
      </c>
      <c r="U95" s="18">
        <f t="shared" si="106"/>
        <v>3.3716177186668528</v>
      </c>
      <c r="W95" t="str">
        <f t="shared" si="107"/>
        <v>51 Skilled agricultural and related trades</v>
      </c>
      <c r="X95" s="18">
        <f t="shared" si="108"/>
        <v>-9.6414885658716472</v>
      </c>
      <c r="Y95" s="18">
        <f t="shared" si="108"/>
        <v>46.47530133619442</v>
      </c>
      <c r="Z95" s="18">
        <f t="shared" si="108"/>
        <v>1.9578333546655724</v>
      </c>
      <c r="AA95" s="18">
        <f t="shared" si="108"/>
        <v>1.9709544516452571</v>
      </c>
      <c r="AB95" s="18">
        <f t="shared" si="109"/>
        <v>1.9665805650435964</v>
      </c>
      <c r="AD95" s="18">
        <f t="shared" si="110"/>
        <v>1.9665805650435964</v>
      </c>
      <c r="AE95" s="18">
        <f t="shared" si="111"/>
        <v>3.9891375489698788</v>
      </c>
      <c r="AF95" s="18">
        <f t="shared" si="112"/>
        <v>5.1943206546671838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0.41487011941381269</v>
      </c>
      <c r="C96" s="18">
        <f t="shared" si="96"/>
        <v>-13.423770814135484</v>
      </c>
      <c r="D96" s="18">
        <f t="shared" si="96"/>
        <v>0.45677790530895823</v>
      </c>
      <c r="E96" s="18">
        <f t="shared" si="96"/>
        <v>-0.23839457147049048</v>
      </c>
      <c r="F96" s="18">
        <f t="shared" si="97"/>
        <v>-7.2065824744727003E-3</v>
      </c>
      <c r="H96" s="18">
        <f t="shared" si="98"/>
        <v>-7.2065824744727003E-3</v>
      </c>
      <c r="I96" s="18">
        <f t="shared" si="99"/>
        <v>2.2031790212356572</v>
      </c>
      <c r="J96" s="18">
        <f t="shared" si="100"/>
        <v>2.1978681399861033</v>
      </c>
      <c r="L96" t="str">
        <f t="shared" si="101"/>
        <v>52 Skilled metal, electrical and electronic trades</v>
      </c>
      <c r="M96" s="18">
        <f t="shared" si="102"/>
        <v>9.0861900131633533E-3</v>
      </c>
      <c r="N96" s="18">
        <f t="shared" si="102"/>
        <v>-12.878437990184377</v>
      </c>
      <c r="O96" s="18">
        <f t="shared" si="102"/>
        <v>-8.7028571686720291E-2</v>
      </c>
      <c r="P96" s="18">
        <f t="shared" si="102"/>
        <v>-0.4552101423154542</v>
      </c>
      <c r="Q96" s="18">
        <f t="shared" si="103"/>
        <v>-0.33263395036424726</v>
      </c>
      <c r="S96" s="18">
        <f t="shared" si="104"/>
        <v>-0.33263395036424726</v>
      </c>
      <c r="T96" s="18">
        <f t="shared" si="105"/>
        <v>2.0876761262512478</v>
      </c>
      <c r="U96" s="18">
        <f t="shared" si="106"/>
        <v>1.8401551773508551</v>
      </c>
      <c r="W96" t="str">
        <f t="shared" si="107"/>
        <v>52 Skilled metal, electrical and electronic trades</v>
      </c>
      <c r="X96" s="18">
        <f t="shared" si="108"/>
        <v>13.968202960359921</v>
      </c>
      <c r="Y96" s="18">
        <f t="shared" si="108"/>
        <v>-26.694325056327727</v>
      </c>
      <c r="Z96" s="18">
        <f t="shared" si="108"/>
        <v>12.66475973310872</v>
      </c>
      <c r="AA96" s="18">
        <f t="shared" si="108"/>
        <v>2.7352235968767458</v>
      </c>
      <c r="AB96" s="18">
        <f t="shared" si="109"/>
        <v>5.9438160414426511</v>
      </c>
      <c r="AD96" s="18">
        <f t="shared" si="110"/>
        <v>5.9438160414426511</v>
      </c>
      <c r="AE96" s="18">
        <f t="shared" si="111"/>
        <v>4.939820928147598</v>
      </c>
      <c r="AF96" s="18">
        <f t="shared" si="112"/>
        <v>8.5824496189660593</v>
      </c>
    </row>
    <row r="97" spans="1:32" x14ac:dyDescent="0.2">
      <c r="A97" t="str">
        <f t="shared" si="95"/>
        <v>53 Skilled construction and building trades</v>
      </c>
      <c r="B97" s="18">
        <f t="shared" si="96"/>
        <v>-1.5988159845400696</v>
      </c>
      <c r="C97" s="18">
        <f t="shared" si="96"/>
        <v>-11.667736317656718</v>
      </c>
      <c r="D97" s="18">
        <f t="shared" si="96"/>
        <v>0.778427819858174</v>
      </c>
      <c r="E97" s="18">
        <f t="shared" si="96"/>
        <v>-0.69068857459072541</v>
      </c>
      <c r="F97" s="18">
        <f t="shared" si="97"/>
        <v>-0.20337825049345781</v>
      </c>
      <c r="H97" s="18">
        <f t="shared" si="98"/>
        <v>-0.20337825049345781</v>
      </c>
      <c r="I97" s="18">
        <f t="shared" si="99"/>
        <v>2.3799880959395558</v>
      </c>
      <c r="J97" s="18">
        <f t="shared" si="100"/>
        <v>2.2342939065290501</v>
      </c>
      <c r="L97" t="str">
        <f t="shared" si="101"/>
        <v>53 Skilled construction and building trades</v>
      </c>
      <c r="M97" s="18">
        <f t="shared" si="102"/>
        <v>-1.703812788849457</v>
      </c>
      <c r="N97" s="18">
        <f t="shared" si="102"/>
        <v>-11.784760542027728</v>
      </c>
      <c r="O97" s="18">
        <f t="shared" si="102"/>
        <v>0.9365807729023734</v>
      </c>
      <c r="P97" s="18">
        <f t="shared" si="102"/>
        <v>-0.73203652295095178</v>
      </c>
      <c r="Q97" s="18">
        <f t="shared" si="103"/>
        <v>-0.17891843905684102</v>
      </c>
      <c r="S97" s="18">
        <f t="shared" si="104"/>
        <v>-0.17891843905684102</v>
      </c>
      <c r="T97" s="18">
        <f t="shared" si="105"/>
        <v>2.383893689588068</v>
      </c>
      <c r="U97" s="18">
        <f t="shared" si="106"/>
        <v>2.2557247694339866</v>
      </c>
      <c r="W97" t="str">
        <f t="shared" si="107"/>
        <v>53 Skilled construction and building trades</v>
      </c>
      <c r="X97" s="18">
        <f t="shared" si="108"/>
        <v>4.3822249978032524</v>
      </c>
      <c r="Y97" s="18">
        <f t="shared" si="108"/>
        <v>-5.9186865039005614</v>
      </c>
      <c r="Z97" s="18">
        <f t="shared" si="108"/>
        <v>-7.9014546583370704</v>
      </c>
      <c r="AA97" s="18">
        <f t="shared" si="108"/>
        <v>1.9703459782334232</v>
      </c>
      <c r="AB97" s="18">
        <f t="shared" si="109"/>
        <v>-1.4325505514374504</v>
      </c>
      <c r="AD97" s="18">
        <f t="shared" si="110"/>
        <v>-1.4325505514374504</v>
      </c>
      <c r="AE97" s="18">
        <f t="shared" si="111"/>
        <v>2.1977807070560296</v>
      </c>
      <c r="AF97" s="18">
        <f t="shared" si="112"/>
        <v>1.1717243606574224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-2.3908922327490645</v>
      </c>
      <c r="C98" s="18">
        <f t="shared" si="96"/>
        <v>-7.2785368232842647</v>
      </c>
      <c r="D98" s="18">
        <f t="shared" si="96"/>
        <v>1.8529701122966147</v>
      </c>
      <c r="E98" s="18">
        <f t="shared" si="96"/>
        <v>0.4300607499958975</v>
      </c>
      <c r="F98" s="18">
        <f t="shared" si="97"/>
        <v>0.90214133629833437</v>
      </c>
      <c r="H98" s="18">
        <f t="shared" si="98"/>
        <v>0.90214133629833437</v>
      </c>
      <c r="I98" s="18">
        <f t="shared" si="99"/>
        <v>2.610103529568053</v>
      </c>
      <c r="J98" s="18">
        <f t="shared" si="100"/>
        <v>3.2515208434071852</v>
      </c>
      <c r="L98" t="str">
        <f t="shared" si="101"/>
        <v>54 Textiles, printing and other skilled trades</v>
      </c>
      <c r="M98" s="18">
        <f t="shared" si="102"/>
        <v>-2.2607768513809745</v>
      </c>
      <c r="N98" s="18">
        <f t="shared" si="102"/>
        <v>-15.028955063030081</v>
      </c>
      <c r="O98" s="18">
        <f t="shared" si="102"/>
        <v>1.9075298328429913</v>
      </c>
      <c r="P98" s="18">
        <f t="shared" si="102"/>
        <v>0.30376130129916579</v>
      </c>
      <c r="Q98" s="18">
        <f t="shared" si="103"/>
        <v>0.83552664952883937</v>
      </c>
      <c r="S98" s="18">
        <f t="shared" si="104"/>
        <v>0.83552664952883937</v>
      </c>
      <c r="T98" s="18">
        <f t="shared" si="105"/>
        <v>2.0567326928506269</v>
      </c>
      <c r="U98" s="18">
        <f t="shared" si="106"/>
        <v>2.6944921571009139</v>
      </c>
      <c r="W98" t="str">
        <f t="shared" si="107"/>
        <v>54 Textiles, printing and other skilled trades</v>
      </c>
      <c r="X98" s="18">
        <f t="shared" si="108"/>
        <v>-2.6215607324754142</v>
      </c>
      <c r="Y98" s="18">
        <f t="shared" si="108"/>
        <v>6.5890537808804384</v>
      </c>
      <c r="Z98" s="18">
        <f t="shared" si="108"/>
        <v>1.7749445274784614</v>
      </c>
      <c r="AA98" s="18">
        <f t="shared" si="108"/>
        <v>0.60892479455205706</v>
      </c>
      <c r="AB98" s="18">
        <f t="shared" si="109"/>
        <v>0.9961061068912036</v>
      </c>
      <c r="AD98" s="18">
        <f t="shared" si="110"/>
        <v>0.9961061068912036</v>
      </c>
      <c r="AE98" s="18">
        <f t="shared" si="111"/>
        <v>3.3334940382607536</v>
      </c>
      <c r="AF98" s="18">
        <f t="shared" si="112"/>
        <v>3.9796714382316134</v>
      </c>
    </row>
    <row r="99" spans="1:32" x14ac:dyDescent="0.2">
      <c r="A99" t="str">
        <f t="shared" si="95"/>
        <v>61 Caring personal service occupations</v>
      </c>
      <c r="B99" s="18">
        <f t="shared" si="96"/>
        <v>0.43849946091714109</v>
      </c>
      <c r="C99" s="18">
        <f t="shared" si="96"/>
        <v>-5.4933049556557094</v>
      </c>
      <c r="D99" s="18">
        <f t="shared" si="96"/>
        <v>1.2726131759469128</v>
      </c>
      <c r="E99" s="18">
        <f t="shared" si="96"/>
        <v>0.96849361844570936</v>
      </c>
      <c r="F99" s="18">
        <f t="shared" si="97"/>
        <v>1.0697651947505271</v>
      </c>
      <c r="H99" s="18">
        <f t="shared" si="98"/>
        <v>1.0697651947505271</v>
      </c>
      <c r="I99" s="18">
        <f t="shared" si="99"/>
        <v>3.1824091597214332</v>
      </c>
      <c r="J99" s="18">
        <f t="shared" si="100"/>
        <v>3.8913511264510481</v>
      </c>
      <c r="L99" t="str">
        <f t="shared" si="101"/>
        <v>61 Caring personal service occupations</v>
      </c>
      <c r="M99" s="18">
        <f t="shared" si="102"/>
        <v>-0.85584385842508715</v>
      </c>
      <c r="N99" s="18">
        <f t="shared" si="102"/>
        <v>-1.521338462862043</v>
      </c>
      <c r="O99" s="18">
        <f t="shared" si="102"/>
        <v>4.0881666387085458</v>
      </c>
      <c r="P99" s="18">
        <f t="shared" si="102"/>
        <v>1.8174923884700656</v>
      </c>
      <c r="Q99" s="18">
        <f t="shared" si="103"/>
        <v>2.5688259135352887</v>
      </c>
      <c r="S99" s="18">
        <f t="shared" si="104"/>
        <v>2.5688259135352887</v>
      </c>
      <c r="T99" s="18">
        <f t="shared" si="105"/>
        <v>3.0203676829080983</v>
      </c>
      <c r="U99" s="18">
        <f t="shared" si="106"/>
        <v>4.8180770906421921</v>
      </c>
      <c r="W99" t="str">
        <f t="shared" si="107"/>
        <v>61 Caring personal service occupations</v>
      </c>
      <c r="X99" s="18">
        <f t="shared" si="108"/>
        <v>0.74079934007573733</v>
      </c>
      <c r="Y99" s="18">
        <f t="shared" si="108"/>
        <v>-6.3845665048341775</v>
      </c>
      <c r="Z99" s="18">
        <f t="shared" si="108"/>
        <v>0.56006445301679531</v>
      </c>
      <c r="AA99" s="18">
        <f t="shared" si="108"/>
        <v>0.7183979642972016</v>
      </c>
      <c r="AB99" s="18">
        <f t="shared" si="109"/>
        <v>0.66559244670612028</v>
      </c>
      <c r="AD99" s="18">
        <f t="shared" si="110"/>
        <v>0.66559244670612028</v>
      </c>
      <c r="AE99" s="18">
        <f t="shared" si="111"/>
        <v>3.2201438154704665</v>
      </c>
      <c r="AF99" s="18">
        <f t="shared" si="112"/>
        <v>3.6546635060678012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1.5162927901174461</v>
      </c>
      <c r="C100" s="18">
        <f t="shared" si="96"/>
        <v>-7.6114652505965497</v>
      </c>
      <c r="D100" s="18">
        <f t="shared" si="96"/>
        <v>-0.81816447532501169</v>
      </c>
      <c r="E100" s="18">
        <f t="shared" si="96"/>
        <v>0.22361041211069743</v>
      </c>
      <c r="F100" s="18">
        <f t="shared" si="97"/>
        <v>-0.12485807310294028</v>
      </c>
      <c r="H100" s="18">
        <f t="shared" si="98"/>
        <v>-0.12485807310294028</v>
      </c>
      <c r="I100" s="18">
        <f t="shared" si="99"/>
        <v>2.7048929968823243</v>
      </c>
      <c r="J100" s="18">
        <f t="shared" si="100"/>
        <v>2.6192122345273239</v>
      </c>
      <c r="L100" t="str">
        <f t="shared" si="101"/>
        <v>62 Leisure, travel and related personal service occupations</v>
      </c>
      <c r="M100" s="18">
        <f t="shared" si="102"/>
        <v>2.4945532752224775</v>
      </c>
      <c r="N100" s="18">
        <f t="shared" si="102"/>
        <v>-11.230450851494901</v>
      </c>
      <c r="O100" s="18">
        <f t="shared" si="102"/>
        <v>0.19738579346861851</v>
      </c>
      <c r="P100" s="18">
        <f t="shared" si="102"/>
        <v>1.1847392795393041</v>
      </c>
      <c r="Q100" s="18">
        <f t="shared" si="103"/>
        <v>0.85454510676805651</v>
      </c>
      <c r="S100" s="18">
        <f t="shared" si="104"/>
        <v>0.85454510676805651</v>
      </c>
      <c r="T100" s="18">
        <f t="shared" si="105"/>
        <v>2.5503456814670367</v>
      </c>
      <c r="U100" s="18">
        <f t="shared" si="106"/>
        <v>3.1620665108004653</v>
      </c>
      <c r="W100" t="str">
        <f t="shared" si="107"/>
        <v>62 Leisure, travel and related personal service occupations</v>
      </c>
      <c r="X100" s="18">
        <f t="shared" si="108"/>
        <v>1.1129292865538654</v>
      </c>
      <c r="Y100" s="18">
        <f t="shared" si="108"/>
        <v>-6.0678341553188408</v>
      </c>
      <c r="Z100" s="18">
        <f t="shared" si="108"/>
        <v>-1.239561755135854</v>
      </c>
      <c r="AA100" s="18">
        <f t="shared" si="108"/>
        <v>-0.2200030141587872</v>
      </c>
      <c r="AB100" s="18">
        <f t="shared" si="109"/>
        <v>-0.56102009063494496</v>
      </c>
      <c r="AD100" s="18">
        <f t="shared" si="110"/>
        <v>-0.56102009063494496</v>
      </c>
      <c r="AE100" s="18">
        <f t="shared" si="111"/>
        <v>2.7662806430965192</v>
      </c>
      <c r="AF100" s="18">
        <f t="shared" si="112"/>
        <v>2.3885036479438959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-4.4003211567485874</v>
      </c>
      <c r="C101" s="18">
        <f t="shared" si="96"/>
        <v>22.600487864883156</v>
      </c>
      <c r="D101" s="18">
        <f t="shared" si="96"/>
        <v>-5.2447963636603978</v>
      </c>
      <c r="E101" s="18">
        <f t="shared" si="96"/>
        <v>0.63016102893198589</v>
      </c>
      <c r="F101" s="18">
        <f t="shared" si="97"/>
        <v>-1.3675544222121139</v>
      </c>
      <c r="H101" s="18">
        <f t="shared" si="98"/>
        <v>-1.367554422212125</v>
      </c>
      <c r="I101" s="18">
        <f t="shared" si="99"/>
        <v>2.2385231247649351</v>
      </c>
      <c r="J101" s="18">
        <f t="shared" si="100"/>
        <v>1.2635193158845759</v>
      </c>
      <c r="L101" t="str">
        <f t="shared" si="101"/>
        <v>63 Community and civil enforcement occupations</v>
      </c>
      <c r="M101" s="18">
        <f t="shared" si="102"/>
        <v>-8.0114057363517848</v>
      </c>
      <c r="N101" s="18">
        <f t="shared" si="102"/>
        <v>44.556660676186908</v>
      </c>
      <c r="O101" s="18">
        <f t="shared" si="102"/>
        <v>-10.795700682046261</v>
      </c>
      <c r="P101" s="18">
        <f t="shared" si="102"/>
        <v>1.1997355484978378</v>
      </c>
      <c r="Q101" s="18">
        <f t="shared" si="103"/>
        <v>-2.9680303573586309</v>
      </c>
      <c r="S101" s="18">
        <f t="shared" si="104"/>
        <v>-2.9680303573586309</v>
      </c>
      <c r="T101" s="18">
        <f t="shared" si="105"/>
        <v>1.5281024750274597</v>
      </c>
      <c r="U101" s="18">
        <f t="shared" si="106"/>
        <v>-0.76034147574772781</v>
      </c>
      <c r="W101" t="str">
        <f t="shared" si="107"/>
        <v>63 Community and civil enforcement occupations</v>
      </c>
      <c r="X101" s="18">
        <f t="shared" si="108"/>
        <v>4.3678845028870317</v>
      </c>
      <c r="Y101" s="18">
        <f t="shared" si="108"/>
        <v>-16.432609582964051</v>
      </c>
      <c r="Z101" s="18">
        <f t="shared" si="108"/>
        <v>6.590064126705264</v>
      </c>
      <c r="AA101" s="18">
        <f t="shared" si="108"/>
        <v>-0.13303411717253688</v>
      </c>
      <c r="AB101" s="18">
        <f t="shared" si="109"/>
        <v>2.0595098297075953</v>
      </c>
      <c r="AD101" s="18">
        <f t="shared" si="110"/>
        <v>2.0595098297075953</v>
      </c>
      <c r="AE101" s="18">
        <f t="shared" si="111"/>
        <v>4.0712583257552337</v>
      </c>
      <c r="AF101" s="18">
        <f t="shared" si="112"/>
        <v>5.3239274286678517</v>
      </c>
    </row>
    <row r="102" spans="1:32" x14ac:dyDescent="0.2">
      <c r="A102" t="str">
        <f t="shared" si="95"/>
        <v>71 Sales occupations</v>
      </c>
      <c r="B102" s="18">
        <f t="shared" si="96"/>
        <v>-0.38855485112048171</v>
      </c>
      <c r="C102" s="18">
        <f t="shared" si="96"/>
        <v>0.5264341360512903</v>
      </c>
      <c r="D102" s="18">
        <f t="shared" si="96"/>
        <v>-0.14177348971352588</v>
      </c>
      <c r="E102" s="18">
        <f t="shared" si="96"/>
        <v>-0.2820952518935993</v>
      </c>
      <c r="F102" s="18">
        <f t="shared" si="97"/>
        <v>-0.23534325391900701</v>
      </c>
      <c r="H102" s="18">
        <f t="shared" si="98"/>
        <v>-0.23534325391900701</v>
      </c>
      <c r="I102" s="18">
        <f t="shared" si="99"/>
        <v>2.4282724115492371</v>
      </c>
      <c r="J102" s="18">
        <f t="shared" si="100"/>
        <v>2.2609154672374787</v>
      </c>
      <c r="L102" t="str">
        <f t="shared" si="101"/>
        <v>71 Sales occupations</v>
      </c>
      <c r="M102" s="18">
        <f t="shared" si="102"/>
        <v>0.74561718146173295</v>
      </c>
      <c r="N102" s="18">
        <f t="shared" si="102"/>
        <v>0.45054217095268356</v>
      </c>
      <c r="O102" s="18">
        <f t="shared" si="102"/>
        <v>0.16887422022768828</v>
      </c>
      <c r="P102" s="18">
        <f t="shared" si="102"/>
        <v>4.4792707233010098E-2</v>
      </c>
      <c r="Q102" s="18">
        <f t="shared" si="103"/>
        <v>8.6136124082836218E-2</v>
      </c>
      <c r="S102" s="18">
        <f t="shared" si="104"/>
        <v>8.6136124082836218E-2</v>
      </c>
      <c r="T102" s="18">
        <f t="shared" si="105"/>
        <v>1.9494303211202046</v>
      </c>
      <c r="U102" s="18">
        <f t="shared" si="106"/>
        <v>2.0152649435414505</v>
      </c>
      <c r="W102" t="str">
        <f t="shared" si="107"/>
        <v>71 Sales occupations</v>
      </c>
      <c r="X102" s="18">
        <f t="shared" si="108"/>
        <v>-1.2710557511573795</v>
      </c>
      <c r="Y102" s="18">
        <f t="shared" si="108"/>
        <v>0.58854576176992079</v>
      </c>
      <c r="Z102" s="18">
        <f t="shared" si="108"/>
        <v>-0.39856740949788527</v>
      </c>
      <c r="AA102" s="18">
        <f t="shared" si="108"/>
        <v>-0.56462333846650781</v>
      </c>
      <c r="AB102" s="18">
        <f t="shared" si="109"/>
        <v>-0.50930214597533219</v>
      </c>
      <c r="AD102" s="18">
        <f t="shared" si="110"/>
        <v>-0.50930214597533219</v>
      </c>
      <c r="AE102" s="18">
        <f t="shared" si="111"/>
        <v>2.7976088803417509</v>
      </c>
      <c r="AF102" s="18">
        <f t="shared" si="112"/>
        <v>2.4557248338562987</v>
      </c>
    </row>
    <row r="103" spans="1:32" x14ac:dyDescent="0.2">
      <c r="A103" t="str">
        <f t="shared" si="95"/>
        <v>72 Customer service occupations</v>
      </c>
      <c r="B103" s="18">
        <f t="shared" si="96"/>
        <v>1.4771727761010878</v>
      </c>
      <c r="C103" s="18">
        <f t="shared" si="96"/>
        <v>2.3708925618370236</v>
      </c>
      <c r="D103" s="18">
        <f t="shared" si="96"/>
        <v>2.2099768788926166</v>
      </c>
      <c r="E103" s="18">
        <f t="shared" si="96"/>
        <v>1.0878536371193182</v>
      </c>
      <c r="F103" s="18">
        <f t="shared" si="97"/>
        <v>1.4605191788769512</v>
      </c>
      <c r="H103" s="18">
        <f t="shared" si="98"/>
        <v>1.4605191788769512</v>
      </c>
      <c r="I103" s="18">
        <f t="shared" si="99"/>
        <v>2.8291933848490158</v>
      </c>
      <c r="J103" s="18">
        <f t="shared" si="100"/>
        <v>3.8509647194471919</v>
      </c>
      <c r="L103" t="str">
        <f t="shared" si="101"/>
        <v>72 Customer service occupations</v>
      </c>
      <c r="M103" s="18">
        <f t="shared" si="102"/>
        <v>-2.6468329747918684</v>
      </c>
      <c r="N103" s="18">
        <f t="shared" si="102"/>
        <v>15.856150384239331</v>
      </c>
      <c r="O103" s="18">
        <f t="shared" si="102"/>
        <v>4.7561946747292971</v>
      </c>
      <c r="P103" s="18">
        <f t="shared" si="102"/>
        <v>1.740444412877995</v>
      </c>
      <c r="Q103" s="18">
        <f t="shared" si="103"/>
        <v>2.7359224898907852</v>
      </c>
      <c r="S103" s="18">
        <f t="shared" si="104"/>
        <v>2.7359224898907852</v>
      </c>
      <c r="T103" s="18">
        <f t="shared" si="105"/>
        <v>2.4799693576093018</v>
      </c>
      <c r="U103" s="18">
        <f t="shared" si="106"/>
        <v>4.5283517165939591</v>
      </c>
      <c r="W103" t="str">
        <f t="shared" si="107"/>
        <v>72 Customer service occupations</v>
      </c>
      <c r="X103" s="18">
        <f t="shared" si="108"/>
        <v>3.5521259999490518</v>
      </c>
      <c r="Y103" s="18">
        <f t="shared" si="108"/>
        <v>-3.4390261935318578</v>
      </c>
      <c r="Z103" s="18">
        <f t="shared" si="108"/>
        <v>0.78749225856613592</v>
      </c>
      <c r="AA103" s="18">
        <f t="shared" si="108"/>
        <v>0.65844412696496324</v>
      </c>
      <c r="AB103" s="18">
        <f t="shared" si="109"/>
        <v>0.7014418011537682</v>
      </c>
      <c r="AD103" s="18">
        <f t="shared" si="110"/>
        <v>0.7014418011537682</v>
      </c>
      <c r="AE103" s="18">
        <f t="shared" si="111"/>
        <v>3.0034059531260926</v>
      </c>
      <c r="AF103" s="18">
        <f t="shared" si="112"/>
        <v>3.4749762868469869</v>
      </c>
    </row>
    <row r="104" spans="1:32" x14ac:dyDescent="0.2">
      <c r="A104" t="str">
        <f t="shared" si="95"/>
        <v>81 Process, plant and machine operatives</v>
      </c>
      <c r="B104" s="18">
        <f t="shared" si="96"/>
        <v>-0.5104285235586703</v>
      </c>
      <c r="C104" s="18">
        <f t="shared" si="96"/>
        <v>-11.438144166368536</v>
      </c>
      <c r="D104" s="18">
        <f t="shared" si="96"/>
        <v>1.2503453441733869</v>
      </c>
      <c r="E104" s="18">
        <f t="shared" si="96"/>
        <v>-0.46433708761532966</v>
      </c>
      <c r="F104" s="18">
        <f t="shared" si="97"/>
        <v>0.10397272010271852</v>
      </c>
      <c r="H104" s="18">
        <f t="shared" si="98"/>
        <v>0.10397272010271852</v>
      </c>
      <c r="I104" s="18">
        <f t="shared" si="99"/>
        <v>2.2589438673879192</v>
      </c>
      <c r="J104" s="18">
        <f t="shared" si="100"/>
        <v>2.3351513737490226</v>
      </c>
      <c r="L104" t="str">
        <f t="shared" si="101"/>
        <v>81 Process, plant and machine operatives</v>
      </c>
      <c r="M104" s="18">
        <f t="shared" si="102"/>
        <v>-0.54743185467925892</v>
      </c>
      <c r="N104" s="18">
        <f t="shared" si="102"/>
        <v>-11.918593180189252</v>
      </c>
      <c r="O104" s="18">
        <f t="shared" si="102"/>
        <v>0.86099428722081761</v>
      </c>
      <c r="P104" s="18">
        <f t="shared" si="102"/>
        <v>-0.57650797611670246</v>
      </c>
      <c r="Q104" s="18">
        <f t="shared" si="103"/>
        <v>-9.9631510043773908E-2</v>
      </c>
      <c r="S104" s="18">
        <f t="shared" si="104"/>
        <v>-9.9631510043773908E-2</v>
      </c>
      <c r="T104" s="18">
        <f t="shared" si="105"/>
        <v>2.1135468438758132</v>
      </c>
      <c r="U104" s="18">
        <f t="shared" si="106"/>
        <v>2.0393456238444907</v>
      </c>
      <c r="W104" t="str">
        <f t="shared" si="107"/>
        <v>81 Process, plant and machine operatives</v>
      </c>
      <c r="X104" s="18">
        <f t="shared" si="108"/>
        <v>-0.32855834568951137</v>
      </c>
      <c r="Y104" s="18">
        <f t="shared" si="108"/>
        <v>-9.0896904820690683</v>
      </c>
      <c r="Z104" s="18">
        <f t="shared" si="108"/>
        <v>3.0173958474133178</v>
      </c>
      <c r="AA104" s="18">
        <f t="shared" si="108"/>
        <v>1.2372058879606129E-3</v>
      </c>
      <c r="AB104" s="18">
        <f t="shared" si="109"/>
        <v>0.99668156850520884</v>
      </c>
      <c r="AD104" s="18">
        <f t="shared" si="110"/>
        <v>0.99668156850520884</v>
      </c>
      <c r="AE104" s="18">
        <f t="shared" si="111"/>
        <v>2.9108157422964354</v>
      </c>
      <c r="AF104" s="18">
        <f t="shared" si="112"/>
        <v>3.5937297583389816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1.7094156375265124</v>
      </c>
      <c r="C105" s="18">
        <f t="shared" si="96"/>
        <v>-14.608043249278657</v>
      </c>
      <c r="D105" s="18">
        <f t="shared" si="96"/>
        <v>0.45493575857880053</v>
      </c>
      <c r="E105" s="18">
        <f t="shared" si="96"/>
        <v>-8.3426450432200205E-2</v>
      </c>
      <c r="F105" s="18">
        <f t="shared" si="97"/>
        <v>9.5706274057905105E-2</v>
      </c>
      <c r="H105" s="18">
        <f t="shared" si="98"/>
        <v>9.5706274057905105E-2</v>
      </c>
      <c r="I105" s="18">
        <f t="shared" si="99"/>
        <v>2.88780896892884</v>
      </c>
      <c r="J105" s="18">
        <f t="shared" si="100"/>
        <v>2.9522041980208247</v>
      </c>
      <c r="L105" t="str">
        <f t="shared" si="101"/>
        <v>82 Transport and mobile machine drivers and operatives</v>
      </c>
      <c r="M105" s="18">
        <f t="shared" si="102"/>
        <v>1.9713040322459019</v>
      </c>
      <c r="N105" s="18">
        <f t="shared" si="102"/>
        <v>-14.634369793627954</v>
      </c>
      <c r="O105" s="18">
        <f t="shared" si="102"/>
        <v>-0.11786410379889256</v>
      </c>
      <c r="P105" s="18">
        <f t="shared" si="102"/>
        <v>-0.26342186915123689</v>
      </c>
      <c r="Q105" s="18">
        <f t="shared" si="103"/>
        <v>-0.21492619827260251</v>
      </c>
      <c r="S105" s="18">
        <f t="shared" si="104"/>
        <v>-0.21492619827260251</v>
      </c>
      <c r="T105" s="18">
        <f t="shared" si="105"/>
        <v>2.7747204289364058</v>
      </c>
      <c r="U105" s="18">
        <f t="shared" si="106"/>
        <v>2.6289512626612277</v>
      </c>
      <c r="W105" t="str">
        <f t="shared" si="107"/>
        <v>82 Transport and mobile machine drivers and operatives</v>
      </c>
      <c r="X105" s="18">
        <f t="shared" si="108"/>
        <v>-0.88724273287320576</v>
      </c>
      <c r="Y105" s="18">
        <f t="shared" si="108"/>
        <v>-14.327665731274909</v>
      </c>
      <c r="Z105" s="18">
        <f t="shared" si="108"/>
        <v>5.8524501030250642</v>
      </c>
      <c r="AA105" s="18">
        <f t="shared" si="108"/>
        <v>1.2508024947317953</v>
      </c>
      <c r="AB105" s="18">
        <f t="shared" si="109"/>
        <v>2.7620172390453224</v>
      </c>
      <c r="AD105" s="18">
        <f t="shared" si="110"/>
        <v>2.7620172390453224</v>
      </c>
      <c r="AE105" s="18">
        <f t="shared" si="111"/>
        <v>3.9917966171367114</v>
      </c>
      <c r="AF105" s="18">
        <f t="shared" si="112"/>
        <v>5.7209614238815654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-3.5088073658570029</v>
      </c>
      <c r="C106" s="18">
        <f t="shared" si="96"/>
        <v>-9.0380181369577919</v>
      </c>
      <c r="D106" s="18">
        <f t="shared" si="96"/>
        <v>13.121948949810335</v>
      </c>
      <c r="E106" s="18">
        <f t="shared" si="96"/>
        <v>1.1801492743587882</v>
      </c>
      <c r="F106" s="18">
        <f t="shared" si="97"/>
        <v>5.0136701037058806</v>
      </c>
      <c r="H106" s="18">
        <f t="shared" si="98"/>
        <v>5.0136701037058806</v>
      </c>
      <c r="I106" s="18">
        <f t="shared" si="99"/>
        <v>3.9945017336486588</v>
      </c>
      <c r="J106" s="18">
        <f t="shared" si="100"/>
        <v>7.3127598702280805</v>
      </c>
      <c r="L106" t="str">
        <f t="shared" si="101"/>
        <v>91 Elementary trades and related occupations</v>
      </c>
      <c r="M106" s="18">
        <f t="shared" si="102"/>
        <v>-2.7738569224969978</v>
      </c>
      <c r="N106" s="18">
        <f t="shared" si="102"/>
        <v>-9.594084959610683</v>
      </c>
      <c r="O106" s="18">
        <f t="shared" si="102"/>
        <v>6.8323412489095681</v>
      </c>
      <c r="P106" s="18">
        <f t="shared" si="102"/>
        <v>0.88737846637982898</v>
      </c>
      <c r="Q106" s="18">
        <f t="shared" si="103"/>
        <v>2.8313348673150385</v>
      </c>
      <c r="S106" s="18">
        <f t="shared" si="104"/>
        <v>2.8313348673150385</v>
      </c>
      <c r="T106" s="18">
        <f t="shared" si="105"/>
        <v>2.5592418995920907</v>
      </c>
      <c r="U106" s="18">
        <f t="shared" si="106"/>
        <v>4.6629286160806194</v>
      </c>
      <c r="W106" t="str">
        <f t="shared" si="107"/>
        <v>91 Elementary trades and related occupations</v>
      </c>
      <c r="X106" s="18">
        <f t="shared" si="108"/>
        <v>-6.6503215522811132</v>
      </c>
      <c r="Y106" s="18">
        <f t="shared" si="108"/>
        <v>-6.4049310028919777</v>
      </c>
      <c r="Z106" s="18">
        <f t="shared" si="108"/>
        <v>31.686041671400012</v>
      </c>
      <c r="AA106" s="18">
        <f t="shared" si="108"/>
        <v>1.6353141856869868</v>
      </c>
      <c r="AB106" s="18">
        <f t="shared" si="109"/>
        <v>10.800827495990472</v>
      </c>
      <c r="AD106" s="18">
        <f t="shared" si="110"/>
        <v>10.800827495990472</v>
      </c>
      <c r="AE106" s="18">
        <f t="shared" si="111"/>
        <v>8.3897064512214126</v>
      </c>
      <c r="AF106" s="18">
        <f t="shared" si="112"/>
        <v>13.857956051308973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-2.903261570686988E-2</v>
      </c>
      <c r="C107" s="18">
        <f t="shared" si="96"/>
        <v>-6.7022182774197026</v>
      </c>
      <c r="D107" s="18">
        <f t="shared" si="96"/>
        <v>-1.6466963028063275</v>
      </c>
      <c r="E107" s="18">
        <f t="shared" si="96"/>
        <v>-0.70775994476431903</v>
      </c>
      <c r="F107" s="18">
        <f t="shared" si="97"/>
        <v>-1.0217304859972187</v>
      </c>
      <c r="H107" s="18">
        <f t="shared" si="98"/>
        <v>-1.0217304859972187</v>
      </c>
      <c r="I107" s="18">
        <f t="shared" si="99"/>
        <v>2.4588474165880392</v>
      </c>
      <c r="J107" s="18">
        <f t="shared" si="100"/>
        <v>1.7479269200599612</v>
      </c>
      <c r="L107" t="str">
        <f t="shared" si="101"/>
        <v>92 Elementary administration and service occupations</v>
      </c>
      <c r="M107" s="18">
        <f t="shared" si="102"/>
        <v>-0.55076944248048099</v>
      </c>
      <c r="N107" s="18">
        <f t="shared" si="102"/>
        <v>-5.5860062227443326</v>
      </c>
      <c r="O107" s="18">
        <f t="shared" si="102"/>
        <v>-0.46033987683979927</v>
      </c>
      <c r="P107" s="18">
        <f t="shared" si="102"/>
        <v>-0.83667623672111224</v>
      </c>
      <c r="Q107" s="18">
        <f t="shared" si="103"/>
        <v>-0.71138914304996748</v>
      </c>
      <c r="S107" s="18">
        <f t="shared" si="104"/>
        <v>-0.71138914304996748</v>
      </c>
      <c r="T107" s="18">
        <f t="shared" si="105"/>
        <v>2.1394931052970856</v>
      </c>
      <c r="U107" s="18">
        <f t="shared" si="106"/>
        <v>1.6178696490940947</v>
      </c>
      <c r="W107" t="str">
        <f t="shared" si="107"/>
        <v>92 Elementary administration and service occupations</v>
      </c>
      <c r="X107" s="18">
        <f t="shared" si="108"/>
        <v>0.41877699029613247</v>
      </c>
      <c r="Y107" s="18">
        <f t="shared" si="108"/>
        <v>-7.6373070888636985</v>
      </c>
      <c r="Z107" s="18">
        <f t="shared" si="108"/>
        <v>-2.7101772322972728</v>
      </c>
      <c r="AA107" s="18">
        <f t="shared" si="108"/>
        <v>-0.5853964819528934</v>
      </c>
      <c r="AB107" s="18">
        <f t="shared" si="109"/>
        <v>-1.2987633773098417</v>
      </c>
      <c r="AD107" s="18">
        <f t="shared" si="110"/>
        <v>-1.2987633773098417</v>
      </c>
      <c r="AE107" s="18">
        <f t="shared" si="111"/>
        <v>2.721664248783795</v>
      </c>
      <c r="AF107" s="18">
        <f t="shared" si="112"/>
        <v>1.8574795061015115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0.969758875979565</v>
      </c>
      <c r="C109" s="26">
        <f>IF(AND(D$6-C$6 &lt;&gt; 0,C35&lt;&gt;0,D35&lt;&gt;0),(EXP(LN(D35/C35)/(D$6-C$6))-1)*100,0)</f>
        <v>-1.4427701186277564</v>
      </c>
      <c r="D109" s="26">
        <f>IF(AND(E$6-D$6 &lt;&gt; 0,D35&lt;&gt;0,E35&lt;&gt;0),(EXP(LN(E35/D35)/(E$6-D$6))-1)*100,0)</f>
        <v>0.6693952331591202</v>
      </c>
      <c r="E109" s="26">
        <f>IF(AND(F$6-E$6 &lt;&gt; 0,E35&lt;&gt;0,F35&lt;&gt;0),(EXP(LN(F35/E35)/(F$6-E$6))-1)*100,0)</f>
        <v>0.4531618095065415</v>
      </c>
      <c r="F109" s="26">
        <f t="shared" ref="F109" si="113">IF(AND(F$6-D$6 &lt;&gt; 0,D35&lt;&gt;0,F35&lt;&gt;0),(EXP(LN(F35/D35)/(F$6-D$6))-1)*100,0)</f>
        <v>0.52518796141134416</v>
      </c>
      <c r="H109" s="26">
        <f t="shared" ref="H109" si="114">IF($F$6-$D$6 &lt;&gt; 0,(EXP(LN(1+(H72/100))/($F$6-$D$6))-1)*100,0)</f>
        <v>0.52518796141134416</v>
      </c>
      <c r="I109" s="26">
        <f>IF(D35&gt;0,((1+(I35/D35))^(1/($F$6-$D$6))-1)*100,0)</f>
        <v>2.7393177093108623</v>
      </c>
      <c r="J109" s="26">
        <f t="shared" ref="J109" si="115">IF($F$6-$D$6 &lt;&gt; 0,(EXP(LN(1+(J72/100))/($F$6-$D$6))-1)*100,0)</f>
        <v>3.1034264228048114</v>
      </c>
      <c r="L109" s="24" t="str">
        <f>L35</f>
        <v>All occupations</v>
      </c>
      <c r="M109" s="26">
        <f>IF(AND(N$6-M$6 &lt;&gt; 0,M35&lt;&gt;0,N35&lt;&gt;0),(EXP(LN(N35/M35)/(N$6-M$6))-1)*100,0)</f>
        <v>0.68278091147282449</v>
      </c>
      <c r="N109" s="26">
        <f>IF(AND(O$6-N$6 &lt;&gt; 0,N35&lt;&gt;0,O35&lt;&gt;0),(EXP(LN(O35/N35)/(O$6-N$6))-1)*100,0)</f>
        <v>-2.3822339186935881</v>
      </c>
      <c r="O109" s="26">
        <f>IF(AND(P$6-O$6 &lt;&gt; 0,O35&lt;&gt;0,P35&lt;&gt;0),(EXP(LN(P35/O35)/(P$6-O$6))-1)*100,0)</f>
        <v>0.66879209067476353</v>
      </c>
      <c r="P109" s="26">
        <f>IF(AND(Q$6-P$6 &lt;&gt; 0,P35&lt;&gt;0,Q35&lt;&gt;0),(EXP(LN(Q35/P35)/(Q$6-P$6))-1)*100,0)</f>
        <v>0.42664653921180573</v>
      </c>
      <c r="Q109" s="26">
        <f t="shared" ref="Q109" si="116">IF(AND(Q$6-O$6 &lt;&gt; 0,O35&lt;&gt;0,Q35&lt;&gt;0),(EXP(LN(Q35/O35)/(Q$6-O$6))-1)*100,0)</f>
        <v>0.50729693716056179</v>
      </c>
      <c r="S109" s="26">
        <f t="shared" ref="S109" si="117">IF($F$6-$D$6 &lt;&gt; 0,(EXP(LN(1+(S72/100))/($F$6-$D$6))-1)*100,0)</f>
        <v>0.50729693716056179</v>
      </c>
      <c r="T109" s="26">
        <f t="shared" ref="T109" si="118">IF(O35&gt;0,((1+(T35/O35))^(1/($F$6-$D$6))-1)*100,0)</f>
        <v>2.3411837103244126</v>
      </c>
      <c r="U109" s="26">
        <f t="shared" ref="U109" si="119">IF($F$6-$D$6 &lt;&gt; 0,(EXP(LN(1+(U72/100))/($F$6-$D$6))-1)*100,0)</f>
        <v>2.7118634771019279</v>
      </c>
      <c r="W109" s="24" t="str">
        <f>W35</f>
        <v>All occupations</v>
      </c>
      <c r="X109" s="26">
        <f>IF(AND(Y$6-X$6 &lt;&gt; 0,X35&lt;&gt;0,Y35&lt;&gt;0),(EXP(LN(Y35/X35)/(Y$6-X$6))-1)*100,0)</f>
        <v>1.2747695228429556</v>
      </c>
      <c r="Y109" s="26">
        <f>IF(AND(Z$6-Y$6 &lt;&gt; 0,Y35&lt;&gt;0,Z35&lt;&gt;0),(EXP(LN(Z35/Y35)/(Z$6-Y$6))-1)*100,0)</f>
        <v>-0.4588006643306719</v>
      </c>
      <c r="Z109" s="26">
        <f>IF(AND(AA$6-Z$6 &lt;&gt; 0,Z35&lt;&gt;0,AA35&lt;&gt;0),(EXP(LN(AA35/Z35)/(AA$6-Z$6))-1)*100,0)</f>
        <v>0.67001472691550212</v>
      </c>
      <c r="AA109" s="26">
        <f>IF(AND(AB$6-AA$6 &lt;&gt; 0,AA35&lt;&gt;0,AB35&lt;&gt;0),(EXP(LN(AB35/AA35)/(AB$6-AA$6))-1)*100,0)</f>
        <v>0.48032950735457103</v>
      </c>
      <c r="AB109" s="26">
        <f t="shared" ref="AB109" si="120">IF(AND(AB$6-Z$6 &lt;&gt; 0,Z35&lt;&gt;0,AB35&lt;&gt;0),(EXP(LN(AB35/Z35)/(AB$6-Z$6))-1)*100,0)</f>
        <v>0.54351816834579125</v>
      </c>
      <c r="AD109" s="26">
        <f t="shared" ref="AD109" si="121">IF($F$6-$D$6 &lt;&gt; 0,(EXP(LN(1+(AD72/100))/($F$6-$D$6))-1)*100,0)</f>
        <v>0.54351816834579125</v>
      </c>
      <c r="AE109" s="26">
        <f t="shared" ref="AE109" si="122">IF(Z35&gt;0,((1+(AE35/Z35))^(1/($F$6-$D$6))-1)*100,0)</f>
        <v>3.1269398612874477</v>
      </c>
      <c r="AF109" s="26">
        <f t="shared" ref="AF109" si="123">IF($F$6-$D$6 &lt;&gt; 0,(EXP(LN(1+(AF72/100))/($F$6-$D$6))-1)*100,0)</f>
        <v>3.4850485203134829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Dorset (Continued)</v>
      </c>
      <c r="L112" s="19" t="str">
        <f>CONCATENATE(L$1," (Continued)")</f>
        <v>Occupation Table 2.1  Males: Employment Change by Occupation (SOC 2020) and Replacement Demand, 2015-2035, Dorset (Continued)</v>
      </c>
      <c r="W112" s="19" t="str">
        <f>CONCATENATE(W$1," (Continued)")</f>
        <v>Occupation Table 2.2  Females: Employment Change by Occupation (SOC 2020) and Replacement Demand, 2015-2035, Dorset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10.001040152913255</v>
      </c>
      <c r="C119" s="27">
        <f t="shared" si="125"/>
        <v>1.3757649612355749</v>
      </c>
      <c r="D119" s="27">
        <f t="shared" si="125"/>
        <v>-5.9738048468067717</v>
      </c>
      <c r="E119" s="27">
        <f t="shared" si="125"/>
        <v>5.9705417385846289</v>
      </c>
      <c r="F119" s="27">
        <f t="shared" ref="F119:F144" si="126">F8-D8</f>
        <v>-3.2631082221428187E-3</v>
      </c>
      <c r="L119" t="str">
        <f t="shared" ref="L119:L144" si="127">L8</f>
        <v>11 Corporate managers and directors</v>
      </c>
      <c r="M119" s="27">
        <f t="shared" ref="M119:P144" si="128">N8-M8</f>
        <v>4.6304637366729935</v>
      </c>
      <c r="N119" s="27">
        <f t="shared" si="128"/>
        <v>0.47814001338957013</v>
      </c>
      <c r="O119" s="27">
        <f t="shared" si="128"/>
        <v>-5.9738101394210901</v>
      </c>
      <c r="P119" s="27">
        <f t="shared" si="128"/>
        <v>1.7374810222146451</v>
      </c>
      <c r="Q119" s="27">
        <f t="shared" ref="Q119:Q144" si="129">Q8-O8</f>
        <v>-4.236329117206445</v>
      </c>
      <c r="W119" t="str">
        <f t="shared" ref="W119:W144" si="130">W8</f>
        <v>11 Corporate managers and directors</v>
      </c>
      <c r="X119" s="27">
        <f t="shared" ref="X119:AA144" si="131">Y8-X8</f>
        <v>5.3705764162401941</v>
      </c>
      <c r="Y119" s="27">
        <f t="shared" si="131"/>
        <v>0.89762494784612556</v>
      </c>
      <c r="Z119" s="27">
        <f t="shared" si="131"/>
        <v>5.292614147833774E-6</v>
      </c>
      <c r="AA119" s="27">
        <f t="shared" si="131"/>
        <v>4.233060716370094</v>
      </c>
      <c r="AB119" s="27">
        <f t="shared" ref="AB119:AB144" si="132">AB8-Z8</f>
        <v>4.2330660089842418</v>
      </c>
    </row>
    <row r="120" spans="1:28" x14ac:dyDescent="0.2">
      <c r="A120" t="str">
        <f t="shared" si="124"/>
        <v>12 Other managers and proprietors</v>
      </c>
      <c r="B120" s="27">
        <f t="shared" si="125"/>
        <v>1.7495892139493812</v>
      </c>
      <c r="C120" s="27">
        <f t="shared" si="125"/>
        <v>-0.31951062662293594</v>
      </c>
      <c r="D120" s="27">
        <f t="shared" si="125"/>
        <v>1.7468601759572948</v>
      </c>
      <c r="E120" s="27">
        <f t="shared" si="125"/>
        <v>4.04735109103094</v>
      </c>
      <c r="F120" s="27">
        <f t="shared" si="126"/>
        <v>5.7942112669882349</v>
      </c>
      <c r="L120" t="str">
        <f t="shared" si="127"/>
        <v>12 Other managers and proprietors</v>
      </c>
      <c r="M120" s="27">
        <f t="shared" si="128"/>
        <v>0.8297944297474551</v>
      </c>
      <c r="N120" s="27">
        <f t="shared" si="128"/>
        <v>-0.92366764746486751</v>
      </c>
      <c r="O120" s="27">
        <f t="shared" si="128"/>
        <v>2.3101879621962063</v>
      </c>
      <c r="P120" s="27">
        <f t="shared" si="128"/>
        <v>2.2650014481392056</v>
      </c>
      <c r="Q120" s="27">
        <f t="shared" si="129"/>
        <v>4.5751894103354118</v>
      </c>
      <c r="W120" t="str">
        <f t="shared" si="130"/>
        <v>12 Other managers and proprietors</v>
      </c>
      <c r="X120" s="27">
        <f t="shared" si="131"/>
        <v>0.9197947842019758</v>
      </c>
      <c r="Y120" s="27">
        <f t="shared" si="131"/>
        <v>0.60415702084192979</v>
      </c>
      <c r="Z120" s="27">
        <f t="shared" si="131"/>
        <v>-0.56332778623892743</v>
      </c>
      <c r="AA120" s="27">
        <f t="shared" si="131"/>
        <v>1.7823496428917363</v>
      </c>
      <c r="AB120" s="27">
        <f t="shared" si="132"/>
        <v>1.2190218566528088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5.1969307653095385</v>
      </c>
      <c r="C121" s="27">
        <f t="shared" si="125"/>
        <v>2.1319109735925537</v>
      </c>
      <c r="D121" s="27">
        <f t="shared" si="125"/>
        <v>13.700698813992709</v>
      </c>
      <c r="E121" s="27">
        <f t="shared" si="125"/>
        <v>9.7668630612824217</v>
      </c>
      <c r="F121" s="27">
        <f t="shared" si="126"/>
        <v>23.46756187527513</v>
      </c>
      <c r="L121" t="str">
        <f t="shared" si="127"/>
        <v>21 Science, research, engineering and technology professionals</v>
      </c>
      <c r="M121" s="27">
        <f t="shared" si="128"/>
        <v>4.3097025676862657</v>
      </c>
      <c r="N121" s="27">
        <f t="shared" si="128"/>
        <v>-0.24273735552390008</v>
      </c>
      <c r="O121" s="27">
        <f t="shared" si="128"/>
        <v>8.6647129469684856</v>
      </c>
      <c r="P121" s="27">
        <f t="shared" si="128"/>
        <v>5.9231485604903327</v>
      </c>
      <c r="Q121" s="27">
        <f t="shared" si="129"/>
        <v>14.587861507458818</v>
      </c>
      <c r="W121" t="str">
        <f t="shared" si="130"/>
        <v>21 Science, research, engineering and technology professionals</v>
      </c>
      <c r="X121" s="27">
        <f t="shared" si="131"/>
        <v>0.8872281976232177</v>
      </c>
      <c r="Y121" s="27">
        <f t="shared" si="131"/>
        <v>2.3746483291163063</v>
      </c>
      <c r="Z121" s="27">
        <f t="shared" si="131"/>
        <v>5.0359858670244275</v>
      </c>
      <c r="AA121" s="27">
        <f t="shared" si="131"/>
        <v>3.8437145007920996</v>
      </c>
      <c r="AB121" s="27">
        <f t="shared" si="132"/>
        <v>8.8797003678165272</v>
      </c>
    </row>
    <row r="122" spans="1:28" x14ac:dyDescent="0.2">
      <c r="A122" t="str">
        <f t="shared" si="124"/>
        <v>22 Health professionals</v>
      </c>
      <c r="B122" s="27">
        <f t="shared" si="125"/>
        <v>5.2353108159353603</v>
      </c>
      <c r="C122" s="27">
        <f t="shared" si="125"/>
        <v>-0.69946794087682207</v>
      </c>
      <c r="D122" s="27">
        <f t="shared" si="125"/>
        <v>-0.26119070026950197</v>
      </c>
      <c r="E122" s="27">
        <f t="shared" si="125"/>
        <v>2.265819369359491</v>
      </c>
      <c r="F122" s="27">
        <f t="shared" si="126"/>
        <v>2.004628669089989</v>
      </c>
      <c r="L122" t="str">
        <f t="shared" si="127"/>
        <v>22 Health professionals</v>
      </c>
      <c r="M122" s="27">
        <f t="shared" si="128"/>
        <v>1.0302215753100263</v>
      </c>
      <c r="N122" s="27">
        <f t="shared" si="128"/>
        <v>0.5630331482340063</v>
      </c>
      <c r="O122" s="27">
        <f t="shared" si="128"/>
        <v>-4.4963977538072797E-3</v>
      </c>
      <c r="P122" s="27">
        <f t="shared" si="128"/>
        <v>0.54958629109069523</v>
      </c>
      <c r="Q122" s="27">
        <f t="shared" si="129"/>
        <v>0.54508989333688795</v>
      </c>
      <c r="W122" t="str">
        <f t="shared" si="130"/>
        <v>22 Health professionals</v>
      </c>
      <c r="X122" s="27">
        <f t="shared" si="131"/>
        <v>4.2050892406253055</v>
      </c>
      <c r="Y122" s="27">
        <f t="shared" si="131"/>
        <v>-1.2625010891107742</v>
      </c>
      <c r="Z122" s="27">
        <f t="shared" si="131"/>
        <v>-0.25669430251572578</v>
      </c>
      <c r="AA122" s="27">
        <f t="shared" si="131"/>
        <v>1.7162330782688571</v>
      </c>
      <c r="AB122" s="27">
        <f t="shared" si="132"/>
        <v>1.4595387757531313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1.2702272651832232</v>
      </c>
      <c r="C123" s="27">
        <f t="shared" si="125"/>
        <v>0.26089912016340122</v>
      </c>
      <c r="D123" s="27">
        <f t="shared" si="125"/>
        <v>-0.74416305118785431</v>
      </c>
      <c r="E123" s="27">
        <f t="shared" si="125"/>
        <v>2.5551250742967611</v>
      </c>
      <c r="F123" s="27">
        <f t="shared" si="126"/>
        <v>1.8109620231089067</v>
      </c>
      <c r="L123" t="str">
        <f t="shared" si="127"/>
        <v>23 Teaching and other educational professionals</v>
      </c>
      <c r="M123" s="27">
        <f t="shared" si="128"/>
        <v>-0.15591419441724774</v>
      </c>
      <c r="N123" s="27">
        <f t="shared" si="128"/>
        <v>0.57040460674764226</v>
      </c>
      <c r="O123" s="27">
        <f t="shared" si="128"/>
        <v>0.16754249554835354</v>
      </c>
      <c r="P123" s="27">
        <f t="shared" si="128"/>
        <v>0.78176129148999429</v>
      </c>
      <c r="Q123" s="27">
        <f t="shared" si="129"/>
        <v>0.94930378703834783</v>
      </c>
      <c r="W123" t="str">
        <f t="shared" si="130"/>
        <v>23 Teaching and other educational professionals</v>
      </c>
      <c r="X123" s="27">
        <f t="shared" si="131"/>
        <v>1.4261414596004833</v>
      </c>
      <c r="Y123" s="27">
        <f t="shared" si="131"/>
        <v>-0.30950548658421795</v>
      </c>
      <c r="Z123" s="27">
        <f t="shared" si="131"/>
        <v>-0.91170554673622917</v>
      </c>
      <c r="AA123" s="27">
        <f t="shared" si="131"/>
        <v>1.7733637828066975</v>
      </c>
      <c r="AB123" s="27">
        <f t="shared" si="132"/>
        <v>0.86165823607046832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7.4138599790348323</v>
      </c>
      <c r="C124" s="27">
        <f t="shared" si="125"/>
        <v>3.9556867965457272</v>
      </c>
      <c r="D124" s="27">
        <f t="shared" si="125"/>
        <v>3.4582614105612421</v>
      </c>
      <c r="E124" s="27">
        <f t="shared" si="125"/>
        <v>6.7776487380969002</v>
      </c>
      <c r="F124" s="27">
        <f t="shared" si="126"/>
        <v>10.235910148658142</v>
      </c>
      <c r="L124" t="str">
        <f t="shared" si="127"/>
        <v>24 Business, media and public service professionals</v>
      </c>
      <c r="M124" s="27">
        <f t="shared" si="128"/>
        <v>2.6666307499417385</v>
      </c>
      <c r="N124" s="27">
        <f t="shared" si="128"/>
        <v>1.8067184644090091</v>
      </c>
      <c r="O124" s="27">
        <f t="shared" si="128"/>
        <v>2.2395113409005418</v>
      </c>
      <c r="P124" s="27">
        <f t="shared" si="128"/>
        <v>3.0053651309159406</v>
      </c>
      <c r="Q124" s="27">
        <f t="shared" si="129"/>
        <v>5.2448764718164824</v>
      </c>
      <c r="W124" t="str">
        <f t="shared" si="130"/>
        <v>24 Business, media and public service professionals</v>
      </c>
      <c r="X124" s="27">
        <f t="shared" si="131"/>
        <v>4.7472292290930476</v>
      </c>
      <c r="Y124" s="27">
        <f t="shared" si="131"/>
        <v>2.1489683321367608</v>
      </c>
      <c r="Z124" s="27">
        <f t="shared" si="131"/>
        <v>1.2187500696606257</v>
      </c>
      <c r="AA124" s="27">
        <f t="shared" si="131"/>
        <v>3.7722836071811372</v>
      </c>
      <c r="AB124" s="27">
        <f t="shared" si="132"/>
        <v>4.9910336768417629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1.7342101059684953</v>
      </c>
      <c r="C125" s="27">
        <f t="shared" si="125"/>
        <v>1.2133903076292185</v>
      </c>
      <c r="D125" s="27">
        <f t="shared" si="125"/>
        <v>-0.82144603726578147</v>
      </c>
      <c r="E125" s="27">
        <f t="shared" si="125"/>
        <v>1.3337321811542022</v>
      </c>
      <c r="F125" s="27">
        <f t="shared" si="126"/>
        <v>0.51228614388842075</v>
      </c>
      <c r="L125" t="str">
        <f t="shared" si="127"/>
        <v>31 Science, engineering and technology associate professionals</v>
      </c>
      <c r="M125" s="27">
        <f t="shared" si="128"/>
        <v>1.6405711487485952</v>
      </c>
      <c r="N125" s="27">
        <f t="shared" si="128"/>
        <v>0.35732304409499704</v>
      </c>
      <c r="O125" s="27">
        <f t="shared" si="128"/>
        <v>-1.1805967599856526</v>
      </c>
      <c r="P125" s="27">
        <f t="shared" si="128"/>
        <v>0.366043008051955</v>
      </c>
      <c r="Q125" s="27">
        <f t="shared" si="129"/>
        <v>-0.81455375193369761</v>
      </c>
      <c r="W125" t="str">
        <f t="shared" si="130"/>
        <v>31 Science, engineering and technology associate professionals</v>
      </c>
      <c r="X125" s="27">
        <f t="shared" si="131"/>
        <v>9.3638957219898344E-2</v>
      </c>
      <c r="Y125" s="27">
        <f t="shared" si="131"/>
        <v>0.85606726353421081</v>
      </c>
      <c r="Z125" s="27">
        <f t="shared" si="131"/>
        <v>0.35915072271985782</v>
      </c>
      <c r="AA125" s="27">
        <f t="shared" si="131"/>
        <v>0.96768917310222147</v>
      </c>
      <c r="AB125" s="27">
        <f t="shared" si="132"/>
        <v>1.3268398958220793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1.5969128175619467</v>
      </c>
      <c r="C126" s="27">
        <f t="shared" si="125"/>
        <v>5.6501651521690732E-2</v>
      </c>
      <c r="D126" s="27">
        <f t="shared" si="125"/>
        <v>8.2686900740387035</v>
      </c>
      <c r="E126" s="27">
        <f t="shared" si="125"/>
        <v>4.0959606712423735</v>
      </c>
      <c r="F126" s="27">
        <f t="shared" si="126"/>
        <v>12.364650745281077</v>
      </c>
      <c r="L126" t="str">
        <f t="shared" si="127"/>
        <v>32 Health and social care associate professionals</v>
      </c>
      <c r="M126" s="27">
        <f t="shared" si="128"/>
        <v>1.5342923577295497E-2</v>
      </c>
      <c r="N126" s="27">
        <f t="shared" si="128"/>
        <v>0.33281162141995901</v>
      </c>
      <c r="O126" s="27">
        <f t="shared" si="128"/>
        <v>1.0071241633976737</v>
      </c>
      <c r="P126" s="27">
        <f t="shared" si="128"/>
        <v>0.5281969512173279</v>
      </c>
      <c r="Q126" s="27">
        <f t="shared" si="129"/>
        <v>1.5353211146150016</v>
      </c>
      <c r="W126" t="str">
        <f t="shared" si="130"/>
        <v>32 Health and social care associate professionals</v>
      </c>
      <c r="X126" s="27">
        <f t="shared" si="131"/>
        <v>1.5815698939846605</v>
      </c>
      <c r="Y126" s="27">
        <f t="shared" si="131"/>
        <v>-0.27630996989827494</v>
      </c>
      <c r="Z126" s="27">
        <f t="shared" si="131"/>
        <v>7.2615659106410231</v>
      </c>
      <c r="AA126" s="27">
        <f t="shared" si="131"/>
        <v>3.5677637200250665</v>
      </c>
      <c r="AB126" s="27">
        <f t="shared" si="132"/>
        <v>10.82932963066609</v>
      </c>
    </row>
    <row r="127" spans="1:28" x14ac:dyDescent="0.2">
      <c r="A127" t="str">
        <f t="shared" si="124"/>
        <v>33 Protective service occupations</v>
      </c>
      <c r="B127" s="27">
        <f t="shared" si="125"/>
        <v>-0.38560867530440923</v>
      </c>
      <c r="C127" s="27">
        <f t="shared" si="125"/>
        <v>0.62353235307863208</v>
      </c>
      <c r="D127" s="27">
        <f t="shared" si="125"/>
        <v>-1.5373486763226669</v>
      </c>
      <c r="E127" s="27">
        <f t="shared" si="125"/>
        <v>0.62460490509765343</v>
      </c>
      <c r="F127" s="27">
        <f t="shared" si="126"/>
        <v>-0.91274377122501349</v>
      </c>
      <c r="L127" t="str">
        <f t="shared" si="127"/>
        <v>33 Protective service occupations</v>
      </c>
      <c r="M127" s="27">
        <f t="shared" si="128"/>
        <v>-0.59560642142868403</v>
      </c>
      <c r="N127" s="27">
        <f t="shared" si="128"/>
        <v>0.32251069185638848</v>
      </c>
      <c r="O127" s="27">
        <f t="shared" si="128"/>
        <v>-1.2374209476168962</v>
      </c>
      <c r="P127" s="27">
        <f t="shared" si="128"/>
        <v>-8.6583638257005546E-2</v>
      </c>
      <c r="Q127" s="27">
        <f t="shared" si="129"/>
        <v>-1.3240045858739018</v>
      </c>
      <c r="W127" t="str">
        <f t="shared" si="130"/>
        <v>33 Protective service occupations</v>
      </c>
      <c r="X127" s="27">
        <f t="shared" si="131"/>
        <v>0.2099977461242708</v>
      </c>
      <c r="Y127" s="27">
        <f t="shared" si="131"/>
        <v>0.30102166122225826</v>
      </c>
      <c r="Z127" s="27">
        <f t="shared" si="131"/>
        <v>-0.2999277287057831</v>
      </c>
      <c r="AA127" s="27">
        <f t="shared" si="131"/>
        <v>0.71118854335465542</v>
      </c>
      <c r="AB127" s="27">
        <f t="shared" si="132"/>
        <v>0.41126081464887232</v>
      </c>
    </row>
    <row r="128" spans="1:28" x14ac:dyDescent="0.2">
      <c r="A128" t="str">
        <f t="shared" si="124"/>
        <v>34 Culture, media and sports occupations</v>
      </c>
      <c r="B128" s="27">
        <f t="shared" si="125"/>
        <v>-1.0155445061255861</v>
      </c>
      <c r="C128" s="27">
        <f t="shared" si="125"/>
        <v>0.5695549140883216</v>
      </c>
      <c r="D128" s="27">
        <f t="shared" si="125"/>
        <v>-1.1986437659938396</v>
      </c>
      <c r="E128" s="27">
        <f t="shared" si="125"/>
        <v>1.5387318981122746</v>
      </c>
      <c r="F128" s="27">
        <f t="shared" si="126"/>
        <v>0.34008813211843503</v>
      </c>
      <c r="L128" t="str">
        <f t="shared" si="127"/>
        <v>34 Culture, media and sports occupations</v>
      </c>
      <c r="M128" s="27">
        <f t="shared" si="128"/>
        <v>-1.0542197973290559</v>
      </c>
      <c r="N128" s="27">
        <f t="shared" si="128"/>
        <v>-7.1340978227768304E-2</v>
      </c>
      <c r="O128" s="27">
        <f t="shared" si="128"/>
        <v>-0.66441426577004759</v>
      </c>
      <c r="P128" s="27">
        <f t="shared" si="128"/>
        <v>0.94757332414840523</v>
      </c>
      <c r="Q128" s="27">
        <f t="shared" si="129"/>
        <v>0.28315905837835764</v>
      </c>
      <c r="W128" t="str">
        <f t="shared" si="130"/>
        <v>34 Culture, media and sports occupations</v>
      </c>
      <c r="X128" s="27">
        <f t="shared" si="131"/>
        <v>3.8675291203487561E-2</v>
      </c>
      <c r="Y128" s="27">
        <f t="shared" si="131"/>
        <v>0.64089589231610233</v>
      </c>
      <c r="Z128" s="27">
        <f t="shared" si="131"/>
        <v>-0.53422950022378934</v>
      </c>
      <c r="AA128" s="27">
        <f t="shared" si="131"/>
        <v>0.5911585739638614</v>
      </c>
      <c r="AB128" s="27">
        <f t="shared" si="132"/>
        <v>5.6929073740072056E-2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2.8983793474910087</v>
      </c>
      <c r="C129" s="27">
        <f t="shared" si="125"/>
        <v>1.8087388612141169</v>
      </c>
      <c r="D129" s="27">
        <f t="shared" si="125"/>
        <v>1.2637661283515484</v>
      </c>
      <c r="E129" s="27">
        <f t="shared" si="125"/>
        <v>3.3139618004663944</v>
      </c>
      <c r="F129" s="27">
        <f t="shared" si="126"/>
        <v>4.5777279288179429</v>
      </c>
      <c r="L129" t="str">
        <f t="shared" si="127"/>
        <v>35 Business and public service associate professionals</v>
      </c>
      <c r="M129" s="27">
        <f t="shared" si="128"/>
        <v>0.62310443721923647</v>
      </c>
      <c r="N129" s="27">
        <f t="shared" si="128"/>
        <v>1.287542967791417</v>
      </c>
      <c r="O129" s="27">
        <f t="shared" si="128"/>
        <v>0.31372195381493384</v>
      </c>
      <c r="P129" s="27">
        <f t="shared" si="128"/>
        <v>0.74376395560019759</v>
      </c>
      <c r="Q129" s="27">
        <f t="shared" si="129"/>
        <v>1.0574859094151314</v>
      </c>
      <c r="W129" t="str">
        <f t="shared" si="130"/>
        <v>35 Business and public service associate professionals</v>
      </c>
      <c r="X129" s="27">
        <f t="shared" si="131"/>
        <v>2.2752749102716976</v>
      </c>
      <c r="Y129" s="27">
        <f t="shared" si="131"/>
        <v>0.52119589342264661</v>
      </c>
      <c r="Z129" s="27">
        <f t="shared" si="131"/>
        <v>0.95004417453660395</v>
      </c>
      <c r="AA129" s="27">
        <f t="shared" si="131"/>
        <v>2.5701978448662359</v>
      </c>
      <c r="AB129" s="27">
        <f t="shared" si="132"/>
        <v>3.5202420194028399</v>
      </c>
    </row>
    <row r="130" spans="1:28" x14ac:dyDescent="0.2">
      <c r="A130" t="str">
        <f t="shared" si="124"/>
        <v>41 Administrative occupations</v>
      </c>
      <c r="B130" s="27">
        <f t="shared" si="125"/>
        <v>-2.280204779012152</v>
      </c>
      <c r="C130" s="27">
        <f t="shared" si="125"/>
        <v>1.8963649078212654</v>
      </c>
      <c r="D130" s="27">
        <f t="shared" si="125"/>
        <v>1.6723396616447559</v>
      </c>
      <c r="E130" s="27">
        <f t="shared" si="125"/>
        <v>-2.9725803575970673</v>
      </c>
      <c r="F130" s="27">
        <f t="shared" si="126"/>
        <v>-1.3002406959523114</v>
      </c>
      <c r="L130" t="str">
        <f t="shared" si="127"/>
        <v>41 Administrative occupations</v>
      </c>
      <c r="M130" s="27">
        <f t="shared" si="128"/>
        <v>-1.4169098814751084</v>
      </c>
      <c r="N130" s="27">
        <f t="shared" si="128"/>
        <v>2.6513122171206422</v>
      </c>
      <c r="O130" s="27">
        <f t="shared" si="128"/>
        <v>0.87907781344635083</v>
      </c>
      <c r="P130" s="27">
        <f t="shared" si="128"/>
        <v>1.5472414398749308</v>
      </c>
      <c r="Q130" s="27">
        <f t="shared" si="129"/>
        <v>2.4263192533212816</v>
      </c>
      <c r="W130" t="str">
        <f t="shared" si="130"/>
        <v>41 Administrative occupations</v>
      </c>
      <c r="X130" s="27">
        <f t="shared" si="131"/>
        <v>-0.86329489753710931</v>
      </c>
      <c r="Y130" s="27">
        <f t="shared" si="131"/>
        <v>-0.75494730929931109</v>
      </c>
      <c r="Z130" s="27">
        <f t="shared" si="131"/>
        <v>0.79326184819833401</v>
      </c>
      <c r="AA130" s="27">
        <f t="shared" si="131"/>
        <v>-4.5198217974719057</v>
      </c>
      <c r="AB130" s="27">
        <f t="shared" si="132"/>
        <v>-3.7265599492735717</v>
      </c>
    </row>
    <row r="131" spans="1:28" x14ac:dyDescent="0.2">
      <c r="A131" t="str">
        <f t="shared" si="124"/>
        <v>42 Secretarial and related occupations</v>
      </c>
      <c r="B131" s="27">
        <f t="shared" si="125"/>
        <v>-2.0967115808578818</v>
      </c>
      <c r="C131" s="27">
        <f t="shared" si="125"/>
        <v>-0.44459708444385271</v>
      </c>
      <c r="D131" s="27">
        <f t="shared" si="125"/>
        <v>-1.4678981428094815</v>
      </c>
      <c r="E131" s="27">
        <f t="shared" si="125"/>
        <v>-3.6955923352391835</v>
      </c>
      <c r="F131" s="27">
        <f t="shared" si="126"/>
        <v>-5.163490478048665</v>
      </c>
      <c r="L131" t="str">
        <f t="shared" si="127"/>
        <v>42 Secretarial and related occupations</v>
      </c>
      <c r="M131" s="27">
        <f t="shared" si="128"/>
        <v>-0.18312521195465226</v>
      </c>
      <c r="N131" s="27">
        <f t="shared" si="128"/>
        <v>-5.987028145318074E-2</v>
      </c>
      <c r="O131" s="27">
        <f t="shared" si="128"/>
        <v>-1.3122841100782545E-2</v>
      </c>
      <c r="P131" s="27">
        <f t="shared" si="128"/>
        <v>8.2598486383204217E-2</v>
      </c>
      <c r="Q131" s="27">
        <f t="shared" si="129"/>
        <v>6.9475645282421672E-2</v>
      </c>
      <c r="W131" t="str">
        <f t="shared" si="130"/>
        <v>42 Secretarial and related occupations</v>
      </c>
      <c r="X131" s="27">
        <f t="shared" si="131"/>
        <v>-1.913586368903232</v>
      </c>
      <c r="Y131" s="27">
        <f t="shared" si="131"/>
        <v>-0.38472680299067363</v>
      </c>
      <c r="Z131" s="27">
        <f t="shared" si="131"/>
        <v>-1.4547753017086951</v>
      </c>
      <c r="AA131" s="27">
        <f t="shared" si="131"/>
        <v>-3.7781908216223901</v>
      </c>
      <c r="AB131" s="27">
        <f t="shared" si="132"/>
        <v>-5.2329661233310851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0.92088078253986261</v>
      </c>
      <c r="C132" s="27">
        <f t="shared" si="125"/>
        <v>-1.4390362586664729</v>
      </c>
      <c r="D132" s="27">
        <f t="shared" si="125"/>
        <v>0.21386750669292631</v>
      </c>
      <c r="E132" s="27">
        <f t="shared" si="125"/>
        <v>1.2151372258258899</v>
      </c>
      <c r="F132" s="27">
        <f t="shared" si="126"/>
        <v>1.4290047325188162</v>
      </c>
      <c r="L132" t="str">
        <f t="shared" si="127"/>
        <v>51 Skilled agricultural and related trades</v>
      </c>
      <c r="M132" s="27">
        <f t="shared" si="128"/>
        <v>1.6592353032765716</v>
      </c>
      <c r="N132" s="27">
        <f t="shared" si="128"/>
        <v>-2.1251873297659687</v>
      </c>
      <c r="O132" s="27">
        <f t="shared" si="128"/>
        <v>-6.279157773624533E-3</v>
      </c>
      <c r="P132" s="27">
        <f t="shared" si="128"/>
        <v>0.70160474184534483</v>
      </c>
      <c r="Q132" s="27">
        <f t="shared" si="129"/>
        <v>0.69532558407172029</v>
      </c>
      <c r="W132" t="str">
        <f t="shared" si="130"/>
        <v>51 Skilled agricultural and related trades</v>
      </c>
      <c r="X132" s="27">
        <f t="shared" si="131"/>
        <v>-0.73835452073668639</v>
      </c>
      <c r="Y132" s="27">
        <f t="shared" si="131"/>
        <v>0.68615107109946694</v>
      </c>
      <c r="Z132" s="27">
        <f t="shared" si="131"/>
        <v>0.2201466644665615</v>
      </c>
      <c r="AA132" s="27">
        <f t="shared" si="131"/>
        <v>0.51353248398055884</v>
      </c>
      <c r="AB132" s="27">
        <f t="shared" si="132"/>
        <v>0.73367914844712034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0.45095822201473723</v>
      </c>
      <c r="C133" s="27">
        <f t="shared" si="125"/>
        <v>-3.6857775061181179</v>
      </c>
      <c r="D133" s="27">
        <f t="shared" si="125"/>
        <v>0.54789312938666157</v>
      </c>
      <c r="E133" s="27">
        <f t="shared" si="125"/>
        <v>-0.57357666457648548</v>
      </c>
      <c r="F133" s="27">
        <f t="shared" si="126"/>
        <v>-2.5683535189823914E-2</v>
      </c>
      <c r="L133" t="str">
        <f t="shared" si="127"/>
        <v>52 Skilled metal, electrical and electronic trades</v>
      </c>
      <c r="M133" s="27">
        <f t="shared" si="128"/>
        <v>9.5831444409597566E-3</v>
      </c>
      <c r="N133" s="27">
        <f t="shared" si="128"/>
        <v>-3.3964722024241532</v>
      </c>
      <c r="O133" s="27">
        <f t="shared" si="128"/>
        <v>-9.980825588543496E-2</v>
      </c>
      <c r="P133" s="27">
        <f t="shared" si="128"/>
        <v>-1.0203109016093173</v>
      </c>
      <c r="Q133" s="27">
        <f t="shared" si="129"/>
        <v>-1.1201191574947522</v>
      </c>
      <c r="W133" t="str">
        <f t="shared" si="130"/>
        <v>52 Skilled metal, electrical and electronic trades</v>
      </c>
      <c r="X133" s="27">
        <f t="shared" si="131"/>
        <v>0.44137507757380678</v>
      </c>
      <c r="Y133" s="27">
        <f t="shared" si="131"/>
        <v>-0.2893053036939951</v>
      </c>
      <c r="Z133" s="27">
        <f t="shared" si="131"/>
        <v>0.6477013852721184</v>
      </c>
      <c r="AA133" s="27">
        <f t="shared" si="131"/>
        <v>0.44673423703280291</v>
      </c>
      <c r="AB133" s="27">
        <f t="shared" si="132"/>
        <v>1.0944356223049212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-1.4802038168146616</v>
      </c>
      <c r="C134" s="27">
        <f t="shared" si="125"/>
        <v>-2.5934623967172925</v>
      </c>
      <c r="D134" s="27">
        <f t="shared" si="125"/>
        <v>0.77617979430097606</v>
      </c>
      <c r="E134" s="27">
        <f t="shared" si="125"/>
        <v>-1.3667018957810875</v>
      </c>
      <c r="F134" s="27">
        <f t="shared" si="126"/>
        <v>-0.59052210148011142</v>
      </c>
      <c r="L134" t="str">
        <f t="shared" si="127"/>
        <v>53 Skilled construction and building trades</v>
      </c>
      <c r="M134" s="27">
        <f t="shared" si="128"/>
        <v>-1.5501089452391561</v>
      </c>
      <c r="N134" s="27">
        <f t="shared" si="128"/>
        <v>-2.5672173761116284</v>
      </c>
      <c r="O134" s="27">
        <f t="shared" si="128"/>
        <v>0.91692889703056579</v>
      </c>
      <c r="P134" s="27">
        <f t="shared" si="128"/>
        <v>-1.4262606535640643</v>
      </c>
      <c r="Q134" s="27">
        <f t="shared" si="129"/>
        <v>-0.50933175653349849</v>
      </c>
      <c r="W134" t="str">
        <f t="shared" si="130"/>
        <v>53 Skilled construction and building trades</v>
      </c>
      <c r="X134" s="27">
        <f t="shared" si="131"/>
        <v>6.9905128424480323E-2</v>
      </c>
      <c r="Y134" s="27">
        <f t="shared" si="131"/>
        <v>-2.624502060566114E-2</v>
      </c>
      <c r="Z134" s="27">
        <f t="shared" si="131"/>
        <v>-0.14074910272959912</v>
      </c>
      <c r="AA134" s="27">
        <f t="shared" si="131"/>
        <v>5.9558757782979033E-2</v>
      </c>
      <c r="AB134" s="27">
        <f t="shared" si="132"/>
        <v>-8.1190344946620085E-2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-1.8119926603725816</v>
      </c>
      <c r="C135" s="27">
        <f t="shared" si="125"/>
        <v>-1.2976197332208592</v>
      </c>
      <c r="D135" s="27">
        <f t="shared" si="125"/>
        <v>1.5893364218978263</v>
      </c>
      <c r="E135" s="27">
        <f t="shared" si="125"/>
        <v>0.79451424275912785</v>
      </c>
      <c r="F135" s="27">
        <f t="shared" si="126"/>
        <v>2.3838506646569542</v>
      </c>
      <c r="L135" t="str">
        <f t="shared" si="127"/>
        <v>54 Textiles, printing and other skilled trades</v>
      </c>
      <c r="M135" s="27">
        <f t="shared" si="128"/>
        <v>-1.0954084502573362</v>
      </c>
      <c r="N135" s="27">
        <f t="shared" si="128"/>
        <v>-1.7187688160074508</v>
      </c>
      <c r="O135" s="27">
        <f t="shared" si="128"/>
        <v>0.96287205425392486</v>
      </c>
      <c r="P135" s="27">
        <f t="shared" si="128"/>
        <v>0.32890268753138407</v>
      </c>
      <c r="Q135" s="27">
        <f t="shared" si="129"/>
        <v>1.2917747417853089</v>
      </c>
      <c r="W135" t="str">
        <f t="shared" si="130"/>
        <v>54 Textiles, printing and other skilled trades</v>
      </c>
      <c r="X135" s="27">
        <f t="shared" si="131"/>
        <v>-0.71658421011524798</v>
      </c>
      <c r="Y135" s="27">
        <f t="shared" si="131"/>
        <v>0.42114908278661201</v>
      </c>
      <c r="Z135" s="27">
        <f t="shared" si="131"/>
        <v>0.62646436764388103</v>
      </c>
      <c r="AA135" s="27">
        <f t="shared" si="131"/>
        <v>0.46561155522773578</v>
      </c>
      <c r="AB135" s="27">
        <f t="shared" si="132"/>
        <v>1.0920759228716168</v>
      </c>
    </row>
    <row r="136" spans="1:28" x14ac:dyDescent="0.2">
      <c r="A136" t="str">
        <f t="shared" si="124"/>
        <v>61 Caring personal service occupations</v>
      </c>
      <c r="B136" s="27">
        <f t="shared" si="125"/>
        <v>0.99947568064596481</v>
      </c>
      <c r="C136" s="27">
        <f t="shared" si="125"/>
        <v>-3.1646248088882132</v>
      </c>
      <c r="D136" s="27">
        <f t="shared" si="125"/>
        <v>3.5536200892555598</v>
      </c>
      <c r="E136" s="27">
        <f t="shared" si="125"/>
        <v>5.8682795774388268</v>
      </c>
      <c r="F136" s="27">
        <f t="shared" si="126"/>
        <v>9.4218996666943866</v>
      </c>
      <c r="L136" t="str">
        <f t="shared" si="127"/>
        <v>61 Caring personal service occupations</v>
      </c>
      <c r="M136" s="27">
        <f t="shared" si="128"/>
        <v>-0.36929704827245224</v>
      </c>
      <c r="N136" s="27">
        <f t="shared" si="128"/>
        <v>-0.16061825400085539</v>
      </c>
      <c r="O136" s="27">
        <f t="shared" si="128"/>
        <v>2.3062665615149847</v>
      </c>
      <c r="P136" s="27">
        <f t="shared" si="128"/>
        <v>2.5071043338998358</v>
      </c>
      <c r="Q136" s="27">
        <f t="shared" si="129"/>
        <v>4.8133708954148204</v>
      </c>
      <c r="W136" t="str">
        <f t="shared" si="130"/>
        <v>61 Caring personal service occupations</v>
      </c>
      <c r="X136" s="27">
        <f t="shared" si="131"/>
        <v>1.3687727289184224</v>
      </c>
      <c r="Y136" s="27">
        <f t="shared" si="131"/>
        <v>-3.00400655488734</v>
      </c>
      <c r="Z136" s="27">
        <f t="shared" si="131"/>
        <v>1.2473535277405432</v>
      </c>
      <c r="AA136" s="27">
        <f t="shared" si="131"/>
        <v>3.3611752435390656</v>
      </c>
      <c r="AB136" s="27">
        <f t="shared" si="132"/>
        <v>4.6085287712796088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1.1859157887798162</v>
      </c>
      <c r="C137" s="27">
        <f t="shared" si="125"/>
        <v>-1.5451013131902975</v>
      </c>
      <c r="D137" s="27">
        <f t="shared" si="125"/>
        <v>-0.7547636711990755</v>
      </c>
      <c r="E137" s="27">
        <f t="shared" si="125"/>
        <v>0.40656841284354073</v>
      </c>
      <c r="F137" s="27">
        <f t="shared" si="126"/>
        <v>-0.34819525835553478</v>
      </c>
      <c r="L137" t="str">
        <f t="shared" si="127"/>
        <v>62 Leisure, travel and related personal service occupations</v>
      </c>
      <c r="M137" s="27">
        <f t="shared" si="128"/>
        <v>0.56967598444091117</v>
      </c>
      <c r="N137" s="27">
        <f t="shared" si="128"/>
        <v>-0.68164698971667104</v>
      </c>
      <c r="O137" s="27">
        <f t="shared" si="128"/>
        <v>5.3385917372969161E-2</v>
      </c>
      <c r="P137" s="27">
        <f t="shared" si="128"/>
        <v>0.68013815094158581</v>
      </c>
      <c r="Q137" s="27">
        <f t="shared" si="129"/>
        <v>0.73352406831455497</v>
      </c>
      <c r="W137" t="str">
        <f t="shared" si="130"/>
        <v>62 Leisure, travel and related personal service occupations</v>
      </c>
      <c r="X137" s="27">
        <f t="shared" si="131"/>
        <v>0.61623980433891035</v>
      </c>
      <c r="Y137" s="27">
        <f t="shared" si="131"/>
        <v>-0.86345432347362916</v>
      </c>
      <c r="Z137" s="27">
        <f t="shared" si="131"/>
        <v>-0.80814958857205177</v>
      </c>
      <c r="AA137" s="27">
        <f t="shared" si="131"/>
        <v>-0.27356973809804863</v>
      </c>
      <c r="AB137" s="27">
        <f t="shared" si="132"/>
        <v>-1.0817193266701004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-0.15180678577599371</v>
      </c>
      <c r="C138" s="27">
        <f t="shared" si="125"/>
        <v>0.17396272520432288</v>
      </c>
      <c r="D138" s="27">
        <f t="shared" si="125"/>
        <v>-0.22284097062168695</v>
      </c>
      <c r="E138" s="27">
        <f t="shared" si="125"/>
        <v>4.6735287713751683E-2</v>
      </c>
      <c r="F138" s="27">
        <f t="shared" si="126"/>
        <v>-0.17610568290793527</v>
      </c>
      <c r="L138" t="str">
        <f t="shared" si="127"/>
        <v>63 Community and civil enforcement occupations</v>
      </c>
      <c r="M138" s="27">
        <f t="shared" si="128"/>
        <v>-0.19536313830989699</v>
      </c>
      <c r="N138" s="27">
        <f t="shared" si="128"/>
        <v>0.21949801750572234</v>
      </c>
      <c r="O138" s="27">
        <f t="shared" si="128"/>
        <v>-0.30988497259454256</v>
      </c>
      <c r="P138" s="27">
        <f t="shared" si="128"/>
        <v>5.0948628681770414E-2</v>
      </c>
      <c r="Q138" s="27">
        <f t="shared" si="129"/>
        <v>-0.25893634391277215</v>
      </c>
      <c r="W138" t="str">
        <f t="shared" si="130"/>
        <v>63 Community and civil enforcement occupations</v>
      </c>
      <c r="X138" s="27">
        <f t="shared" si="131"/>
        <v>4.355635253390347E-2</v>
      </c>
      <c r="Y138" s="27">
        <f t="shared" si="131"/>
        <v>-4.5535292301400354E-2</v>
      </c>
      <c r="Z138" s="27">
        <f t="shared" si="131"/>
        <v>8.7044001972855167E-2</v>
      </c>
      <c r="AA138" s="27">
        <f t="shared" si="131"/>
        <v>-4.213340968018342E-3</v>
      </c>
      <c r="AB138" s="27">
        <f t="shared" si="132"/>
        <v>8.2830661004836825E-2</v>
      </c>
    </row>
    <row r="139" spans="1:28" x14ac:dyDescent="0.2">
      <c r="A139" t="str">
        <f t="shared" si="124"/>
        <v>71 Sales occupations</v>
      </c>
      <c r="B139" s="27">
        <f t="shared" si="125"/>
        <v>-0.77388188725039697</v>
      </c>
      <c r="C139" s="27">
        <f t="shared" si="125"/>
        <v>0.25958248536273487</v>
      </c>
      <c r="D139" s="27">
        <f t="shared" si="125"/>
        <v>-0.3503847745974582</v>
      </c>
      <c r="E139" s="27">
        <f t="shared" si="125"/>
        <v>-1.3709451763087301</v>
      </c>
      <c r="F139" s="27">
        <f t="shared" si="126"/>
        <v>-1.7213299509061883</v>
      </c>
      <c r="L139" t="str">
        <f t="shared" si="127"/>
        <v>71 Sales occupations</v>
      </c>
      <c r="M139" s="27">
        <f t="shared" si="128"/>
        <v>0.64973958336804571</v>
      </c>
      <c r="N139" s="27">
        <f t="shared" si="128"/>
        <v>9.9988326727316945E-2</v>
      </c>
      <c r="O139" s="27">
        <f t="shared" si="128"/>
        <v>0.18887145309315301</v>
      </c>
      <c r="P139" s="27">
        <f t="shared" si="128"/>
        <v>0.10090506644314701</v>
      </c>
      <c r="Q139" s="27">
        <f t="shared" si="129"/>
        <v>0.28977651953630001</v>
      </c>
      <c r="W139" t="str">
        <f t="shared" si="130"/>
        <v>71 Sales occupations</v>
      </c>
      <c r="X139" s="27">
        <f t="shared" si="131"/>
        <v>-1.4236214706183432</v>
      </c>
      <c r="Y139" s="27">
        <f t="shared" si="131"/>
        <v>0.15959415863540016</v>
      </c>
      <c r="Z139" s="27">
        <f t="shared" si="131"/>
        <v>-0.53925622769061121</v>
      </c>
      <c r="AA139" s="27">
        <f t="shared" si="131"/>
        <v>-1.4718502427518771</v>
      </c>
      <c r="AB139" s="27">
        <f t="shared" si="132"/>
        <v>-2.0111064704424884</v>
      </c>
    </row>
    <row r="140" spans="1:28" x14ac:dyDescent="0.2">
      <c r="A140" t="str">
        <f t="shared" si="124"/>
        <v>72 Customer service occupations</v>
      </c>
      <c r="B140" s="27">
        <f t="shared" si="125"/>
        <v>0.71091462023467678</v>
      </c>
      <c r="C140" s="27">
        <f t="shared" si="125"/>
        <v>0.295869752145828</v>
      </c>
      <c r="D140" s="27">
        <f t="shared" si="125"/>
        <v>1.4754245022710659</v>
      </c>
      <c r="E140" s="27">
        <f t="shared" si="125"/>
        <v>1.6283853766416261</v>
      </c>
      <c r="F140" s="27">
        <f t="shared" si="126"/>
        <v>3.103809878912692</v>
      </c>
      <c r="L140" t="str">
        <f t="shared" si="127"/>
        <v>72 Customer service occupations</v>
      </c>
      <c r="M140" s="27">
        <f t="shared" si="128"/>
        <v>-0.42561469150436615</v>
      </c>
      <c r="N140" s="27">
        <f t="shared" si="128"/>
        <v>0.5958099503745844</v>
      </c>
      <c r="O140" s="27">
        <f t="shared" si="128"/>
        <v>1.1385585443952477</v>
      </c>
      <c r="P140" s="27">
        <f t="shared" si="128"/>
        <v>1.0342901401997384</v>
      </c>
      <c r="Q140" s="27">
        <f t="shared" si="129"/>
        <v>2.1728486845949861</v>
      </c>
      <c r="W140" t="str">
        <f t="shared" si="130"/>
        <v>72 Customer service occupations</v>
      </c>
      <c r="X140" s="27">
        <f t="shared" si="131"/>
        <v>1.1365293117390518</v>
      </c>
      <c r="Y140" s="27">
        <f t="shared" si="131"/>
        <v>-0.29994019822876439</v>
      </c>
      <c r="Z140" s="27">
        <f t="shared" si="131"/>
        <v>0.33686595787581908</v>
      </c>
      <c r="AA140" s="27">
        <f t="shared" si="131"/>
        <v>0.59409523644188411</v>
      </c>
      <c r="AB140" s="27">
        <f t="shared" si="132"/>
        <v>0.93096119431770319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-0.26452586328400685</v>
      </c>
      <c r="C141" s="27">
        <f t="shared" si="125"/>
        <v>-1.4630715732007147</v>
      </c>
      <c r="D141" s="27">
        <f t="shared" si="125"/>
        <v>0.72613401499246066</v>
      </c>
      <c r="E141" s="27">
        <f t="shared" si="125"/>
        <v>-0.54817051037667675</v>
      </c>
      <c r="F141" s="27">
        <f t="shared" si="126"/>
        <v>0.17796350461578392</v>
      </c>
      <c r="L141" t="str">
        <f t="shared" si="127"/>
        <v>81 Process, plant and machine operatives</v>
      </c>
      <c r="M141" s="27">
        <f t="shared" si="128"/>
        <v>-0.23573942808141979</v>
      </c>
      <c r="N141" s="27">
        <f t="shared" si="128"/>
        <v>-1.2656073606717833</v>
      </c>
      <c r="O141" s="27">
        <f t="shared" si="128"/>
        <v>0.40964430539231245</v>
      </c>
      <c r="P141" s="27">
        <f t="shared" si="128"/>
        <v>-0.54845402236810159</v>
      </c>
      <c r="Q141" s="27">
        <f t="shared" si="129"/>
        <v>-0.13880971697578914</v>
      </c>
      <c r="W141" t="str">
        <f t="shared" si="130"/>
        <v>81 Process, plant and machine operatives</v>
      </c>
      <c r="X141" s="27">
        <f t="shared" si="131"/>
        <v>-2.8786435202573291E-2</v>
      </c>
      <c r="Y141" s="27">
        <f t="shared" si="131"/>
        <v>-0.19746421252892499</v>
      </c>
      <c r="Z141" s="27">
        <f t="shared" si="131"/>
        <v>0.31648970960015244</v>
      </c>
      <c r="AA141" s="27">
        <f t="shared" si="131"/>
        <v>2.8351199142884198E-4</v>
      </c>
      <c r="AB141" s="27">
        <f t="shared" si="132"/>
        <v>0.31677322159158128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1.6242838726808309</v>
      </c>
      <c r="C142" s="27">
        <f t="shared" si="125"/>
        <v>-3.6196888042483373</v>
      </c>
      <c r="D142" s="27">
        <f t="shared" si="125"/>
        <v>0.48569959448152389</v>
      </c>
      <c r="E142" s="27">
        <f t="shared" si="125"/>
        <v>-0.17989805360146249</v>
      </c>
      <c r="F142" s="27">
        <f t="shared" si="126"/>
        <v>0.3058015408800614</v>
      </c>
      <c r="L142" t="str">
        <f t="shared" si="127"/>
        <v>82 Transport and mobile machine drivers and operatives</v>
      </c>
      <c r="M142" s="27">
        <f t="shared" si="128"/>
        <v>1.7014725540837539</v>
      </c>
      <c r="N142" s="27">
        <f t="shared" si="128"/>
        <v>-3.3149491588821789</v>
      </c>
      <c r="O142" s="27">
        <f t="shared" si="128"/>
        <v>-0.11368775910582229</v>
      </c>
      <c r="P142" s="27">
        <f t="shared" si="128"/>
        <v>-0.50041967952315147</v>
      </c>
      <c r="Q142" s="27">
        <f t="shared" si="129"/>
        <v>-0.61410743862897377</v>
      </c>
      <c r="W142" t="str">
        <f t="shared" si="130"/>
        <v>82 Transport and mobile machine drivers and operatives</v>
      </c>
      <c r="X142" s="27">
        <f t="shared" si="131"/>
        <v>-7.7188681402896808E-2</v>
      </c>
      <c r="Y142" s="27">
        <f t="shared" si="131"/>
        <v>-0.30473964536617637</v>
      </c>
      <c r="Z142" s="27">
        <f t="shared" si="131"/>
        <v>0.5993873535873282</v>
      </c>
      <c r="AA142" s="27">
        <f t="shared" si="131"/>
        <v>0.32052162592169564</v>
      </c>
      <c r="AB142" s="27">
        <f t="shared" si="132"/>
        <v>0.91990897950902384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-1.4542245347306508</v>
      </c>
      <c r="C143" s="27">
        <f t="shared" si="125"/>
        <v>-0.85577207233706609</v>
      </c>
      <c r="D143" s="27">
        <f t="shared" si="125"/>
        <v>7.3415444844112461</v>
      </c>
      <c r="E143" s="27">
        <f t="shared" si="125"/>
        <v>1.9860566825843637</v>
      </c>
      <c r="F143" s="27">
        <f t="shared" si="126"/>
        <v>9.3276011669956098</v>
      </c>
      <c r="L143" t="str">
        <f t="shared" si="127"/>
        <v>91 Elementary trades and related occupations</v>
      </c>
      <c r="M143" s="27">
        <f t="shared" si="128"/>
        <v>-0.9310560332857003</v>
      </c>
      <c r="N143" s="27">
        <f t="shared" si="128"/>
        <v>-0.75002926037654305</v>
      </c>
      <c r="O143" s="27">
        <f t="shared" si="128"/>
        <v>2.767653556935767</v>
      </c>
      <c r="P143" s="27">
        <f t="shared" si="128"/>
        <v>0.90844720404979284</v>
      </c>
      <c r="Q143" s="27">
        <f t="shared" si="129"/>
        <v>3.6761007609855598</v>
      </c>
      <c r="W143" t="str">
        <f t="shared" si="130"/>
        <v>91 Elementary trades and related occupations</v>
      </c>
      <c r="X143" s="27">
        <f t="shared" si="131"/>
        <v>-0.5231685014449361</v>
      </c>
      <c r="Y143" s="27">
        <f t="shared" si="131"/>
        <v>-0.10574281196051438</v>
      </c>
      <c r="Z143" s="27">
        <f t="shared" si="131"/>
        <v>4.5738909274754755</v>
      </c>
      <c r="AA143" s="27">
        <f t="shared" si="131"/>
        <v>1.0776094785345931</v>
      </c>
      <c r="AB143" s="27">
        <f t="shared" si="132"/>
        <v>5.6515004060100686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-9.3184340714515201E-2</v>
      </c>
      <c r="C144" s="27">
        <f t="shared" si="125"/>
        <v>-5.3740296910721952</v>
      </c>
      <c r="D144" s="27">
        <f t="shared" si="125"/>
        <v>-5.9598311651626688</v>
      </c>
      <c r="E144" s="27">
        <f t="shared" si="125"/>
        <v>-4.7205523410505066</v>
      </c>
      <c r="F144" s="27">
        <f t="shared" si="126"/>
        <v>-10.680383506213175</v>
      </c>
      <c r="L144" t="str">
        <f t="shared" si="127"/>
        <v>92 Elementary administration and service occupations</v>
      </c>
      <c r="M144" s="27">
        <f t="shared" si="128"/>
        <v>-0.81646868112704141</v>
      </c>
      <c r="N144" s="27">
        <f t="shared" si="128"/>
        <v>-2.0417680617298686</v>
      </c>
      <c r="O144" s="27">
        <f t="shared" si="128"/>
        <v>-0.78703041159722176</v>
      </c>
      <c r="P144" s="27">
        <f t="shared" si="128"/>
        <v>-2.7176020208512774</v>
      </c>
      <c r="Q144" s="27">
        <f t="shared" si="129"/>
        <v>-3.5046324324484992</v>
      </c>
      <c r="W144" t="str">
        <f t="shared" si="130"/>
        <v>92 Elementary administration and service occupations</v>
      </c>
      <c r="X144" s="27">
        <f t="shared" si="131"/>
        <v>0.72328434041259015</v>
      </c>
      <c r="Y144" s="27">
        <f t="shared" si="131"/>
        <v>-3.3322616293425824</v>
      </c>
      <c r="Z144" s="27">
        <f t="shared" si="131"/>
        <v>-5.1728007535653049</v>
      </c>
      <c r="AA144" s="27">
        <f t="shared" si="131"/>
        <v>-2.0029503201992824</v>
      </c>
      <c r="AB144" s="27">
        <f t="shared" si="132"/>
        <v>-7.1757510737645873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31.181000000000154</v>
      </c>
      <c r="C146" s="29">
        <f t="shared" ref="C146" si="133">D35-C35</f>
        <v>-11.879999999999882</v>
      </c>
      <c r="D146" s="29">
        <f>E35-D35</f>
        <v>27.527999999999793</v>
      </c>
      <c r="E146" s="29">
        <f>F35-E35</f>
        <v>38.807999999999993</v>
      </c>
      <c r="F146" s="29">
        <f t="shared" ref="F146" si="134">F35-D35</f>
        <v>66.335999999999785</v>
      </c>
      <c r="L146" s="24" t="str">
        <f>L35</f>
        <v>All occupations</v>
      </c>
      <c r="M146" s="29">
        <f>N35-M35</f>
        <v>11.310706215831772</v>
      </c>
      <c r="N146" s="29">
        <f t="shared" ref="N146" si="135">O35-N35</f>
        <v>-10.034788002685502</v>
      </c>
      <c r="O146" s="29">
        <f>P35-O35</f>
        <v>13.935508057656534</v>
      </c>
      <c r="P146" s="29">
        <f>Q35-P35</f>
        <v>18.490470947036442</v>
      </c>
      <c r="Q146" s="29">
        <f t="shared" ref="Q146" si="136">Q35-O35</f>
        <v>32.425979004692977</v>
      </c>
      <c r="W146" s="24" t="str">
        <f>W35</f>
        <v>All occupations</v>
      </c>
      <c r="X146" s="29">
        <f>Y35-X35</f>
        <v>19.870293784168268</v>
      </c>
      <c r="Y146" s="29">
        <f t="shared" ref="Y146" si="137">Z35-Y35</f>
        <v>-1.8452119973143795</v>
      </c>
      <c r="Z146" s="29">
        <f>AA35-Z35</f>
        <v>13.592491942342917</v>
      </c>
      <c r="AA146" s="29">
        <f>AB35-AA35</f>
        <v>20.317529052964005</v>
      </c>
      <c r="AB146" s="29">
        <f t="shared" ref="AB146" si="138">AB35-Z35</f>
        <v>33.910020995306922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61.8325448473257</v>
      </c>
      <c r="C153" s="11">
        <f t="shared" ref="C153:F153" si="143">C8</f>
        <v>71.833585000238955</v>
      </c>
      <c r="D153" s="11">
        <f t="shared" si="143"/>
        <v>73.20934996147453</v>
      </c>
      <c r="E153" s="11">
        <f t="shared" si="143"/>
        <v>67.235545114667758</v>
      </c>
      <c r="F153" s="11">
        <f t="shared" si="143"/>
        <v>73.206086853252387</v>
      </c>
      <c r="H153" s="40">
        <f>IF(D$151-B$151 &lt;&gt; 0,(EXP(LN(D153/B153)/(D$151-B$151))-1)*100,0)</f>
        <v>3.4355637737347511</v>
      </c>
      <c r="I153" s="40">
        <f>IF(F$151-D$151 &lt;&gt; 0,(EXP(LN(F153/D153)/(F$151-D$151))-1)*100,0)</f>
        <v>-2.9715476687064424E-4</v>
      </c>
      <c r="L153" s="10" t="str">
        <f>L8</f>
        <v>11 Corporate managers and directors</v>
      </c>
      <c r="M153" s="11">
        <f>M8</f>
        <v>42.334146740502874</v>
      </c>
      <c r="N153" s="11">
        <f t="shared" ref="N153:Q153" si="144">N8</f>
        <v>46.964610477175867</v>
      </c>
      <c r="O153" s="11">
        <f t="shared" si="144"/>
        <v>47.442750490565437</v>
      </c>
      <c r="P153" s="11">
        <f t="shared" si="144"/>
        <v>41.468940351144347</v>
      </c>
      <c r="Q153" s="11">
        <f t="shared" si="144"/>
        <v>43.206421373358992</v>
      </c>
      <c r="S153" s="40">
        <f>IF(O$151-M$151 &lt;&gt; 0,(EXP(LN(O153/M153)/(O$151-M$151))-1)*100,0)</f>
        <v>2.3047526515350025</v>
      </c>
      <c r="T153" s="40">
        <f>IF(Q$151-O$151 &lt;&gt; 0,(EXP(LN(Q153/O153)/(Q$151-O$151))-1)*100,0)</f>
        <v>-0.62162390227447073</v>
      </c>
      <c r="W153" s="10" t="str">
        <f>W8</f>
        <v>11 Corporate managers and directors</v>
      </c>
      <c r="X153" s="11">
        <f>X8</f>
        <v>19.49839810682284</v>
      </c>
      <c r="Y153" s="11">
        <f t="shared" ref="Y153:AB153" si="145">Y8</f>
        <v>24.868974523063034</v>
      </c>
      <c r="Z153" s="11">
        <f t="shared" si="145"/>
        <v>25.76659947090916</v>
      </c>
      <c r="AA153" s="11">
        <f t="shared" si="145"/>
        <v>25.766604763523308</v>
      </c>
      <c r="AB153" s="11">
        <f t="shared" si="145"/>
        <v>29.999665479893402</v>
      </c>
      <c r="AD153" s="40">
        <f>IF(Z$151-X$151 &lt;&gt; 0,(EXP(LN(Z153/X153)/(Z$151-X$151))-1)*100,0)</f>
        <v>5.7332629089527964</v>
      </c>
      <c r="AE153" s="40">
        <f>IF(AB$151-Z$151 &lt;&gt; 0,(EXP(LN(AB153/Z153)/(AB$151-Z$151))-1)*100,0)</f>
        <v>1.019206700373565</v>
      </c>
    </row>
    <row r="154" spans="1:31" x14ac:dyDescent="0.2">
      <c r="A154" s="10" t="str">
        <f t="shared" si="142"/>
        <v>12 Other managers and proprietors</v>
      </c>
      <c r="B154" s="11">
        <f t="shared" si="142"/>
        <v>27.964669950760079</v>
      </c>
      <c r="C154" s="11">
        <f t="shared" ref="C154:F178" si="146">C9</f>
        <v>29.71425916470946</v>
      </c>
      <c r="D154" s="11">
        <f t="shared" si="146"/>
        <v>29.394748538086525</v>
      </c>
      <c r="E154" s="11">
        <f t="shared" si="146"/>
        <v>31.141608714043819</v>
      </c>
      <c r="F154" s="11">
        <f t="shared" si="146"/>
        <v>35.188959805074759</v>
      </c>
      <c r="H154" s="40">
        <f t="shared" ref="H154:H177" si="147">IF(D$151-B$151 &lt;&gt; 0,(EXP(LN(D154/B154)/(D$151-B$151))-1)*100,0)</f>
        <v>1.0024736615370511</v>
      </c>
      <c r="I154" s="40">
        <f t="shared" ref="I154:I180" si="148">IF(F$151-D$151 &lt;&gt; 0,(EXP(LN(F154/D154)/(F$151-D$151))-1)*100,0)</f>
        <v>1.2066645180146107</v>
      </c>
      <c r="L154" s="10" t="str">
        <f t="shared" ref="L154:Q154" si="149">L9</f>
        <v>12 Other managers and proprietors</v>
      </c>
      <c r="M154" s="11">
        <f t="shared" si="149"/>
        <v>16.22537077516823</v>
      </c>
      <c r="N154" s="11">
        <f t="shared" si="149"/>
        <v>17.055165204915685</v>
      </c>
      <c r="O154" s="11">
        <f t="shared" si="149"/>
        <v>16.131497557450817</v>
      </c>
      <c r="P154" s="11">
        <f t="shared" si="149"/>
        <v>18.441685519647024</v>
      </c>
      <c r="Q154" s="11">
        <f t="shared" si="149"/>
        <v>20.706686967786229</v>
      </c>
      <c r="S154" s="40">
        <f t="shared" ref="S154:S177" si="150">IF(O$151-M$151 &lt;&gt; 0,(EXP(LN(O154/M154)/(O$151-M$151))-1)*100,0)</f>
        <v>-0.11598036274247381</v>
      </c>
      <c r="T154" s="40">
        <f t="shared" ref="T154:T177" si="151">IF(Q$151-O$151 &lt;&gt; 0,(EXP(LN(Q154/O154)/(Q$151-O$151))-1)*100,0)</f>
        <v>1.6784839341073665</v>
      </c>
      <c r="W154" s="10" t="str">
        <f t="shared" ref="W154:AB154" si="152">W9</f>
        <v>12 Other managers and proprietors</v>
      </c>
      <c r="X154" s="11">
        <f t="shared" si="152"/>
        <v>11.739299175591825</v>
      </c>
      <c r="Y154" s="11">
        <f t="shared" si="152"/>
        <v>12.6590939597938</v>
      </c>
      <c r="Z154" s="11">
        <f t="shared" si="152"/>
        <v>13.26325098063573</v>
      </c>
      <c r="AA154" s="11">
        <f t="shared" si="152"/>
        <v>12.699923194396803</v>
      </c>
      <c r="AB154" s="11">
        <f t="shared" si="152"/>
        <v>14.482272837288539</v>
      </c>
      <c r="AD154" s="40">
        <f t="shared" ref="AD154:AD177" si="153">IF(Z$151-X$151 &lt;&gt; 0,(EXP(LN(Z154/X154)/(Z$151-X$151))-1)*100,0)</f>
        <v>2.471138968596831</v>
      </c>
      <c r="AE154" s="40">
        <f t="shared" ref="AE154:AE177" si="154">IF(AB$151-Z$151 &lt;&gt; 0,(EXP(LN(AB154/Z154)/(AB$151-Z$151))-1)*100,0)</f>
        <v>0.5879095232397491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51.670396213620506</v>
      </c>
      <c r="C155" s="11">
        <f t="shared" si="146"/>
        <v>56.867326978930045</v>
      </c>
      <c r="D155" s="11">
        <f t="shared" si="146"/>
        <v>58.999237952522599</v>
      </c>
      <c r="E155" s="11">
        <f t="shared" si="146"/>
        <v>72.699936766515307</v>
      </c>
      <c r="F155" s="11">
        <f t="shared" si="146"/>
        <v>82.466799827797729</v>
      </c>
      <c r="H155" s="40">
        <f t="shared" si="147"/>
        <v>2.6882900455593717</v>
      </c>
      <c r="I155" s="40">
        <f t="shared" si="148"/>
        <v>2.2575812612081192</v>
      </c>
      <c r="L155" s="10" t="str">
        <f t="shared" ref="L155:Q155" si="155">L10</f>
        <v>21 Science, research, engineering and technology professionals</v>
      </c>
      <c r="M155" s="11">
        <f t="shared" si="155"/>
        <v>40.913187772825566</v>
      </c>
      <c r="N155" s="11">
        <f t="shared" si="155"/>
        <v>45.222890340511832</v>
      </c>
      <c r="O155" s="11">
        <f t="shared" si="155"/>
        <v>44.980152984987932</v>
      </c>
      <c r="P155" s="11">
        <f t="shared" si="155"/>
        <v>53.644865931956417</v>
      </c>
      <c r="Q155" s="11">
        <f t="shared" si="155"/>
        <v>59.56801449244675</v>
      </c>
      <c r="S155" s="40">
        <f t="shared" si="150"/>
        <v>1.913454255822522</v>
      </c>
      <c r="T155" s="40">
        <f t="shared" si="151"/>
        <v>1.8902934622879064</v>
      </c>
      <c r="W155" s="10" t="str">
        <f t="shared" ref="W155:AB155" si="156">W10</f>
        <v>21 Science, research, engineering and technology professionals</v>
      </c>
      <c r="X155" s="11">
        <f t="shared" si="156"/>
        <v>10.757208440795035</v>
      </c>
      <c r="Y155" s="11">
        <f t="shared" si="156"/>
        <v>11.644436638418252</v>
      </c>
      <c r="Z155" s="11">
        <f t="shared" si="156"/>
        <v>14.019084967534559</v>
      </c>
      <c r="AA155" s="11">
        <f t="shared" si="156"/>
        <v>19.055070834558986</v>
      </c>
      <c r="AB155" s="11">
        <f t="shared" si="156"/>
        <v>22.898785335351086</v>
      </c>
      <c r="AD155" s="40">
        <f t="shared" si="153"/>
        <v>5.4396648475953269</v>
      </c>
      <c r="AE155" s="40">
        <f t="shared" si="154"/>
        <v>3.3251834890463572</v>
      </c>
    </row>
    <row r="156" spans="1:31" x14ac:dyDescent="0.2">
      <c r="A156" s="10" t="str">
        <f t="shared" si="142"/>
        <v>22 Health professionals</v>
      </c>
      <c r="B156" s="11">
        <f t="shared" si="142"/>
        <v>28.598570229469932</v>
      </c>
      <c r="C156" s="11">
        <f t="shared" si="146"/>
        <v>33.833881045405292</v>
      </c>
      <c r="D156" s="11">
        <f t="shared" si="146"/>
        <v>33.13441310452847</v>
      </c>
      <c r="E156" s="11">
        <f t="shared" si="146"/>
        <v>32.873222404258968</v>
      </c>
      <c r="F156" s="11">
        <f t="shared" si="146"/>
        <v>35.139041773618459</v>
      </c>
      <c r="H156" s="40">
        <f t="shared" si="147"/>
        <v>2.9880872418288407</v>
      </c>
      <c r="I156" s="40">
        <f t="shared" si="148"/>
        <v>0.3923704346867396</v>
      </c>
      <c r="L156" s="10" t="str">
        <f t="shared" ref="L156:Q156" si="157">L11</f>
        <v>22 Health professionals</v>
      </c>
      <c r="M156" s="11">
        <f t="shared" si="157"/>
        <v>6.0158240183069447</v>
      </c>
      <c r="N156" s="11">
        <f t="shared" si="157"/>
        <v>7.046045593616971</v>
      </c>
      <c r="O156" s="11">
        <f t="shared" si="157"/>
        <v>7.6090787418509773</v>
      </c>
      <c r="P156" s="11">
        <f t="shared" si="157"/>
        <v>7.60458234409717</v>
      </c>
      <c r="Q156" s="11">
        <f t="shared" si="157"/>
        <v>8.1541686351878653</v>
      </c>
      <c r="S156" s="40">
        <f t="shared" si="150"/>
        <v>4.8111270435504672</v>
      </c>
      <c r="T156" s="40">
        <f t="shared" si="151"/>
        <v>0.46231325076659946</v>
      </c>
      <c r="W156" s="10" t="str">
        <f t="shared" ref="W156:AB156" si="158">W11</f>
        <v>22 Health professionals</v>
      </c>
      <c r="X156" s="11">
        <f t="shared" si="158"/>
        <v>22.582746211162991</v>
      </c>
      <c r="Y156" s="11">
        <f t="shared" si="158"/>
        <v>26.787835451788297</v>
      </c>
      <c r="Z156" s="11">
        <f t="shared" si="158"/>
        <v>25.525334362677523</v>
      </c>
      <c r="AA156" s="11">
        <f t="shared" si="158"/>
        <v>25.268640060161797</v>
      </c>
      <c r="AB156" s="11">
        <f t="shared" si="158"/>
        <v>26.984873138430654</v>
      </c>
      <c r="AD156" s="40">
        <f t="shared" si="153"/>
        <v>2.4799576277718005</v>
      </c>
      <c r="AE156" s="40">
        <f t="shared" si="154"/>
        <v>0.37138788528996436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32.837554352103076</v>
      </c>
      <c r="C157" s="11">
        <f t="shared" si="146"/>
        <v>34.1077816172863</v>
      </c>
      <c r="D157" s="11">
        <f t="shared" si="146"/>
        <v>34.368680737449701</v>
      </c>
      <c r="E157" s="11">
        <f t="shared" si="146"/>
        <v>33.624517686261846</v>
      </c>
      <c r="F157" s="11">
        <f t="shared" si="146"/>
        <v>36.179642760558608</v>
      </c>
      <c r="H157" s="40">
        <f t="shared" si="147"/>
        <v>0.9156243424656596</v>
      </c>
      <c r="I157" s="40">
        <f t="shared" si="148"/>
        <v>0.34292598351801651</v>
      </c>
      <c r="L157" s="10" t="str">
        <f t="shared" ref="L157:Q157" si="159">L12</f>
        <v>23 Teaching and other educational professionals</v>
      </c>
      <c r="M157" s="11">
        <f t="shared" si="159"/>
        <v>10.24628396989127</v>
      </c>
      <c r="N157" s="11">
        <f t="shared" si="159"/>
        <v>10.090369775474022</v>
      </c>
      <c r="O157" s="11">
        <f t="shared" si="159"/>
        <v>10.660774382221664</v>
      </c>
      <c r="P157" s="11">
        <f t="shared" si="159"/>
        <v>10.828316877770018</v>
      </c>
      <c r="Q157" s="11">
        <f t="shared" si="159"/>
        <v>11.610078169260012</v>
      </c>
      <c r="S157" s="40">
        <f t="shared" si="150"/>
        <v>0.79627271193005722</v>
      </c>
      <c r="T157" s="40">
        <f t="shared" si="151"/>
        <v>0.57030319723596623</v>
      </c>
      <c r="W157" s="10" t="str">
        <f t="shared" ref="W157:AB157" si="160">W12</f>
        <v>23 Teaching and other educational professionals</v>
      </c>
      <c r="X157" s="11">
        <f t="shared" si="160"/>
        <v>22.5912703822118</v>
      </c>
      <c r="Y157" s="11">
        <f t="shared" si="160"/>
        <v>24.017411841812283</v>
      </c>
      <c r="Z157" s="11">
        <f t="shared" si="160"/>
        <v>23.707906355228065</v>
      </c>
      <c r="AA157" s="11">
        <f t="shared" si="160"/>
        <v>22.796200808491836</v>
      </c>
      <c r="AB157" s="11">
        <f t="shared" si="160"/>
        <v>24.569564591298533</v>
      </c>
      <c r="AD157" s="40">
        <f t="shared" si="153"/>
        <v>0.96957074654187014</v>
      </c>
      <c r="AE157" s="40">
        <f t="shared" si="154"/>
        <v>0.23828258430467208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49.700655204836316</v>
      </c>
      <c r="C158" s="11">
        <f t="shared" si="146"/>
        <v>57.114515183871148</v>
      </c>
      <c r="D158" s="11">
        <f t="shared" si="146"/>
        <v>61.070201980416876</v>
      </c>
      <c r="E158" s="11">
        <f t="shared" si="146"/>
        <v>64.528463390978118</v>
      </c>
      <c r="F158" s="11">
        <f t="shared" si="146"/>
        <v>71.306112129075018</v>
      </c>
      <c r="H158" s="40">
        <f t="shared" si="147"/>
        <v>4.2061734435378861</v>
      </c>
      <c r="I158" s="40">
        <f t="shared" si="148"/>
        <v>1.038407706049016</v>
      </c>
      <c r="L158" s="10" t="str">
        <f t="shared" ref="L158:Q158" si="161">L13</f>
        <v>24 Business, media and public service professionals</v>
      </c>
      <c r="M158" s="11">
        <f t="shared" si="161"/>
        <v>29.279752512842265</v>
      </c>
      <c r="N158" s="11">
        <f t="shared" si="161"/>
        <v>31.946383262784003</v>
      </c>
      <c r="O158" s="11">
        <f t="shared" si="161"/>
        <v>33.753101727193012</v>
      </c>
      <c r="P158" s="11">
        <f t="shared" si="161"/>
        <v>35.992613068093554</v>
      </c>
      <c r="Q158" s="11">
        <f t="shared" si="161"/>
        <v>38.997978199009495</v>
      </c>
      <c r="S158" s="40">
        <f t="shared" si="150"/>
        <v>2.8843355983884766</v>
      </c>
      <c r="T158" s="40">
        <f t="shared" si="151"/>
        <v>0.9675675421093155</v>
      </c>
      <c r="W158" s="10" t="str">
        <f t="shared" ref="W158:AB158" si="162">W13</f>
        <v>24 Business, media and public service professionals</v>
      </c>
      <c r="X158" s="11">
        <f t="shared" si="162"/>
        <v>20.420902691994023</v>
      </c>
      <c r="Y158" s="11">
        <f t="shared" si="162"/>
        <v>25.16813192108707</v>
      </c>
      <c r="Z158" s="11">
        <f t="shared" si="162"/>
        <v>27.317100253223831</v>
      </c>
      <c r="AA158" s="11">
        <f t="shared" si="162"/>
        <v>28.535850322884457</v>
      </c>
      <c r="AB158" s="11">
        <f t="shared" si="162"/>
        <v>32.308133930065594</v>
      </c>
      <c r="AD158" s="40">
        <f t="shared" si="153"/>
        <v>5.9917181269633302</v>
      </c>
      <c r="AE158" s="40">
        <f t="shared" si="154"/>
        <v>1.1249884928582921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13.166080862966536</v>
      </c>
      <c r="C159" s="11">
        <f t="shared" si="146"/>
        <v>14.900290968935032</v>
      </c>
      <c r="D159" s="11">
        <f t="shared" si="146"/>
        <v>16.11368127656425</v>
      </c>
      <c r="E159" s="11">
        <f t="shared" si="146"/>
        <v>15.292235239298469</v>
      </c>
      <c r="F159" s="11">
        <f t="shared" si="146"/>
        <v>16.625967420452671</v>
      </c>
      <c r="H159" s="40">
        <f t="shared" si="147"/>
        <v>4.1232343995934118</v>
      </c>
      <c r="I159" s="40">
        <f t="shared" si="148"/>
        <v>0.20886512449223016</v>
      </c>
      <c r="L159" s="10" t="str">
        <f t="shared" ref="L159:Q159" si="163">L14</f>
        <v>31 Science, engineering and technology associate professionals</v>
      </c>
      <c r="M159" s="11">
        <f t="shared" si="163"/>
        <v>9.0953590922170431</v>
      </c>
      <c r="N159" s="11">
        <f t="shared" si="163"/>
        <v>10.735930240965638</v>
      </c>
      <c r="O159" s="11">
        <f t="shared" si="163"/>
        <v>11.093253285060635</v>
      </c>
      <c r="P159" s="11">
        <f t="shared" si="163"/>
        <v>9.9126565250749827</v>
      </c>
      <c r="Q159" s="11">
        <f t="shared" si="163"/>
        <v>10.278699533126938</v>
      </c>
      <c r="S159" s="40">
        <f t="shared" si="150"/>
        <v>4.0513731266037967</v>
      </c>
      <c r="T159" s="40">
        <f t="shared" si="151"/>
        <v>-0.50713214682526209</v>
      </c>
      <c r="W159" s="10" t="str">
        <f t="shared" ref="W159:AB159" si="164">W14</f>
        <v>31 Science, engineering and technology associate professionals</v>
      </c>
      <c r="X159" s="11">
        <f t="shared" si="164"/>
        <v>4.0707217707495058</v>
      </c>
      <c r="Y159" s="11">
        <f t="shared" si="164"/>
        <v>4.1643607279694042</v>
      </c>
      <c r="Z159" s="11">
        <f t="shared" si="164"/>
        <v>5.020427991503615</v>
      </c>
      <c r="AA159" s="11">
        <f t="shared" si="164"/>
        <v>5.3795787142234728</v>
      </c>
      <c r="AB159" s="11">
        <f t="shared" si="164"/>
        <v>6.3472678873256942</v>
      </c>
      <c r="AD159" s="40">
        <f t="shared" si="153"/>
        <v>4.2830835837665671</v>
      </c>
      <c r="AE159" s="40">
        <f t="shared" si="154"/>
        <v>1.5756801534054565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12.769336670369142</v>
      </c>
      <c r="C160" s="11">
        <f t="shared" si="146"/>
        <v>14.366249487931089</v>
      </c>
      <c r="D160" s="11">
        <f t="shared" si="146"/>
        <v>14.42275113945278</v>
      </c>
      <c r="E160" s="11">
        <f t="shared" si="146"/>
        <v>22.691441213491483</v>
      </c>
      <c r="F160" s="11">
        <f t="shared" si="146"/>
        <v>26.787401884733857</v>
      </c>
      <c r="H160" s="40">
        <f t="shared" si="147"/>
        <v>2.4650967554254111</v>
      </c>
      <c r="I160" s="40">
        <f t="shared" si="148"/>
        <v>4.2138640241656145</v>
      </c>
      <c r="L160" s="10" t="str">
        <f t="shared" ref="L160:Q160" si="165">L15</f>
        <v>32 Health and social care associate professionals</v>
      </c>
      <c r="M160" s="11">
        <f t="shared" si="165"/>
        <v>2.6171352145525599</v>
      </c>
      <c r="N160" s="11">
        <f t="shared" si="165"/>
        <v>2.6324781381298554</v>
      </c>
      <c r="O160" s="11">
        <f t="shared" si="165"/>
        <v>2.9652897595498144</v>
      </c>
      <c r="P160" s="11">
        <f t="shared" si="165"/>
        <v>3.9724139229474882</v>
      </c>
      <c r="Q160" s="11">
        <f t="shared" si="165"/>
        <v>4.5006108741648161</v>
      </c>
      <c r="S160" s="40">
        <f t="shared" si="150"/>
        <v>2.5293479293905685</v>
      </c>
      <c r="T160" s="40">
        <f>IF(Q$151-O$151 &lt;&gt; 0,(EXP(LN(Q160/O160)/(Q$151-O$151))-1)*100,0)</f>
        <v>2.8206366185317133</v>
      </c>
      <c r="W160" s="10" t="str">
        <f t="shared" ref="W160:AB160" si="166">W15</f>
        <v>32 Health and social care associate professionals</v>
      </c>
      <c r="X160" s="11">
        <f t="shared" si="166"/>
        <v>10.152201455816579</v>
      </c>
      <c r="Y160" s="11">
        <f t="shared" si="166"/>
        <v>11.733771349801239</v>
      </c>
      <c r="Z160" s="11">
        <f t="shared" si="166"/>
        <v>11.457461379902965</v>
      </c>
      <c r="AA160" s="11">
        <f t="shared" si="166"/>
        <v>18.719027290543988</v>
      </c>
      <c r="AB160" s="11">
        <f t="shared" si="166"/>
        <v>22.286791010569054</v>
      </c>
      <c r="AD160" s="40">
        <f t="shared" si="153"/>
        <v>2.448507294217972</v>
      </c>
      <c r="AE160" s="40">
        <f t="shared" si="154"/>
        <v>4.5355341151229078</v>
      </c>
    </row>
    <row r="161" spans="1:31" x14ac:dyDescent="0.2">
      <c r="A161" s="10" t="str">
        <f t="shared" si="142"/>
        <v>33 Protective service occupations</v>
      </c>
      <c r="B161" s="11">
        <f t="shared" si="142"/>
        <v>10.662448442025834</v>
      </c>
      <c r="C161" s="11">
        <f t="shared" si="146"/>
        <v>10.276839766721425</v>
      </c>
      <c r="D161" s="11">
        <f t="shared" si="146"/>
        <v>10.900372119800057</v>
      </c>
      <c r="E161" s="11">
        <f t="shared" si="146"/>
        <v>9.36302344347739</v>
      </c>
      <c r="F161" s="11">
        <f t="shared" si="146"/>
        <v>9.9876283485750434</v>
      </c>
      <c r="H161" s="40">
        <f t="shared" si="147"/>
        <v>0.442352517559641</v>
      </c>
      <c r="I161" s="40">
        <f t="shared" si="148"/>
        <v>-0.58130230285983187</v>
      </c>
      <c r="L161" s="10" t="str">
        <f t="shared" ref="L161:Q161" si="167">L16</f>
        <v>33 Protective service occupations</v>
      </c>
      <c r="M161" s="11">
        <f t="shared" si="167"/>
        <v>8.303435427820725</v>
      </c>
      <c r="N161" s="11">
        <f t="shared" si="167"/>
        <v>7.7078290063920409</v>
      </c>
      <c r="O161" s="11">
        <f t="shared" si="167"/>
        <v>8.0303396982484294</v>
      </c>
      <c r="P161" s="11">
        <f t="shared" si="167"/>
        <v>6.7929187506315332</v>
      </c>
      <c r="Q161" s="11">
        <f t="shared" si="167"/>
        <v>6.7063351123745276</v>
      </c>
      <c r="S161" s="40">
        <f t="shared" si="150"/>
        <v>-0.66661828482060814</v>
      </c>
      <c r="T161" s="40">
        <f t="shared" si="151"/>
        <v>-1.1939762660771458</v>
      </c>
      <c r="W161" s="10" t="str">
        <f t="shared" ref="W161:AB161" si="168">W16</f>
        <v>33 Protective service occupations</v>
      </c>
      <c r="X161" s="11">
        <f t="shared" si="168"/>
        <v>2.3590130142051131</v>
      </c>
      <c r="Y161" s="11">
        <f t="shared" si="168"/>
        <v>2.5690107603293839</v>
      </c>
      <c r="Z161" s="11">
        <f t="shared" si="168"/>
        <v>2.8700324215516422</v>
      </c>
      <c r="AA161" s="11">
        <f t="shared" si="168"/>
        <v>2.5701046928458591</v>
      </c>
      <c r="AB161" s="11">
        <f t="shared" si="168"/>
        <v>3.2812932362005145</v>
      </c>
      <c r="AD161" s="40">
        <f t="shared" si="153"/>
        <v>3.9995100240313164</v>
      </c>
      <c r="AE161" s="40">
        <f t="shared" si="154"/>
        <v>0.89675898954264532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17.874427605414454</v>
      </c>
      <c r="C162" s="11">
        <f t="shared" si="146"/>
        <v>16.858883099288867</v>
      </c>
      <c r="D162" s="11">
        <f t="shared" si="146"/>
        <v>17.428438013377189</v>
      </c>
      <c r="E162" s="11">
        <f t="shared" si="146"/>
        <v>16.229794247383349</v>
      </c>
      <c r="F162" s="11">
        <f t="shared" si="146"/>
        <v>17.768526145495624</v>
      </c>
      <c r="H162" s="40">
        <f t="shared" si="147"/>
        <v>-0.50408172858560363</v>
      </c>
      <c r="I162" s="40">
        <f t="shared" si="148"/>
        <v>0.12891941269441709</v>
      </c>
      <c r="L162" s="10" t="str">
        <f t="shared" ref="L162:Q162" si="169">L17</f>
        <v>34 Culture, media and sports occupations</v>
      </c>
      <c r="M162" s="11">
        <f t="shared" si="169"/>
        <v>9.7087424439072638</v>
      </c>
      <c r="N162" s="11">
        <f t="shared" si="169"/>
        <v>8.6545226465782079</v>
      </c>
      <c r="O162" s="11">
        <f t="shared" si="169"/>
        <v>8.5831816683504396</v>
      </c>
      <c r="P162" s="11">
        <f t="shared" si="169"/>
        <v>7.918767402580392</v>
      </c>
      <c r="Q162" s="11">
        <f t="shared" si="169"/>
        <v>8.8663407267287973</v>
      </c>
      <c r="S162" s="40">
        <f t="shared" si="150"/>
        <v>-2.4343224417073039</v>
      </c>
      <c r="T162" s="40">
        <f t="shared" si="151"/>
        <v>0.21661759579547635</v>
      </c>
      <c r="W162" s="10" t="str">
        <f t="shared" ref="W162:AB162" si="170">W17</f>
        <v>34 Culture, media and sports occupations</v>
      </c>
      <c r="X162" s="11">
        <f t="shared" si="170"/>
        <v>8.1656851615071702</v>
      </c>
      <c r="Y162" s="11">
        <f t="shared" si="170"/>
        <v>8.2043604527106577</v>
      </c>
      <c r="Z162" s="11">
        <f t="shared" si="170"/>
        <v>8.8452563450267601</v>
      </c>
      <c r="AA162" s="11">
        <f t="shared" si="170"/>
        <v>8.3110268448029707</v>
      </c>
      <c r="AB162" s="11">
        <f t="shared" si="170"/>
        <v>8.9021854187668321</v>
      </c>
      <c r="AD162" s="40">
        <f t="shared" si="153"/>
        <v>1.6116628450468795</v>
      </c>
      <c r="AE162" s="40">
        <f t="shared" si="154"/>
        <v>4.2779082039956506E-2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52.232082076966883</v>
      </c>
      <c r="C163" s="11">
        <f t="shared" si="146"/>
        <v>55.130461424457891</v>
      </c>
      <c r="D163" s="11">
        <f t="shared" si="146"/>
        <v>56.939200285672008</v>
      </c>
      <c r="E163" s="11">
        <f t="shared" si="146"/>
        <v>58.202966414023557</v>
      </c>
      <c r="F163" s="11">
        <f t="shared" si="146"/>
        <v>61.516928214489951</v>
      </c>
      <c r="H163" s="40">
        <f t="shared" si="147"/>
        <v>1.7407196010827963</v>
      </c>
      <c r="I163" s="40">
        <f t="shared" si="148"/>
        <v>0.51685347340373333</v>
      </c>
      <c r="L163" s="10" t="str">
        <f t="shared" ref="L163:Q163" si="171">L18</f>
        <v>35 Business and public service associate professionals</v>
      </c>
      <c r="M163" s="11">
        <f t="shared" si="171"/>
        <v>27.477385145390276</v>
      </c>
      <c r="N163" s="11">
        <f t="shared" si="171"/>
        <v>28.100489582609512</v>
      </c>
      <c r="O163" s="11">
        <f t="shared" si="171"/>
        <v>29.388032550400929</v>
      </c>
      <c r="P163" s="11">
        <f t="shared" si="171"/>
        <v>29.701754504215863</v>
      </c>
      <c r="Q163" s="11">
        <f t="shared" si="171"/>
        <v>30.445518459816061</v>
      </c>
      <c r="S163" s="40">
        <f t="shared" si="150"/>
        <v>1.3535633830104921</v>
      </c>
      <c r="T163" s="40">
        <f t="shared" si="151"/>
        <v>0.23595307175841018</v>
      </c>
      <c r="W163" s="10" t="str">
        <f t="shared" ref="W163:AB163" si="172">W18</f>
        <v>35 Business and public service associate professionals</v>
      </c>
      <c r="X163" s="11">
        <f t="shared" si="172"/>
        <v>24.754696931576724</v>
      </c>
      <c r="Y163" s="11">
        <f t="shared" si="172"/>
        <v>27.029971841848422</v>
      </c>
      <c r="Z163" s="11">
        <f t="shared" si="172"/>
        <v>27.551167735271068</v>
      </c>
      <c r="AA163" s="11">
        <f t="shared" si="172"/>
        <v>28.501211909807672</v>
      </c>
      <c r="AB163" s="11">
        <f t="shared" si="172"/>
        <v>31.071409754673908</v>
      </c>
      <c r="AD163" s="40">
        <f t="shared" si="153"/>
        <v>2.1636685503937381</v>
      </c>
      <c r="AE163" s="40">
        <f t="shared" si="154"/>
        <v>0.80484275263490446</v>
      </c>
    </row>
    <row r="164" spans="1:31" x14ac:dyDescent="0.2">
      <c r="A164" s="10" t="str">
        <f t="shared" si="142"/>
        <v>41 Administrative occupations</v>
      </c>
      <c r="B164" s="11">
        <f t="shared" si="142"/>
        <v>67.556879171502899</v>
      </c>
      <c r="C164" s="11">
        <f t="shared" si="146"/>
        <v>65.276674392490747</v>
      </c>
      <c r="D164" s="11">
        <f t="shared" si="146"/>
        <v>67.173039300312013</v>
      </c>
      <c r="E164" s="11">
        <f t="shared" si="146"/>
        <v>68.845378961956769</v>
      </c>
      <c r="F164" s="11">
        <f t="shared" si="146"/>
        <v>65.872798604359701</v>
      </c>
      <c r="H164" s="40">
        <f t="shared" si="147"/>
        <v>-0.11389371779526591</v>
      </c>
      <c r="I164" s="40">
        <f t="shared" si="148"/>
        <v>-0.1302243184877927</v>
      </c>
      <c r="L164" s="10" t="str">
        <f t="shared" ref="L164:Q164" si="173">L19</f>
        <v>41 Administrative occupations</v>
      </c>
      <c r="M164" s="11">
        <f t="shared" si="173"/>
        <v>16.903616855339155</v>
      </c>
      <c r="N164" s="11">
        <f t="shared" si="173"/>
        <v>15.486706973864047</v>
      </c>
      <c r="O164" s="11">
        <f t="shared" si="173"/>
        <v>18.138019190984689</v>
      </c>
      <c r="P164" s="11">
        <f t="shared" si="173"/>
        <v>19.01709700443104</v>
      </c>
      <c r="Q164" s="11">
        <f t="shared" si="173"/>
        <v>20.564338444305971</v>
      </c>
      <c r="S164" s="40">
        <f t="shared" si="150"/>
        <v>1.4196350315592854</v>
      </c>
      <c r="T164" s="40">
        <f t="shared" si="151"/>
        <v>0.84050046412149637</v>
      </c>
      <c r="W164" s="10" t="str">
        <f t="shared" ref="W164:AB164" si="174">W19</f>
        <v>41 Administrative occupations</v>
      </c>
      <c r="X164" s="11">
        <f t="shared" si="174"/>
        <v>50.65326231616379</v>
      </c>
      <c r="Y164" s="11">
        <f t="shared" si="174"/>
        <v>49.789967418626681</v>
      </c>
      <c r="Z164" s="11">
        <f t="shared" si="174"/>
        <v>49.03502010932737</v>
      </c>
      <c r="AA164" s="11">
        <f t="shared" si="174"/>
        <v>49.828281957525704</v>
      </c>
      <c r="AB164" s="11">
        <f t="shared" si="174"/>
        <v>45.308460160053798</v>
      </c>
      <c r="AD164" s="40">
        <f t="shared" si="153"/>
        <v>-0.64727407141297322</v>
      </c>
      <c r="AE164" s="40">
        <f t="shared" si="154"/>
        <v>-0.52555387703094869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20.023736286166336</v>
      </c>
      <c r="C165" s="11">
        <f t="shared" si="146"/>
        <v>17.927024705308455</v>
      </c>
      <c r="D165" s="11">
        <f t="shared" si="146"/>
        <v>17.482427620864602</v>
      </c>
      <c r="E165" s="11">
        <f t="shared" si="146"/>
        <v>16.01452947805512</v>
      </c>
      <c r="F165" s="11">
        <f t="shared" si="146"/>
        <v>12.318937142815937</v>
      </c>
      <c r="H165" s="40">
        <f t="shared" si="147"/>
        <v>-2.6779329653721096</v>
      </c>
      <c r="I165" s="40">
        <f t="shared" si="148"/>
        <v>-2.3067029859252353</v>
      </c>
      <c r="L165" s="10" t="str">
        <f t="shared" ref="L165:Q165" si="175">L20</f>
        <v>42 Secretarial and related occupations</v>
      </c>
      <c r="M165" s="11">
        <f t="shared" si="175"/>
        <v>0.93927450092036691</v>
      </c>
      <c r="N165" s="11">
        <f t="shared" si="175"/>
        <v>0.75614928896571465</v>
      </c>
      <c r="O165" s="11">
        <f t="shared" si="175"/>
        <v>0.69627900751253391</v>
      </c>
      <c r="P165" s="11">
        <f t="shared" si="175"/>
        <v>0.68315616641175136</v>
      </c>
      <c r="Q165" s="11">
        <f t="shared" si="175"/>
        <v>0.76575465279495558</v>
      </c>
      <c r="S165" s="40">
        <f>IF(O$151-M$151 &lt;&gt; 0,(EXP(LN(O165/M165)/(O$151-M$151))-1)*100,0)</f>
        <v>-5.8114407399376899</v>
      </c>
      <c r="T165" s="40">
        <f t="shared" si="151"/>
        <v>0.63609030917979315</v>
      </c>
      <c r="W165" s="10" t="str">
        <f t="shared" ref="W165:AB165" si="176">W20</f>
        <v>42 Secretarial and related occupations</v>
      </c>
      <c r="X165" s="11">
        <f t="shared" si="176"/>
        <v>19.084461785245971</v>
      </c>
      <c r="Y165" s="11">
        <f t="shared" si="176"/>
        <v>17.170875416342739</v>
      </c>
      <c r="Z165" s="11">
        <f t="shared" si="176"/>
        <v>16.786148613352065</v>
      </c>
      <c r="AA165" s="11">
        <f t="shared" si="176"/>
        <v>15.33137331164337</v>
      </c>
      <c r="AB165" s="11">
        <f t="shared" si="176"/>
        <v>11.55318249002098</v>
      </c>
      <c r="AD165" s="40">
        <f t="shared" si="153"/>
        <v>-2.5337561805209297</v>
      </c>
      <c r="AE165" s="40">
        <f t="shared" si="154"/>
        <v>-2.4598607398593986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9.0862630006302023</v>
      </c>
      <c r="C166" s="11">
        <f t="shared" si="146"/>
        <v>10.007143783170065</v>
      </c>
      <c r="D166" s="11">
        <f t="shared" si="146"/>
        <v>8.568107524503592</v>
      </c>
      <c r="E166" s="11">
        <f t="shared" si="146"/>
        <v>8.7819750311965183</v>
      </c>
      <c r="F166" s="11">
        <f t="shared" si="146"/>
        <v>9.9971122570224082</v>
      </c>
      <c r="H166" s="40">
        <f t="shared" si="147"/>
        <v>-1.1674681802882558</v>
      </c>
      <c r="I166" s="40">
        <f t="shared" si="148"/>
        <v>1.0336347719037242</v>
      </c>
      <c r="L166" s="10" t="str">
        <f t="shared" ref="L166:Q166" si="177">L21</f>
        <v>51 Skilled agricultural and related trades</v>
      </c>
      <c r="M166" s="11">
        <f t="shared" si="177"/>
        <v>6.8715305944959146</v>
      </c>
      <c r="N166" s="11">
        <f t="shared" si="177"/>
        <v>8.5307658977724863</v>
      </c>
      <c r="O166" s="11">
        <f t="shared" si="177"/>
        <v>6.4055785680065176</v>
      </c>
      <c r="P166" s="11">
        <f t="shared" si="177"/>
        <v>6.3992994102328931</v>
      </c>
      <c r="Q166" s="11">
        <f t="shared" si="177"/>
        <v>7.1009041520782379</v>
      </c>
      <c r="S166" s="40">
        <f t="shared" si="150"/>
        <v>-1.3945372416737878</v>
      </c>
      <c r="T166" s="40">
        <f t="shared" si="151"/>
        <v>0.6893844521061343</v>
      </c>
      <c r="W166" s="10" t="str">
        <f t="shared" ref="W166:AB166" si="178">W21</f>
        <v>51 Skilled agricultural and related trades</v>
      </c>
      <c r="X166" s="11">
        <f t="shared" si="178"/>
        <v>2.2147324061342801</v>
      </c>
      <c r="Y166" s="11">
        <f t="shared" si="178"/>
        <v>1.4763778853975937</v>
      </c>
      <c r="Z166" s="11">
        <f t="shared" si="178"/>
        <v>2.1625289564970607</v>
      </c>
      <c r="AA166" s="11">
        <f t="shared" si="178"/>
        <v>2.3826756209636222</v>
      </c>
      <c r="AB166" s="11">
        <f t="shared" si="178"/>
        <v>2.896208104944181</v>
      </c>
      <c r="AD166" s="40">
        <f t="shared" si="153"/>
        <v>-0.47592857978004943</v>
      </c>
      <c r="AE166" s="40">
        <f t="shared" si="154"/>
        <v>1.9665805650435964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27.006136786169741</v>
      </c>
      <c r="C167" s="11">
        <f t="shared" si="146"/>
        <v>27.457095008184478</v>
      </c>
      <c r="D167" s="11">
        <f t="shared" si="146"/>
        <v>23.77131750206636</v>
      </c>
      <c r="E167" s="11">
        <f t="shared" si="146"/>
        <v>24.319210631453021</v>
      </c>
      <c r="F167" s="11">
        <f t="shared" si="146"/>
        <v>23.745633966876536</v>
      </c>
      <c r="H167" s="40">
        <f t="shared" si="147"/>
        <v>-2.5194080112792339</v>
      </c>
      <c r="I167" s="40">
        <f t="shared" si="148"/>
        <v>-7.2065824744727003E-3</v>
      </c>
      <c r="L167" s="10" t="str">
        <f t="shared" ref="L167:Q167" si="179">L22</f>
        <v>52 Skilled metal, electrical and electronic trades</v>
      </c>
      <c r="M167" s="11">
        <f t="shared" si="179"/>
        <v>26.363741050720428</v>
      </c>
      <c r="N167" s="11">
        <f t="shared" si="179"/>
        <v>26.373324195161388</v>
      </c>
      <c r="O167" s="11">
        <f t="shared" si="179"/>
        <v>22.976851992737235</v>
      </c>
      <c r="P167" s="11">
        <f t="shared" si="179"/>
        <v>22.8770437368518</v>
      </c>
      <c r="Q167" s="11">
        <f t="shared" si="179"/>
        <v>21.856732835242482</v>
      </c>
      <c r="S167" s="40">
        <f t="shared" si="150"/>
        <v>-2.7125774119411306</v>
      </c>
      <c r="T167" s="40">
        <f t="shared" si="151"/>
        <v>-0.33263395036424726</v>
      </c>
      <c r="W167" s="10" t="str">
        <f t="shared" ref="W167:AB167" si="180">W22</f>
        <v>52 Skilled metal, electrical and electronic trades</v>
      </c>
      <c r="X167" s="11">
        <f t="shared" si="180"/>
        <v>0.64239573544930417</v>
      </c>
      <c r="Y167" s="11">
        <f t="shared" si="180"/>
        <v>1.083770813023111</v>
      </c>
      <c r="Z167" s="11">
        <f t="shared" si="180"/>
        <v>0.79446550932911586</v>
      </c>
      <c r="AA167" s="11">
        <f t="shared" si="180"/>
        <v>1.4421668946012343</v>
      </c>
      <c r="AB167" s="11">
        <f t="shared" si="180"/>
        <v>1.8889011316340372</v>
      </c>
      <c r="AD167" s="40">
        <f t="shared" si="153"/>
        <v>4.3408762732172645</v>
      </c>
      <c r="AE167" s="40">
        <f t="shared" si="154"/>
        <v>5.9438160414426511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23.707843575802183</v>
      </c>
      <c r="C168" s="11">
        <f t="shared" si="146"/>
        <v>22.227639758987522</v>
      </c>
      <c r="D168" s="11">
        <f t="shared" si="146"/>
        <v>19.634177362270229</v>
      </c>
      <c r="E168" s="11">
        <f t="shared" si="146"/>
        <v>20.410357156571205</v>
      </c>
      <c r="F168" s="11">
        <f t="shared" si="146"/>
        <v>19.043655260790118</v>
      </c>
      <c r="H168" s="40">
        <f t="shared" si="147"/>
        <v>-3.7004780200546539</v>
      </c>
      <c r="I168" s="40">
        <f t="shared" si="148"/>
        <v>-0.20337825049345781</v>
      </c>
      <c r="L168" s="10" t="str">
        <f t="shared" ref="L168:Q168" si="181">L23</f>
        <v>53 Skilled construction and building trades</v>
      </c>
      <c r="M168" s="11">
        <f t="shared" si="181"/>
        <v>23.334322268507112</v>
      </c>
      <c r="N168" s="11">
        <f t="shared" si="181"/>
        <v>21.784213323267956</v>
      </c>
      <c r="O168" s="11">
        <f t="shared" si="181"/>
        <v>19.216995947156327</v>
      </c>
      <c r="P168" s="11">
        <f t="shared" si="181"/>
        <v>20.133924844186893</v>
      </c>
      <c r="Q168" s="11">
        <f t="shared" si="181"/>
        <v>18.707664190622829</v>
      </c>
      <c r="S168" s="40">
        <f t="shared" si="150"/>
        <v>-3.8081978297996422</v>
      </c>
      <c r="T168" s="40">
        <f t="shared" si="151"/>
        <v>-0.17891843905684102</v>
      </c>
      <c r="W168" s="10" t="str">
        <f t="shared" ref="W168:AB168" si="182">W23</f>
        <v>53 Skilled construction and building trades</v>
      </c>
      <c r="X168" s="11">
        <f t="shared" si="182"/>
        <v>0.37352130729508343</v>
      </c>
      <c r="Y168" s="11">
        <f t="shared" si="182"/>
        <v>0.44342643571956375</v>
      </c>
      <c r="Z168" s="11">
        <f t="shared" si="182"/>
        <v>0.41718141511390261</v>
      </c>
      <c r="AA168" s="11">
        <f t="shared" si="182"/>
        <v>0.27643231238430349</v>
      </c>
      <c r="AB168" s="11">
        <f t="shared" si="182"/>
        <v>0.33599107016728252</v>
      </c>
      <c r="AD168" s="40">
        <f t="shared" si="153"/>
        <v>2.2355445112565819</v>
      </c>
      <c r="AE168" s="40">
        <f t="shared" si="154"/>
        <v>-1.4325505514374504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19.640022726384373</v>
      </c>
      <c r="C169" s="11">
        <f t="shared" si="146"/>
        <v>17.828030066011792</v>
      </c>
      <c r="D169" s="11">
        <f t="shared" si="146"/>
        <v>16.530410332790932</v>
      </c>
      <c r="E169" s="11">
        <f t="shared" si="146"/>
        <v>18.119746754688759</v>
      </c>
      <c r="F169" s="11">
        <f t="shared" si="146"/>
        <v>18.914260997447887</v>
      </c>
      <c r="H169" s="40">
        <f t="shared" si="147"/>
        <v>-3.3886102113894867</v>
      </c>
      <c r="I169" s="40">
        <f t="shared" si="148"/>
        <v>0.90214133629833437</v>
      </c>
      <c r="L169" s="10" t="str">
        <f t="shared" ref="L169:Q169" si="183">L24</f>
        <v>54 Textiles, printing and other skilled trades</v>
      </c>
      <c r="M169" s="11">
        <f t="shared" si="183"/>
        <v>12.531791144856458</v>
      </c>
      <c r="N169" s="11">
        <f t="shared" si="183"/>
        <v>11.436382694599121</v>
      </c>
      <c r="O169" s="11">
        <f t="shared" si="183"/>
        <v>9.7176138785916706</v>
      </c>
      <c r="P169" s="11">
        <f t="shared" si="183"/>
        <v>10.680485932845595</v>
      </c>
      <c r="Q169" s="11">
        <f t="shared" si="183"/>
        <v>11.00938862037698</v>
      </c>
      <c r="S169" s="40">
        <f t="shared" si="150"/>
        <v>-4.9593718356235605</v>
      </c>
      <c r="T169" s="40">
        <f t="shared" si="151"/>
        <v>0.83552664952883937</v>
      </c>
      <c r="W169" s="10" t="str">
        <f t="shared" ref="W169:AB169" si="184">W24</f>
        <v>54 Textiles, printing and other skilled trades</v>
      </c>
      <c r="X169" s="11">
        <f t="shared" si="184"/>
        <v>7.1082315815279191</v>
      </c>
      <c r="Y169" s="11">
        <f t="shared" si="184"/>
        <v>6.3916473714126711</v>
      </c>
      <c r="Z169" s="11">
        <f t="shared" si="184"/>
        <v>6.8127964541992831</v>
      </c>
      <c r="AA169" s="11">
        <f t="shared" si="184"/>
        <v>7.4392608218431642</v>
      </c>
      <c r="AB169" s="11">
        <f t="shared" si="184"/>
        <v>7.9048723770709</v>
      </c>
      <c r="AD169" s="40">
        <f t="shared" si="153"/>
        <v>-0.84542233318837257</v>
      </c>
      <c r="AE169" s="40">
        <f t="shared" si="154"/>
        <v>0.9961061068912036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56.609283243797719</v>
      </c>
      <c r="C170" s="11">
        <f t="shared" si="146"/>
        <v>57.608758924443684</v>
      </c>
      <c r="D170" s="11">
        <f t="shared" si="146"/>
        <v>54.444134115555471</v>
      </c>
      <c r="E170" s="11">
        <f t="shared" si="146"/>
        <v>57.997754204811031</v>
      </c>
      <c r="F170" s="11">
        <f t="shared" si="146"/>
        <v>63.866033782249858</v>
      </c>
      <c r="H170" s="40">
        <f t="shared" si="147"/>
        <v>-0.77692368102734166</v>
      </c>
      <c r="I170" s="40">
        <f t="shared" si="148"/>
        <v>1.0697651947505271</v>
      </c>
      <c r="L170" s="10" t="str">
        <f t="shared" ref="L170:Q170" si="185">L25</f>
        <v>61 Caring personal service occupations</v>
      </c>
      <c r="M170" s="11">
        <f t="shared" si="185"/>
        <v>10.926990679358994</v>
      </c>
      <c r="N170" s="11">
        <f t="shared" si="185"/>
        <v>10.557693631086542</v>
      </c>
      <c r="O170" s="11">
        <f t="shared" si="185"/>
        <v>10.397075377085686</v>
      </c>
      <c r="P170" s="11">
        <f t="shared" si="185"/>
        <v>12.703341938600671</v>
      </c>
      <c r="Q170" s="11">
        <f t="shared" si="185"/>
        <v>15.210446272500507</v>
      </c>
      <c r="S170" s="40">
        <f t="shared" si="150"/>
        <v>-0.98930159031502818</v>
      </c>
      <c r="T170" s="40">
        <f t="shared" si="151"/>
        <v>2.5688259135352887</v>
      </c>
      <c r="W170" s="10" t="str">
        <f t="shared" ref="W170:AB170" si="186">W25</f>
        <v>61 Caring personal service occupations</v>
      </c>
      <c r="X170" s="11">
        <f t="shared" si="186"/>
        <v>45.682292564438704</v>
      </c>
      <c r="Y170" s="11">
        <f t="shared" si="186"/>
        <v>47.051065293357127</v>
      </c>
      <c r="Z170" s="11">
        <f t="shared" si="186"/>
        <v>44.047058738469786</v>
      </c>
      <c r="AA170" s="11">
        <f t="shared" si="186"/>
        <v>45.29441226621033</v>
      </c>
      <c r="AB170" s="11">
        <f t="shared" si="186"/>
        <v>48.655587509749395</v>
      </c>
      <c r="AD170" s="40">
        <f t="shared" si="153"/>
        <v>-0.72639237266497458</v>
      </c>
      <c r="AE170" s="40">
        <f t="shared" si="154"/>
        <v>0.66559244670612028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19.113740878104398</v>
      </c>
      <c r="C171" s="11">
        <f t="shared" si="146"/>
        <v>20.299656666884214</v>
      </c>
      <c r="D171" s="11">
        <f t="shared" si="146"/>
        <v>18.754555353693917</v>
      </c>
      <c r="E171" s="11">
        <f t="shared" si="146"/>
        <v>17.999791682494841</v>
      </c>
      <c r="F171" s="11">
        <f t="shared" si="146"/>
        <v>18.406360095338382</v>
      </c>
      <c r="H171" s="40">
        <f t="shared" si="147"/>
        <v>-0.37869750536065894</v>
      </c>
      <c r="I171" s="40">
        <f t="shared" si="148"/>
        <v>-0.12485807310294028</v>
      </c>
      <c r="L171" s="10" t="str">
        <f t="shared" ref="L171:Q171" si="187">L26</f>
        <v>62 Leisure, travel and related personal service occupations</v>
      </c>
      <c r="M171" s="11">
        <f t="shared" si="187"/>
        <v>5.4999555800473132</v>
      </c>
      <c r="N171" s="11">
        <f t="shared" si="187"/>
        <v>6.0696315644882244</v>
      </c>
      <c r="O171" s="11">
        <f t="shared" si="187"/>
        <v>5.3879845747715533</v>
      </c>
      <c r="P171" s="11">
        <f t="shared" si="187"/>
        <v>5.4413704921445225</v>
      </c>
      <c r="Q171" s="11">
        <f t="shared" si="187"/>
        <v>6.1215086430861083</v>
      </c>
      <c r="S171" s="40">
        <f t="shared" si="150"/>
        <v>-0.41052742664178243</v>
      </c>
      <c r="T171" s="40">
        <f t="shared" si="151"/>
        <v>0.85454510676805651</v>
      </c>
      <c r="W171" s="10" t="str">
        <f t="shared" ref="W171:AB171" si="188">W26</f>
        <v>62 Leisure, travel and related personal service occupations</v>
      </c>
      <c r="X171" s="11">
        <f t="shared" si="188"/>
        <v>13.613785298057094</v>
      </c>
      <c r="Y171" s="11">
        <f t="shared" si="188"/>
        <v>14.230025102396004</v>
      </c>
      <c r="Z171" s="11">
        <f t="shared" si="188"/>
        <v>13.366570778922375</v>
      </c>
      <c r="AA171" s="11">
        <f t="shared" si="188"/>
        <v>12.558421190350323</v>
      </c>
      <c r="AB171" s="11">
        <f t="shared" si="188"/>
        <v>12.284851452252274</v>
      </c>
      <c r="AD171" s="40">
        <f t="shared" si="153"/>
        <v>-0.36584977808329366</v>
      </c>
      <c r="AE171" s="40">
        <f t="shared" si="154"/>
        <v>-0.56102009063494496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0.92153674136083619</v>
      </c>
      <c r="C172" s="11">
        <f t="shared" si="146"/>
        <v>0.76972995558484247</v>
      </c>
      <c r="D172" s="11">
        <f t="shared" si="146"/>
        <v>0.94369268078916535</v>
      </c>
      <c r="E172" s="11">
        <f t="shared" si="146"/>
        <v>0.7208517101674784</v>
      </c>
      <c r="F172" s="11">
        <f t="shared" si="146"/>
        <v>0.76758699788123008</v>
      </c>
      <c r="H172" s="40">
        <f t="shared" si="147"/>
        <v>0.47628897844960161</v>
      </c>
      <c r="I172" s="40">
        <f t="shared" si="148"/>
        <v>-1.3675544222121139</v>
      </c>
      <c r="L172" s="10" t="str">
        <f t="shared" ref="L172:Q172" si="189">L27</f>
        <v>63 Community and civil enforcement occupations</v>
      </c>
      <c r="M172" s="11">
        <f t="shared" si="189"/>
        <v>0.68798986162049725</v>
      </c>
      <c r="N172" s="11">
        <f t="shared" si="189"/>
        <v>0.49262672331060026</v>
      </c>
      <c r="O172" s="11">
        <f t="shared" si="189"/>
        <v>0.7121247408163226</v>
      </c>
      <c r="P172" s="11">
        <f t="shared" si="189"/>
        <v>0.40223976822178004</v>
      </c>
      <c r="Q172" s="11">
        <f t="shared" si="189"/>
        <v>0.45318839690355045</v>
      </c>
      <c r="S172" s="40">
        <f t="shared" si="150"/>
        <v>0.69196291705873048</v>
      </c>
      <c r="T172" s="40">
        <f t="shared" si="151"/>
        <v>-2.9680303573586309</v>
      </c>
      <c r="W172" s="10" t="str">
        <f t="shared" ref="W172:AB172" si="190">W27</f>
        <v>63 Community and civil enforcement occupations</v>
      </c>
      <c r="X172" s="11">
        <f t="shared" si="190"/>
        <v>0.2335468797403393</v>
      </c>
      <c r="Y172" s="11">
        <f t="shared" si="190"/>
        <v>0.27710323227424277</v>
      </c>
      <c r="Z172" s="11">
        <f t="shared" si="190"/>
        <v>0.23156793997284242</v>
      </c>
      <c r="AA172" s="11">
        <f t="shared" si="190"/>
        <v>0.31861194194569759</v>
      </c>
      <c r="AB172" s="11">
        <f t="shared" si="190"/>
        <v>0.31439860097767924</v>
      </c>
      <c r="AD172" s="40">
        <f t="shared" si="153"/>
        <v>-0.17004563926544813</v>
      </c>
      <c r="AE172" s="40">
        <f t="shared" si="154"/>
        <v>2.0595098297075953</v>
      </c>
    </row>
    <row r="173" spans="1:31" x14ac:dyDescent="0.2">
      <c r="A173" s="10" t="str">
        <f t="shared" si="142"/>
        <v>71 Sales occupations</v>
      </c>
      <c r="B173" s="11">
        <f t="shared" si="142"/>
        <v>50.083466427079443</v>
      </c>
      <c r="C173" s="11">
        <f t="shared" si="146"/>
        <v>49.309584539829046</v>
      </c>
      <c r="D173" s="11">
        <f t="shared" si="146"/>
        <v>49.569167025191781</v>
      </c>
      <c r="E173" s="11">
        <f t="shared" si="146"/>
        <v>49.218782250594323</v>
      </c>
      <c r="F173" s="11">
        <f t="shared" si="146"/>
        <v>47.847837074285593</v>
      </c>
      <c r="H173" s="40">
        <f t="shared" si="147"/>
        <v>-0.20622574807601657</v>
      </c>
      <c r="I173" s="40">
        <f t="shared" si="148"/>
        <v>-0.23534325391900701</v>
      </c>
      <c r="L173" s="10" t="str">
        <f t="shared" ref="L173:Q173" si="191">L28</f>
        <v>71 Sales occupations</v>
      </c>
      <c r="M173" s="11">
        <f t="shared" si="191"/>
        <v>21.543150044674281</v>
      </c>
      <c r="N173" s="11">
        <f t="shared" si="191"/>
        <v>22.192889628042327</v>
      </c>
      <c r="O173" s="11">
        <f t="shared" si="191"/>
        <v>22.292877954769644</v>
      </c>
      <c r="P173" s="11">
        <f t="shared" si="191"/>
        <v>22.481749407862797</v>
      </c>
      <c r="Q173" s="11">
        <f t="shared" si="191"/>
        <v>22.582654474305944</v>
      </c>
      <c r="S173" s="40">
        <f t="shared" si="150"/>
        <v>0.68653291771694214</v>
      </c>
      <c r="T173" s="40">
        <f t="shared" si="151"/>
        <v>8.6136124082836218E-2</v>
      </c>
      <c r="W173" s="10" t="str">
        <f t="shared" ref="W173:AB173" si="192">W28</f>
        <v>71 Sales occupations</v>
      </c>
      <c r="X173" s="11">
        <f t="shared" si="192"/>
        <v>28.540316382405074</v>
      </c>
      <c r="Y173" s="11">
        <f t="shared" si="192"/>
        <v>27.11669491178673</v>
      </c>
      <c r="Z173" s="11">
        <f t="shared" si="192"/>
        <v>27.276289070422131</v>
      </c>
      <c r="AA173" s="11">
        <f t="shared" si="192"/>
        <v>26.737032842731519</v>
      </c>
      <c r="AB173" s="11">
        <f t="shared" si="192"/>
        <v>25.265182599979642</v>
      </c>
      <c r="AD173" s="40">
        <f t="shared" si="153"/>
        <v>-0.90190630346442813</v>
      </c>
      <c r="AE173" s="40">
        <f t="shared" si="154"/>
        <v>-0.50930214597533219</v>
      </c>
    </row>
    <row r="174" spans="1:31" x14ac:dyDescent="0.2">
      <c r="A174" s="10" t="str">
        <f t="shared" si="142"/>
        <v>72 Customer service occupations</v>
      </c>
      <c r="B174" s="11">
        <f t="shared" si="142"/>
        <v>11.768341374249609</v>
      </c>
      <c r="C174" s="11">
        <f t="shared" si="146"/>
        <v>12.479255994484285</v>
      </c>
      <c r="D174" s="11">
        <f t="shared" si="146"/>
        <v>12.775125746630113</v>
      </c>
      <c r="E174" s="11">
        <f t="shared" si="146"/>
        <v>14.250550248901179</v>
      </c>
      <c r="F174" s="11">
        <f t="shared" si="146"/>
        <v>15.878935625542805</v>
      </c>
      <c r="H174" s="40">
        <f t="shared" si="147"/>
        <v>1.6552903538119113</v>
      </c>
      <c r="I174" s="40">
        <f t="shared" si="148"/>
        <v>1.4605191788769512</v>
      </c>
      <c r="L174" s="10" t="str">
        <f t="shared" ref="L174:Q174" si="193">L29</f>
        <v>72 Customer service occupations</v>
      </c>
      <c r="M174" s="11">
        <f t="shared" si="193"/>
        <v>4.1832099207146447</v>
      </c>
      <c r="N174" s="11">
        <f t="shared" si="193"/>
        <v>3.7575952292102786</v>
      </c>
      <c r="O174" s="11">
        <f t="shared" si="193"/>
        <v>4.3534051795848629</v>
      </c>
      <c r="P174" s="11">
        <f t="shared" si="193"/>
        <v>5.4919637239801107</v>
      </c>
      <c r="Q174" s="11">
        <f t="shared" si="193"/>
        <v>6.5262538641798491</v>
      </c>
      <c r="S174" s="40">
        <f t="shared" si="150"/>
        <v>0.80077848304103139</v>
      </c>
      <c r="T174" s="40">
        <f t="shared" si="151"/>
        <v>2.7359224898907852</v>
      </c>
      <c r="W174" s="10" t="str">
        <f t="shared" ref="W174:AB174" si="194">W29</f>
        <v>72 Customer service occupations</v>
      </c>
      <c r="X174" s="11">
        <f t="shared" si="194"/>
        <v>7.5851314535349612</v>
      </c>
      <c r="Y174" s="11">
        <f t="shared" si="194"/>
        <v>8.721660765274013</v>
      </c>
      <c r="Z174" s="11">
        <f t="shared" si="194"/>
        <v>8.4217205670452486</v>
      </c>
      <c r="AA174" s="11">
        <f t="shared" si="194"/>
        <v>8.7585865249210677</v>
      </c>
      <c r="AB174" s="11">
        <f t="shared" si="194"/>
        <v>9.3526817613629518</v>
      </c>
      <c r="AD174" s="40">
        <f t="shared" si="153"/>
        <v>2.1145300878648188</v>
      </c>
      <c r="AE174" s="40">
        <f>IF(AB$151-Z$151 &lt;&gt; 0,(EXP(LN(AB174/Z174)/(AB$151-Z$151))-1)*100,0)</f>
        <v>0.7014418011537682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13.055688065125887</v>
      </c>
      <c r="C175" s="11">
        <f t="shared" si="146"/>
        <v>12.79116220184188</v>
      </c>
      <c r="D175" s="11">
        <f t="shared" si="146"/>
        <v>11.328090628641165</v>
      </c>
      <c r="E175" s="11">
        <f t="shared" si="146"/>
        <v>12.054224643633626</v>
      </c>
      <c r="F175" s="11">
        <f t="shared" si="146"/>
        <v>11.506054133256949</v>
      </c>
      <c r="H175" s="40">
        <f t="shared" si="147"/>
        <v>-2.7988529540751261</v>
      </c>
      <c r="I175" s="40">
        <f t="shared" si="148"/>
        <v>0.10397272010271852</v>
      </c>
      <c r="L175" s="10" t="str">
        <f t="shared" ref="L175:Q175" si="195">L30</f>
        <v>81 Process, plant and machine operatives</v>
      </c>
      <c r="M175" s="11">
        <f t="shared" si="195"/>
        <v>10.854504088791876</v>
      </c>
      <c r="N175" s="11">
        <f t="shared" si="195"/>
        <v>10.618764660710456</v>
      </c>
      <c r="O175" s="11">
        <f t="shared" si="195"/>
        <v>9.3531573000386725</v>
      </c>
      <c r="P175" s="11">
        <f t="shared" si="195"/>
        <v>9.762801605430985</v>
      </c>
      <c r="Q175" s="11">
        <f t="shared" si="195"/>
        <v>9.2143475830628834</v>
      </c>
      <c r="S175" s="40">
        <f t="shared" si="150"/>
        <v>-2.9334373910903766</v>
      </c>
      <c r="T175" s="40">
        <f t="shared" si="151"/>
        <v>-9.9631510043773908E-2</v>
      </c>
      <c r="W175" s="10" t="str">
        <f t="shared" ref="W175:AB175" si="196">W30</f>
        <v>81 Process, plant and machine operatives</v>
      </c>
      <c r="X175" s="11">
        <f t="shared" si="196"/>
        <v>2.2011839763339909</v>
      </c>
      <c r="Y175" s="11">
        <f t="shared" si="196"/>
        <v>2.1723975411314176</v>
      </c>
      <c r="Z175" s="11">
        <f t="shared" si="196"/>
        <v>1.9749333286024926</v>
      </c>
      <c r="AA175" s="11">
        <f t="shared" si="196"/>
        <v>2.291423038202645</v>
      </c>
      <c r="AB175" s="11">
        <f t="shared" si="196"/>
        <v>2.2917065501940739</v>
      </c>
      <c r="AD175" s="40">
        <f t="shared" si="153"/>
        <v>-2.1458566657655553</v>
      </c>
      <c r="AE175" s="40">
        <f t="shared" si="154"/>
        <v>0.99668156850520884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23.154454405131126</v>
      </c>
      <c r="C176" s="11">
        <f t="shared" si="146"/>
        <v>24.778738277811957</v>
      </c>
      <c r="D176" s="11">
        <f t="shared" si="146"/>
        <v>21.15904947356362</v>
      </c>
      <c r="E176" s="11">
        <f t="shared" si="146"/>
        <v>21.644749068045144</v>
      </c>
      <c r="F176" s="11">
        <f t="shared" si="146"/>
        <v>21.464851014443681</v>
      </c>
      <c r="H176" s="40">
        <f t="shared" si="147"/>
        <v>-1.7862439410808895</v>
      </c>
      <c r="I176" s="40">
        <f t="shared" si="148"/>
        <v>9.5706274057905105E-2</v>
      </c>
      <c r="L176" s="10" t="str">
        <f t="shared" ref="L176:Q176" si="197">L31</f>
        <v>82 Transport and mobile machine drivers and operatives</v>
      </c>
      <c r="M176" s="11">
        <f t="shared" si="197"/>
        <v>20.9503341559364</v>
      </c>
      <c r="N176" s="11">
        <f t="shared" si="197"/>
        <v>22.651806710020153</v>
      </c>
      <c r="O176" s="11">
        <f t="shared" si="197"/>
        <v>19.336857551137975</v>
      </c>
      <c r="P176" s="11">
        <f t="shared" si="197"/>
        <v>19.223169792032152</v>
      </c>
      <c r="Q176" s="11">
        <f t="shared" si="197"/>
        <v>18.722750112509001</v>
      </c>
      <c r="S176" s="40">
        <f t="shared" si="150"/>
        <v>-1.5900550825243998</v>
      </c>
      <c r="T176" s="40">
        <f t="shared" si="151"/>
        <v>-0.21492619827260251</v>
      </c>
      <c r="W176" s="10" t="str">
        <f t="shared" ref="W176:AB176" si="198">W31</f>
        <v>82 Transport and mobile machine drivers and operatives</v>
      </c>
      <c r="X176" s="11">
        <f t="shared" si="198"/>
        <v>2.2041202491947147</v>
      </c>
      <c r="Y176" s="11">
        <f t="shared" si="198"/>
        <v>2.1269315677918179</v>
      </c>
      <c r="Z176" s="11">
        <f t="shared" si="198"/>
        <v>1.8221919224256415</v>
      </c>
      <c r="AA176" s="11">
        <f t="shared" si="198"/>
        <v>2.4215792760129697</v>
      </c>
      <c r="AB176" s="11">
        <f t="shared" si="198"/>
        <v>2.7421009019346654</v>
      </c>
      <c r="AD176" s="40">
        <f t="shared" si="153"/>
        <v>-3.7342571369863076</v>
      </c>
      <c r="AE176" s="40">
        <f t="shared" si="154"/>
        <v>2.7620172390453224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10.922805581693677</v>
      </c>
      <c r="C177" s="11">
        <f t="shared" si="146"/>
        <v>9.4685810469630258</v>
      </c>
      <c r="D177" s="11">
        <f t="shared" si="146"/>
        <v>8.6128089746259597</v>
      </c>
      <c r="E177" s="11">
        <f t="shared" si="146"/>
        <v>15.954353459037206</v>
      </c>
      <c r="F177" s="11">
        <f t="shared" si="146"/>
        <v>17.94041014162157</v>
      </c>
      <c r="H177" s="40">
        <f t="shared" si="147"/>
        <v>-4.6409046670476855</v>
      </c>
      <c r="I177" s="40">
        <f t="shared" si="148"/>
        <v>5.0136701037058806</v>
      </c>
      <c r="L177" s="10" t="str">
        <f t="shared" ref="L177:Q178" si="199">L32</f>
        <v>91 Elementary trades and related occupations</v>
      </c>
      <c r="M177" s="11">
        <f t="shared" si="199"/>
        <v>8.7486776567550262</v>
      </c>
      <c r="N177" s="11">
        <f t="shared" si="199"/>
        <v>7.8176216234693259</v>
      </c>
      <c r="O177" s="11">
        <f t="shared" si="199"/>
        <v>7.0675923630927828</v>
      </c>
      <c r="P177" s="11">
        <f t="shared" si="199"/>
        <v>9.8352459200285498</v>
      </c>
      <c r="Q177" s="11">
        <f t="shared" si="199"/>
        <v>10.743693124078343</v>
      </c>
      <c r="S177" s="40">
        <f t="shared" si="150"/>
        <v>-4.1778710884685761</v>
      </c>
      <c r="T177" s="40">
        <f t="shared" si="151"/>
        <v>2.8313348673150385</v>
      </c>
      <c r="W177" s="10" t="str">
        <f t="shared" ref="W177:AB178" si="200">W32</f>
        <v>91 Elementary trades and related occupations</v>
      </c>
      <c r="X177" s="11">
        <f t="shared" si="200"/>
        <v>2.1741279249386327</v>
      </c>
      <c r="Y177" s="11">
        <f t="shared" si="200"/>
        <v>1.6509594234936966</v>
      </c>
      <c r="Z177" s="11">
        <f t="shared" si="200"/>
        <v>1.5452166115331822</v>
      </c>
      <c r="AA177" s="11">
        <f t="shared" si="200"/>
        <v>6.1191075390086578</v>
      </c>
      <c r="AB177" s="11">
        <f t="shared" si="200"/>
        <v>7.1967170175432509</v>
      </c>
      <c r="AD177" s="40">
        <f t="shared" si="153"/>
        <v>-6.6012949662834552</v>
      </c>
      <c r="AE177" s="40">
        <f t="shared" si="154"/>
        <v>10.800827495990472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80.276035280943034</v>
      </c>
      <c r="C178" s="11">
        <f t="shared" si="146"/>
        <v>80.182850940228519</v>
      </c>
      <c r="D178" s="11">
        <f t="shared" si="146"/>
        <v>74.808821249156324</v>
      </c>
      <c r="E178" s="11">
        <f t="shared" si="146"/>
        <v>68.848990083993655</v>
      </c>
      <c r="F178" s="11">
        <f t="shared" si="146"/>
        <v>64.128437742943149</v>
      </c>
      <c r="H178" s="40">
        <f>IF(D$151-B$151 &lt;&gt; 0,(EXP(LN(D178/B178)/(D$151-B$151))-1)*100,0)</f>
        <v>-1.4008027093661668</v>
      </c>
      <c r="I178" s="40">
        <f t="shared" ref="I178" si="201">IF(F$151-D$151 &lt;&gt; 0,(EXP(LN(F178/D178)/(F$151-D$151))-1)*100,0)</f>
        <v>-1.0217304859972187</v>
      </c>
      <c r="L178" s="10" t="str">
        <f t="shared" si="199"/>
        <v>92 Elementary administration and service occupations</v>
      </c>
      <c r="M178" s="11">
        <f t="shared" si="199"/>
        <v>37.367950729544333</v>
      </c>
      <c r="N178" s="11">
        <f t="shared" si="199"/>
        <v>36.551482048417292</v>
      </c>
      <c r="O178" s="11">
        <f t="shared" si="199"/>
        <v>34.509713986687423</v>
      </c>
      <c r="P178" s="11">
        <f t="shared" si="199"/>
        <v>33.722683575090201</v>
      </c>
      <c r="Q178" s="11">
        <f t="shared" si="199"/>
        <v>31.005081554238924</v>
      </c>
      <c r="S178" s="40">
        <f t="shared" ref="S178" si="202">IF(O$151-M$151 &lt;&gt; 0,(EXP(LN(O178/M178)/(O$151-M$151))-1)*100,0)</f>
        <v>-1.5788544374976343</v>
      </c>
      <c r="T178" s="40">
        <f t="shared" ref="T178" si="203">IF(Q$151-O$151 &lt;&gt; 0,(EXP(LN(Q178/O178)/(Q$151-O$151))-1)*100,0)</f>
        <v>-0.71138914304996748</v>
      </c>
      <c r="W178" s="10" t="str">
        <f t="shared" si="200"/>
        <v>92 Elementary administration and service occupations</v>
      </c>
      <c r="X178" s="11">
        <f t="shared" si="200"/>
        <v>42.908084551398801</v>
      </c>
      <c r="Y178" s="11">
        <f t="shared" si="200"/>
        <v>43.631368891811391</v>
      </c>
      <c r="Z178" s="11">
        <f t="shared" si="200"/>
        <v>40.299107262468809</v>
      </c>
      <c r="AA178" s="11">
        <f t="shared" si="200"/>
        <v>35.126306508903504</v>
      </c>
      <c r="AB178" s="11">
        <f t="shared" si="200"/>
        <v>33.123356188704221</v>
      </c>
      <c r="AD178" s="40">
        <f t="shared" ref="AD178" si="204">IF(Z$151-X$151 &lt;&gt; 0,(EXP(LN(Z178/X178)/(Z$151-X$151))-1)*100,0)</f>
        <v>-1.2467813258991267</v>
      </c>
      <c r="AE178" s="40">
        <f t="shared" ref="AE178" si="205">IF(AB$151-Z$151 &lt;&gt; 0,(EXP(LN(AB178/Z178)/(AB$151-Z$151))-1)*100,0)</f>
        <v>-1.2987633773098417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792.23499999999979</v>
      </c>
      <c r="C180" s="34">
        <f t="shared" si="206"/>
        <v>823.41599999999994</v>
      </c>
      <c r="D180" s="34">
        <f t="shared" si="206"/>
        <v>811.53600000000006</v>
      </c>
      <c r="E180" s="34">
        <f t="shared" si="206"/>
        <v>839.06399999999985</v>
      </c>
      <c r="F180" s="34">
        <f t="shared" si="206"/>
        <v>877.87199999999984</v>
      </c>
      <c r="H180" s="43">
        <f>IF(D$151-B$151 &lt;&gt; 0,(EXP(LN(D180/B180)/(D$151-B$151))-1)*100,0)</f>
        <v>0.48257432312979187</v>
      </c>
      <c r="I180" s="43">
        <f t="shared" si="148"/>
        <v>0.52518796141134416</v>
      </c>
      <c r="L180" s="231" t="str">
        <f t="shared" ref="L180:Q180" si="207">L35</f>
        <v>All occupations</v>
      </c>
      <c r="M180" s="34">
        <f t="shared" si="207"/>
        <v>409.92366224570776</v>
      </c>
      <c r="N180" s="34">
        <f t="shared" si="207"/>
        <v>421.23436846153953</v>
      </c>
      <c r="O180" s="34">
        <f t="shared" si="207"/>
        <v>411.19958045885403</v>
      </c>
      <c r="P180" s="34">
        <f t="shared" si="207"/>
        <v>425.13508851651056</v>
      </c>
      <c r="Q180" s="34">
        <f t="shared" si="207"/>
        <v>443.62555946354701</v>
      </c>
      <c r="S180" s="43">
        <f t="shared" ref="S180" si="208">IF(O$151-M$151 &lt;&gt; 0,(EXP(LN(O180/M180)/(O$151-M$151))-1)*100,0)</f>
        <v>6.2174142857585046E-2</v>
      </c>
      <c r="T180" s="43">
        <f t="shared" ref="T180" si="209">IF(Q$151-O$151 &lt;&gt; 0,(EXP(LN(Q180/O180)/(Q$151-O$151))-1)*100,0)</f>
        <v>0.50729693716056179</v>
      </c>
      <c r="W180" s="231" t="str">
        <f t="shared" ref="W180:AB180" si="210">W35</f>
        <v>All occupations</v>
      </c>
      <c r="X180" s="34">
        <f t="shared" si="210"/>
        <v>382.31133775429237</v>
      </c>
      <c r="Y180" s="34">
        <f t="shared" si="210"/>
        <v>402.18163153846064</v>
      </c>
      <c r="Z180" s="34">
        <f t="shared" si="210"/>
        <v>400.33641954114626</v>
      </c>
      <c r="AA180" s="34">
        <f t="shared" si="210"/>
        <v>413.92891148348917</v>
      </c>
      <c r="AB180" s="34">
        <f t="shared" si="210"/>
        <v>434.24644053645318</v>
      </c>
      <c r="AD180" s="43">
        <f t="shared" ref="AD180" si="211">IF(Z$151-X$151 &lt;&gt; 0,(EXP(LN(Z180/X180)/(Z$151-X$151))-1)*100,0)</f>
        <v>0.92565685768024597</v>
      </c>
      <c r="AE180" s="43">
        <f t="shared" ref="AE180" si="212">IF(AB$151-Z$151 &lt;&gt; 0,(EXP(LN(AB180/Z180)/(AB$151-Z$151))-1)*100,0)</f>
        <v>0.54351816834579125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Dorset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89.797214798085776</v>
      </c>
      <c r="C7" s="31">
        <f>'Occ T1'!C8</f>
        <v>101.54784416494842</v>
      </c>
      <c r="D7" s="31">
        <f>'Occ T1'!D8</f>
        <v>102.60409849956105</v>
      </c>
      <c r="E7" s="31">
        <f>'Occ T1'!E8</f>
        <v>98.377153828711585</v>
      </c>
      <c r="F7" s="31">
        <f>'Occ T1'!F8</f>
        <v>108.39504665832715</v>
      </c>
      <c r="H7" s="31">
        <f>C7-B7</f>
        <v>11.75062936686264</v>
      </c>
      <c r="I7" s="31">
        <f>D7-C7</f>
        <v>1.0562543346126319</v>
      </c>
      <c r="J7" s="31">
        <f>E7-D7</f>
        <v>-4.2269446708494627</v>
      </c>
      <c r="K7" s="31">
        <f>F7-E7</f>
        <v>10.017892829615562</v>
      </c>
      <c r="L7" s="31">
        <f>F7-D7</f>
        <v>5.7909481587660991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61.8325448473257</v>
      </c>
      <c r="C8" s="32">
        <f>'Occ T2'!C8</f>
        <v>71.833585000238955</v>
      </c>
      <c r="D8" s="32">
        <f>'Occ T2'!D8</f>
        <v>73.20934996147453</v>
      </c>
      <c r="E8" s="32">
        <f>'Occ T2'!E8</f>
        <v>67.235545114667758</v>
      </c>
      <c r="F8" s="32">
        <f>'Occ T2'!F8</f>
        <v>73.206086853252387</v>
      </c>
      <c r="H8" s="31">
        <f t="shared" ref="H8:H9" si="0">C8-B8</f>
        <v>10.001040152913255</v>
      </c>
      <c r="I8" s="31">
        <f t="shared" ref="I8:I9" si="1">D8-C8</f>
        <v>1.3757649612355749</v>
      </c>
      <c r="J8" s="31">
        <f t="shared" ref="J8:J9" si="2">E8-D8</f>
        <v>-5.9738048468067717</v>
      </c>
      <c r="K8" s="31">
        <f t="shared" ref="K8:K9" si="3">F8-E8</f>
        <v>5.9705417385846289</v>
      </c>
      <c r="L8" s="31">
        <f t="shared" ref="L8:L49" si="4">F8-D8</f>
        <v>-3.2631082221428187E-3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27.964669950760079</v>
      </c>
      <c r="C9" s="32">
        <f>'Occ T2'!C9</f>
        <v>29.71425916470946</v>
      </c>
      <c r="D9" s="32">
        <f>'Occ T2'!D9</f>
        <v>29.394748538086525</v>
      </c>
      <c r="E9" s="32">
        <f>'Occ T2'!E9</f>
        <v>31.141608714043819</v>
      </c>
      <c r="F9" s="32">
        <f>'Occ T2'!F9</f>
        <v>35.188959805074759</v>
      </c>
      <c r="H9" s="31">
        <f t="shared" si="0"/>
        <v>1.7495892139493812</v>
      </c>
      <c r="I9" s="31">
        <f t="shared" si="1"/>
        <v>-0.31951062662293594</v>
      </c>
      <c r="J9" s="31">
        <f t="shared" si="2"/>
        <v>1.7468601759572948</v>
      </c>
      <c r="K9" s="31">
        <f t="shared" si="3"/>
        <v>4.04735109103094</v>
      </c>
      <c r="L9" s="31">
        <f t="shared" si="4"/>
        <v>5.7942112669882349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162.80717600002984</v>
      </c>
      <c r="C11" s="31">
        <f>'Occ T1'!C9</f>
        <v>181.92350482549278</v>
      </c>
      <c r="D11" s="31">
        <f>'Occ T1'!D9</f>
        <v>187.57253377491764</v>
      </c>
      <c r="E11" s="31">
        <f>'Occ T1'!E9</f>
        <v>203.72614024801425</v>
      </c>
      <c r="F11" s="31">
        <f>'Occ T1'!F9</f>
        <v>225.09159649104981</v>
      </c>
      <c r="H11" s="31">
        <f>C11-B11</f>
        <v>19.116328825462944</v>
      </c>
      <c r="I11" s="31">
        <f t="shared" ref="I11:I49" si="5">D11-C11</f>
        <v>5.64902894942486</v>
      </c>
      <c r="J11" s="31">
        <f>E11-D11</f>
        <v>16.153606473096602</v>
      </c>
      <c r="K11" s="31">
        <f>F11-E11</f>
        <v>21.365456243035567</v>
      </c>
      <c r="L11" s="31">
        <f t="shared" si="4"/>
        <v>37.519062716132169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51.670396213620506</v>
      </c>
      <c r="C12" s="10">
        <f>'Occ T2'!C10</f>
        <v>56.867326978930045</v>
      </c>
      <c r="D12" s="10">
        <f>'Occ T2'!D10</f>
        <v>58.999237952522599</v>
      </c>
      <c r="E12" s="10">
        <f>'Occ T2'!E10</f>
        <v>72.699936766515307</v>
      </c>
      <c r="F12" s="10">
        <f>'Occ T2'!F10</f>
        <v>82.466799827797729</v>
      </c>
      <c r="H12" s="11">
        <f t="shared" ref="H12:K14" si="6">C12-B12</f>
        <v>5.1969307653095385</v>
      </c>
      <c r="I12" s="31">
        <f t="shared" si="5"/>
        <v>2.1319109735925537</v>
      </c>
      <c r="J12" s="11">
        <f t="shared" si="6"/>
        <v>13.700698813992709</v>
      </c>
      <c r="K12" s="11">
        <f t="shared" si="6"/>
        <v>9.7668630612824217</v>
      </c>
      <c r="L12" s="31">
        <f t="shared" si="4"/>
        <v>23.46756187527513</v>
      </c>
    </row>
    <row r="13" spans="1:12" x14ac:dyDescent="0.2">
      <c r="A13" s="10" t="str">
        <f>'Occ T2'!A11</f>
        <v>22 Health professionals</v>
      </c>
      <c r="B13" s="10">
        <f>'Occ T2'!B11</f>
        <v>28.598570229469932</v>
      </c>
      <c r="C13" s="10">
        <f>'Occ T2'!C11</f>
        <v>33.833881045405292</v>
      </c>
      <c r="D13" s="10">
        <f>'Occ T2'!D11</f>
        <v>33.13441310452847</v>
      </c>
      <c r="E13" s="10">
        <f>'Occ T2'!E11</f>
        <v>32.873222404258968</v>
      </c>
      <c r="F13" s="10">
        <f>'Occ T2'!F11</f>
        <v>35.139041773618459</v>
      </c>
      <c r="H13" s="11">
        <f t="shared" si="6"/>
        <v>5.2353108159353603</v>
      </c>
      <c r="I13" s="31">
        <f t="shared" si="5"/>
        <v>-0.69946794087682207</v>
      </c>
      <c r="J13" s="11">
        <f t="shared" si="6"/>
        <v>-0.26119070026950197</v>
      </c>
      <c r="K13" s="11">
        <f t="shared" si="6"/>
        <v>2.265819369359491</v>
      </c>
      <c r="L13" s="31">
        <f t="shared" si="4"/>
        <v>2.004628669089989</v>
      </c>
    </row>
    <row r="14" spans="1:12" x14ac:dyDescent="0.2">
      <c r="A14" s="10" t="str">
        <f>'Occ T2'!A12</f>
        <v>23 Teaching and other educational professionals</v>
      </c>
      <c r="B14" s="10">
        <f>'Occ T2'!B12</f>
        <v>32.837554352103076</v>
      </c>
      <c r="C14" s="10">
        <f>'Occ T2'!C12</f>
        <v>34.1077816172863</v>
      </c>
      <c r="D14" s="10">
        <f>'Occ T2'!D12</f>
        <v>34.368680737449701</v>
      </c>
      <c r="E14" s="10">
        <f>'Occ T2'!E12</f>
        <v>33.624517686261846</v>
      </c>
      <c r="F14" s="10">
        <f>'Occ T2'!F12</f>
        <v>36.179642760558608</v>
      </c>
      <c r="H14" s="11">
        <f t="shared" si="6"/>
        <v>1.2702272651832232</v>
      </c>
      <c r="I14" s="31">
        <f t="shared" si="5"/>
        <v>0.26089912016340122</v>
      </c>
      <c r="J14" s="11">
        <f t="shared" si="6"/>
        <v>-0.74416305118785431</v>
      </c>
      <c r="K14" s="11">
        <f t="shared" si="6"/>
        <v>2.5551250742967611</v>
      </c>
      <c r="L14" s="31">
        <f t="shared" si="4"/>
        <v>1.8109620231089067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49.700655204836316</v>
      </c>
      <c r="C15" s="10">
        <f>'Occ T2'!C13</f>
        <v>57.114515183871148</v>
      </c>
      <c r="D15" s="10">
        <f>'Occ T2'!D13</f>
        <v>61.070201980416876</v>
      </c>
      <c r="E15" s="10">
        <f>'Occ T2'!E13</f>
        <v>64.528463390978118</v>
      </c>
      <c r="F15" s="10">
        <f>'Occ T2'!F13</f>
        <v>71.306112129075018</v>
      </c>
      <c r="H15" s="11">
        <f t="shared" ref="H15" si="7">C15-B15</f>
        <v>7.4138599790348323</v>
      </c>
      <c r="I15" s="31">
        <f t="shared" si="5"/>
        <v>3.9556867965457272</v>
      </c>
      <c r="J15" s="11">
        <f t="shared" ref="J15" si="8">E15-D15</f>
        <v>3.4582614105612421</v>
      </c>
      <c r="K15" s="11">
        <f t="shared" ref="K15" si="9">F15-E15</f>
        <v>6.7776487380969002</v>
      </c>
      <c r="L15" s="31">
        <f t="shared" si="4"/>
        <v>10.235910148658142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106.70437565774284</v>
      </c>
      <c r="C17" s="31">
        <f>'Occ T1'!C10</f>
        <v>111.5327247473343</v>
      </c>
      <c r="D17" s="31">
        <f>'Occ T1'!D10</f>
        <v>115.80444283486628</v>
      </c>
      <c r="E17" s="31">
        <f>'Occ T1'!E10</f>
        <v>121.77946055767424</v>
      </c>
      <c r="F17" s="31">
        <f>'Occ T1'!F10</f>
        <v>132.68645201374716</v>
      </c>
      <c r="H17" s="31">
        <f t="shared" ref="H17:K21" si="10">C17-B17</f>
        <v>4.8283490895914554</v>
      </c>
      <c r="I17" s="31">
        <f t="shared" si="5"/>
        <v>4.2717180875319798</v>
      </c>
      <c r="J17" s="31">
        <f t="shared" si="10"/>
        <v>5.9750177228079622</v>
      </c>
      <c r="K17" s="31">
        <f t="shared" si="10"/>
        <v>10.906991456072916</v>
      </c>
      <c r="L17" s="31">
        <f t="shared" si="4"/>
        <v>16.882009178880878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13.166080862966536</v>
      </c>
      <c r="C18" s="10">
        <f>'Occ T2'!C14</f>
        <v>14.900290968935032</v>
      </c>
      <c r="D18" s="10">
        <f>'Occ T2'!D14</f>
        <v>16.11368127656425</v>
      </c>
      <c r="E18" s="10">
        <f>'Occ T2'!E14</f>
        <v>15.292235239298469</v>
      </c>
      <c r="F18" s="10">
        <f>'Occ T2'!F14</f>
        <v>16.625967420452671</v>
      </c>
      <c r="H18" s="11">
        <f t="shared" si="10"/>
        <v>1.7342101059684953</v>
      </c>
      <c r="I18" s="31">
        <f t="shared" si="5"/>
        <v>1.2133903076292185</v>
      </c>
      <c r="J18" s="11">
        <f t="shared" si="10"/>
        <v>-0.82144603726578147</v>
      </c>
      <c r="K18" s="11">
        <f t="shared" si="10"/>
        <v>1.3337321811542022</v>
      </c>
      <c r="L18" s="31">
        <f t="shared" si="4"/>
        <v>0.51228614388842075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12.769336670369142</v>
      </c>
      <c r="C19" s="10">
        <f>'Occ T2'!C15</f>
        <v>14.366249487931089</v>
      </c>
      <c r="D19" s="10">
        <f>'Occ T2'!D15</f>
        <v>14.42275113945278</v>
      </c>
      <c r="E19" s="10">
        <f>'Occ T2'!E15</f>
        <v>22.691441213491483</v>
      </c>
      <c r="F19" s="10">
        <f>'Occ T2'!F15</f>
        <v>26.787401884733857</v>
      </c>
      <c r="H19" s="11">
        <f t="shared" si="10"/>
        <v>1.5969128175619467</v>
      </c>
      <c r="I19" s="31">
        <f t="shared" si="5"/>
        <v>5.6501651521690732E-2</v>
      </c>
      <c r="J19" s="11">
        <f t="shared" si="10"/>
        <v>8.2686900740387035</v>
      </c>
      <c r="K19" s="11">
        <f t="shared" si="10"/>
        <v>4.0959606712423735</v>
      </c>
      <c r="L19" s="31">
        <f t="shared" si="4"/>
        <v>12.364650745281077</v>
      </c>
    </row>
    <row r="20" spans="1:12" x14ac:dyDescent="0.2">
      <c r="A20" s="10" t="str">
        <f>'Occ T2'!A16</f>
        <v>33 Protective service occupations</v>
      </c>
      <c r="B20" s="10">
        <f>'Occ T2'!B16</f>
        <v>10.662448442025834</v>
      </c>
      <c r="C20" s="10">
        <f>'Occ T2'!C16</f>
        <v>10.276839766721425</v>
      </c>
      <c r="D20" s="10">
        <f>'Occ T2'!D16</f>
        <v>10.900372119800057</v>
      </c>
      <c r="E20" s="10">
        <f>'Occ T2'!E16</f>
        <v>9.36302344347739</v>
      </c>
      <c r="F20" s="10">
        <f>'Occ T2'!F16</f>
        <v>9.9876283485750434</v>
      </c>
      <c r="H20" s="11">
        <f t="shared" si="10"/>
        <v>-0.38560867530440923</v>
      </c>
      <c r="I20" s="31">
        <f t="shared" si="5"/>
        <v>0.62353235307863208</v>
      </c>
      <c r="J20" s="11">
        <f t="shared" si="10"/>
        <v>-1.5373486763226669</v>
      </c>
      <c r="K20" s="11">
        <f t="shared" si="10"/>
        <v>0.62460490509765343</v>
      </c>
      <c r="L20" s="31">
        <f t="shared" si="4"/>
        <v>-0.91274377122501349</v>
      </c>
    </row>
    <row r="21" spans="1:12" x14ac:dyDescent="0.2">
      <c r="A21" s="10" t="str">
        <f>'Occ T2'!A17</f>
        <v>34 Culture, media and sports occupations</v>
      </c>
      <c r="B21" s="10">
        <f>'Occ T2'!B17</f>
        <v>17.874427605414454</v>
      </c>
      <c r="C21" s="10">
        <f>'Occ T2'!C17</f>
        <v>16.858883099288867</v>
      </c>
      <c r="D21" s="10">
        <f>'Occ T2'!D17</f>
        <v>17.428438013377189</v>
      </c>
      <c r="E21" s="10">
        <f>'Occ T2'!E17</f>
        <v>16.229794247383349</v>
      </c>
      <c r="F21" s="10">
        <f>'Occ T2'!F17</f>
        <v>17.768526145495624</v>
      </c>
      <c r="H21" s="11">
        <f t="shared" si="10"/>
        <v>-1.0155445061255861</v>
      </c>
      <c r="I21" s="31">
        <f t="shared" si="5"/>
        <v>0.5695549140883216</v>
      </c>
      <c r="J21" s="11">
        <f t="shared" si="10"/>
        <v>-1.1986437659938396</v>
      </c>
      <c r="K21" s="11">
        <f t="shared" si="10"/>
        <v>1.5387318981122746</v>
      </c>
      <c r="L21" s="31">
        <f t="shared" si="4"/>
        <v>0.34008813211843503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52.232082076966883</v>
      </c>
      <c r="C22" s="10">
        <f>'Occ T2'!C18</f>
        <v>55.130461424457891</v>
      </c>
      <c r="D22" s="10">
        <f>'Occ T2'!D18</f>
        <v>56.939200285672008</v>
      </c>
      <c r="E22" s="10">
        <f>'Occ T2'!E18</f>
        <v>58.202966414023557</v>
      </c>
      <c r="F22" s="10">
        <f>'Occ T2'!F18</f>
        <v>61.516928214489951</v>
      </c>
      <c r="H22" s="11">
        <f t="shared" ref="H22" si="11">C22-B22</f>
        <v>2.8983793474910087</v>
      </c>
      <c r="I22" s="31">
        <f t="shared" si="5"/>
        <v>1.8087388612141169</v>
      </c>
      <c r="J22" s="11">
        <f t="shared" ref="J22" si="12">E22-D22</f>
        <v>1.2637661283515484</v>
      </c>
      <c r="K22" s="11">
        <f t="shared" ref="K22" si="13">F22-E22</f>
        <v>3.3139618004663944</v>
      </c>
      <c r="L22" s="31">
        <f t="shared" si="4"/>
        <v>4.5777279288179429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87.580615457669239</v>
      </c>
      <c r="C24" s="31">
        <f>'Occ T1'!C11</f>
        <v>83.203699097799202</v>
      </c>
      <c r="D24" s="31">
        <f>'Occ T1'!D11</f>
        <v>84.655466921176611</v>
      </c>
      <c r="E24" s="31">
        <f>'Occ T1'!E11</f>
        <v>84.859908440011893</v>
      </c>
      <c r="F24" s="31">
        <f>'Occ T1'!F11</f>
        <v>78.191735747175642</v>
      </c>
      <c r="H24" s="31">
        <f t="shared" ref="H24:K26" si="14">C24-B24</f>
        <v>-4.3769163598700374</v>
      </c>
      <c r="I24" s="31">
        <f t="shared" si="5"/>
        <v>1.4517678233774092</v>
      </c>
      <c r="J24" s="31">
        <f t="shared" si="14"/>
        <v>0.2044415188352815</v>
      </c>
      <c r="K24" s="31">
        <f t="shared" si="14"/>
        <v>-6.6681726928362508</v>
      </c>
      <c r="L24" s="31">
        <f t="shared" si="4"/>
        <v>-6.4637311740009693</v>
      </c>
    </row>
    <row r="25" spans="1:12" x14ac:dyDescent="0.2">
      <c r="A25" t="str">
        <f>'Occ T2'!A19</f>
        <v>41 Administrative occupations</v>
      </c>
      <c r="B25" s="32">
        <f>'Occ T2'!B19</f>
        <v>67.556879171502899</v>
      </c>
      <c r="C25" s="32">
        <f>'Occ T2'!C19</f>
        <v>65.276674392490747</v>
      </c>
      <c r="D25" s="32">
        <f>'Occ T2'!D19</f>
        <v>67.173039300312013</v>
      </c>
      <c r="E25" s="32">
        <f>'Occ T2'!E19</f>
        <v>68.845378961956769</v>
      </c>
      <c r="F25" s="32">
        <f>'Occ T2'!F19</f>
        <v>65.872798604359701</v>
      </c>
      <c r="H25" s="11">
        <f t="shared" si="14"/>
        <v>-2.280204779012152</v>
      </c>
      <c r="I25" s="31">
        <f t="shared" si="5"/>
        <v>1.8963649078212654</v>
      </c>
      <c r="J25" s="11">
        <f t="shared" si="14"/>
        <v>1.6723396616447559</v>
      </c>
      <c r="K25" s="11">
        <f t="shared" si="14"/>
        <v>-2.9725803575970673</v>
      </c>
      <c r="L25" s="31">
        <f t="shared" si="4"/>
        <v>-1.3002406959523114</v>
      </c>
    </row>
    <row r="26" spans="1:12" x14ac:dyDescent="0.2">
      <c r="A26" t="str">
        <f>'Occ T2'!A20</f>
        <v>42 Secretarial and related occupations</v>
      </c>
      <c r="B26" s="32">
        <f>'Occ T2'!B20</f>
        <v>20.023736286166336</v>
      </c>
      <c r="C26" s="32">
        <f>'Occ T2'!C20</f>
        <v>17.927024705308455</v>
      </c>
      <c r="D26" s="32">
        <f>'Occ T2'!D20</f>
        <v>17.482427620864602</v>
      </c>
      <c r="E26" s="32">
        <f>'Occ T2'!E20</f>
        <v>16.01452947805512</v>
      </c>
      <c r="F26" s="32">
        <f>'Occ T2'!F20</f>
        <v>12.318937142815937</v>
      </c>
      <c r="H26" s="11">
        <f t="shared" si="14"/>
        <v>-2.0967115808578818</v>
      </c>
      <c r="I26" s="31">
        <f t="shared" si="5"/>
        <v>-0.44459708444385271</v>
      </c>
      <c r="J26" s="11">
        <f t="shared" si="14"/>
        <v>-1.4678981428094815</v>
      </c>
      <c r="K26" s="11">
        <f t="shared" si="14"/>
        <v>-3.6955923352391835</v>
      </c>
      <c r="L26" s="31">
        <f t="shared" si="4"/>
        <v>-5.163490478048665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79.440266088986505</v>
      </c>
      <c r="C28" s="31">
        <f>'Occ T1'!C12</f>
        <v>77.51990861635386</v>
      </c>
      <c r="D28" s="31">
        <f>'Occ T1'!D12</f>
        <v>68.504012721631113</v>
      </c>
      <c r="E28" s="31">
        <f>'Occ T1'!E12</f>
        <v>71.631289573909513</v>
      </c>
      <c r="F28" s="31">
        <f>'Occ T1'!F12</f>
        <v>71.700662482136948</v>
      </c>
      <c r="H28" s="31">
        <f t="shared" ref="H28:K30" si="15">C28-B28</f>
        <v>-1.9203574726326451</v>
      </c>
      <c r="I28" s="31">
        <f t="shared" si="5"/>
        <v>-9.0158958947227461</v>
      </c>
      <c r="J28" s="31">
        <f t="shared" si="15"/>
        <v>3.1272768522783991</v>
      </c>
      <c r="K28" s="31">
        <f t="shared" si="15"/>
        <v>6.9372908227435914E-2</v>
      </c>
      <c r="L28" s="31">
        <f t="shared" si="4"/>
        <v>3.196649760505835</v>
      </c>
    </row>
    <row r="29" spans="1:12" x14ac:dyDescent="0.2">
      <c r="A29" s="10" t="str">
        <f>'Occ T2'!A21</f>
        <v>51 Skilled agricultural and related trades</v>
      </c>
      <c r="B29" s="10">
        <f>'Occ T2'!B21</f>
        <v>9.0862630006302023</v>
      </c>
      <c r="C29" s="10">
        <f>'Occ T2'!C21</f>
        <v>10.007143783170065</v>
      </c>
      <c r="D29" s="10">
        <f>'Occ T2'!D21</f>
        <v>8.568107524503592</v>
      </c>
      <c r="E29" s="10">
        <f>'Occ T2'!E21</f>
        <v>8.7819750311965183</v>
      </c>
      <c r="F29" s="10">
        <f>'Occ T2'!F21</f>
        <v>9.9971122570224082</v>
      </c>
      <c r="H29" s="11">
        <f t="shared" si="15"/>
        <v>0.92088078253986261</v>
      </c>
      <c r="I29" s="31">
        <f t="shared" si="5"/>
        <v>-1.4390362586664729</v>
      </c>
      <c r="J29" s="11">
        <f t="shared" si="15"/>
        <v>0.21386750669292631</v>
      </c>
      <c r="K29" s="11">
        <f t="shared" si="15"/>
        <v>1.2151372258258899</v>
      </c>
      <c r="L29" s="31">
        <f t="shared" si="4"/>
        <v>1.4290047325188162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27.006136786169741</v>
      </c>
      <c r="C30" s="10">
        <f>'Occ T2'!C22</f>
        <v>27.457095008184478</v>
      </c>
      <c r="D30" s="10">
        <f>'Occ T2'!D22</f>
        <v>23.77131750206636</v>
      </c>
      <c r="E30" s="10">
        <f>'Occ T2'!E22</f>
        <v>24.319210631453021</v>
      </c>
      <c r="F30" s="10">
        <f>'Occ T2'!F22</f>
        <v>23.745633966876536</v>
      </c>
      <c r="H30" s="11">
        <f t="shared" si="15"/>
        <v>0.45095822201473723</v>
      </c>
      <c r="I30" s="31">
        <f t="shared" si="5"/>
        <v>-3.6857775061181179</v>
      </c>
      <c r="J30" s="11">
        <f t="shared" si="15"/>
        <v>0.54789312938666157</v>
      </c>
      <c r="K30" s="11">
        <f t="shared" si="15"/>
        <v>-0.57357666457648548</v>
      </c>
      <c r="L30" s="31">
        <f t="shared" si="4"/>
        <v>-2.5683535189823914E-2</v>
      </c>
    </row>
    <row r="31" spans="1:12" x14ac:dyDescent="0.2">
      <c r="A31" s="10" t="str">
        <f>'Occ T2'!A23</f>
        <v>53 Skilled construction and building trades</v>
      </c>
      <c r="B31" s="10">
        <f>'Occ T2'!B23</f>
        <v>23.707843575802183</v>
      </c>
      <c r="C31" s="10">
        <f>'Occ T2'!C23</f>
        <v>22.227639758987522</v>
      </c>
      <c r="D31" s="10">
        <f>'Occ T2'!D23</f>
        <v>19.634177362270229</v>
      </c>
      <c r="E31" s="10">
        <f>'Occ T2'!E23</f>
        <v>20.410357156571205</v>
      </c>
      <c r="F31" s="10">
        <f>'Occ T2'!F23</f>
        <v>19.043655260790118</v>
      </c>
      <c r="H31" s="11">
        <f t="shared" ref="H31:H32" si="16">C31-B31</f>
        <v>-1.4802038168146616</v>
      </c>
      <c r="I31" s="31">
        <f t="shared" si="5"/>
        <v>-2.5934623967172925</v>
      </c>
      <c r="J31" s="11">
        <f t="shared" ref="J31:J32" si="17">E31-D31</f>
        <v>0.77617979430097606</v>
      </c>
      <c r="K31" s="11">
        <f t="shared" ref="K31:K32" si="18">F31-E31</f>
        <v>-1.3667018957810875</v>
      </c>
      <c r="L31" s="31">
        <f t="shared" si="4"/>
        <v>-0.59052210148011142</v>
      </c>
    </row>
    <row r="32" spans="1:12" x14ac:dyDescent="0.2">
      <c r="A32" s="10" t="str">
        <f>'Occ T2'!A24</f>
        <v>54 Textiles, printing and other skilled trades</v>
      </c>
      <c r="B32" s="10">
        <f>'Occ T2'!B24</f>
        <v>19.640022726384373</v>
      </c>
      <c r="C32" s="10">
        <f>'Occ T2'!C24</f>
        <v>17.828030066011792</v>
      </c>
      <c r="D32" s="10">
        <f>'Occ T2'!D24</f>
        <v>16.530410332790932</v>
      </c>
      <c r="E32" s="10">
        <f>'Occ T2'!E24</f>
        <v>18.119746754688759</v>
      </c>
      <c r="F32" s="10">
        <f>'Occ T2'!F24</f>
        <v>18.914260997447887</v>
      </c>
      <c r="H32" s="11">
        <f t="shared" si="16"/>
        <v>-1.8119926603725816</v>
      </c>
      <c r="I32" s="31">
        <f t="shared" si="5"/>
        <v>-1.2976197332208592</v>
      </c>
      <c r="J32" s="11">
        <f t="shared" si="17"/>
        <v>1.5893364218978263</v>
      </c>
      <c r="K32" s="11">
        <f t="shared" si="18"/>
        <v>0.79451424275912785</v>
      </c>
      <c r="L32" s="31">
        <f t="shared" si="4"/>
        <v>2.3838506646569542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76.644560863262953</v>
      </c>
      <c r="C34" s="31">
        <f>'Occ T1'!C13</f>
        <v>78.678145546912731</v>
      </c>
      <c r="D34" s="31">
        <f>'Occ T1'!D13</f>
        <v>74.142382150038557</v>
      </c>
      <c r="E34" s="31">
        <f>'Occ T1'!E13</f>
        <v>76.718397597473356</v>
      </c>
      <c r="F34" s="31">
        <f>'Occ T1'!F13</f>
        <v>83.039980875469467</v>
      </c>
      <c r="H34" s="31">
        <f t="shared" ref="H34:K36" si="19">C34-B34</f>
        <v>2.033584683649778</v>
      </c>
      <c r="I34" s="31">
        <f t="shared" si="5"/>
        <v>-4.5357633968741737</v>
      </c>
      <c r="J34" s="31">
        <f t="shared" si="19"/>
        <v>2.5760154474347985</v>
      </c>
      <c r="K34" s="31">
        <f t="shared" si="19"/>
        <v>6.3215832779961119</v>
      </c>
      <c r="L34" s="31">
        <f t="shared" si="4"/>
        <v>8.8975987254309103</v>
      </c>
    </row>
    <row r="35" spans="1:12" x14ac:dyDescent="0.2">
      <c r="A35" s="10" t="str">
        <f>'Occ T2'!A25</f>
        <v>61 Caring personal service occupations</v>
      </c>
      <c r="B35" s="10">
        <f>'Occ T2'!B25</f>
        <v>56.609283243797719</v>
      </c>
      <c r="C35" s="10">
        <f>'Occ T2'!C25</f>
        <v>57.608758924443684</v>
      </c>
      <c r="D35" s="10">
        <f>'Occ T2'!D25</f>
        <v>54.444134115555471</v>
      </c>
      <c r="E35" s="10">
        <f>'Occ T2'!E25</f>
        <v>57.997754204811031</v>
      </c>
      <c r="F35" s="10">
        <f>'Occ T2'!F25</f>
        <v>63.866033782249858</v>
      </c>
      <c r="G35" s="10"/>
      <c r="H35" s="11">
        <f t="shared" si="19"/>
        <v>0.99947568064596481</v>
      </c>
      <c r="I35" s="31">
        <f t="shared" si="5"/>
        <v>-3.1646248088882132</v>
      </c>
      <c r="J35" s="11">
        <f t="shared" si="19"/>
        <v>3.5536200892555598</v>
      </c>
      <c r="K35" s="11">
        <f t="shared" si="19"/>
        <v>5.8682795774388268</v>
      </c>
      <c r="L35" s="31">
        <f t="shared" si="4"/>
        <v>9.4218996666943866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19.113740878104398</v>
      </c>
      <c r="C36" s="10">
        <f>'Occ T2'!C26</f>
        <v>20.299656666884214</v>
      </c>
      <c r="D36" s="10">
        <f>'Occ T2'!D26</f>
        <v>18.754555353693917</v>
      </c>
      <c r="E36" s="10">
        <f>'Occ T2'!E26</f>
        <v>17.999791682494841</v>
      </c>
      <c r="F36" s="10">
        <f>'Occ T2'!F26</f>
        <v>18.406360095338382</v>
      </c>
      <c r="G36" s="10"/>
      <c r="H36" s="11">
        <f t="shared" si="19"/>
        <v>1.1859157887798162</v>
      </c>
      <c r="I36" s="31">
        <f t="shared" si="5"/>
        <v>-1.5451013131902975</v>
      </c>
      <c r="J36" s="11">
        <f t="shared" si="19"/>
        <v>-0.7547636711990755</v>
      </c>
      <c r="K36" s="11">
        <f t="shared" si="19"/>
        <v>0.40656841284354073</v>
      </c>
      <c r="L36" s="31">
        <f t="shared" si="4"/>
        <v>-0.34819525835553478</v>
      </c>
    </row>
    <row r="37" spans="1:12" x14ac:dyDescent="0.2">
      <c r="A37" s="10" t="str">
        <f>'Occ T2'!A27</f>
        <v>63 Community and civil enforcement occupations</v>
      </c>
      <c r="B37" s="10">
        <f>'Occ T2'!B27</f>
        <v>0.92153674136083619</v>
      </c>
      <c r="C37" s="10">
        <f>'Occ T2'!C27</f>
        <v>0.76972995558484247</v>
      </c>
      <c r="D37" s="10">
        <f>'Occ T2'!D27</f>
        <v>0.94369268078916535</v>
      </c>
      <c r="E37" s="10">
        <f>'Occ T2'!E27</f>
        <v>0.7208517101674784</v>
      </c>
      <c r="F37" s="10">
        <f>'Occ T2'!F27</f>
        <v>0.76758699788123008</v>
      </c>
      <c r="G37" s="10"/>
      <c r="H37" s="11">
        <f t="shared" ref="H37" si="20">C37-B37</f>
        <v>-0.15180678577599371</v>
      </c>
      <c r="I37" s="31">
        <f t="shared" ref="I37" si="21">D37-C37</f>
        <v>0.17396272520432288</v>
      </c>
      <c r="J37" s="11">
        <f t="shared" ref="J37" si="22">E37-D37</f>
        <v>-0.22284097062168695</v>
      </c>
      <c r="K37" s="11">
        <f t="shared" ref="K37" si="23">F37-E37</f>
        <v>4.6735287713751683E-2</v>
      </c>
      <c r="L37" s="31">
        <f t="shared" ref="L37" si="24">F37-D37</f>
        <v>-0.17610568290793527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61.851807801329052</v>
      </c>
      <c r="C39" s="31">
        <f>'Occ T1'!C14</f>
        <v>61.78884053431333</v>
      </c>
      <c r="D39" s="31">
        <f>'Occ T1'!D14</f>
        <v>62.344292771821898</v>
      </c>
      <c r="E39" s="31">
        <f>'Occ T1'!E14</f>
        <v>63.469332499495501</v>
      </c>
      <c r="F39" s="31">
        <f>'Occ T1'!F14</f>
        <v>63.726772699828402</v>
      </c>
      <c r="H39" s="31">
        <f>C39-B39</f>
        <v>-6.2967267015721973E-2</v>
      </c>
      <c r="I39" s="31">
        <f t="shared" si="5"/>
        <v>0.5554522375085682</v>
      </c>
      <c r="J39" s="31">
        <f>E39-D39</f>
        <v>1.1250397276736024</v>
      </c>
      <c r="K39" s="31">
        <f>F39-E39</f>
        <v>0.25744020033290127</v>
      </c>
      <c r="L39" s="31">
        <f t="shared" si="4"/>
        <v>1.3824799280065037</v>
      </c>
    </row>
    <row r="40" spans="1:12" s="30" customFormat="1" x14ac:dyDescent="0.2">
      <c r="A40" s="126" t="str">
        <f>'Occ T2'!A28</f>
        <v>71 Sales occupations</v>
      </c>
      <c r="B40" s="126">
        <f>'Occ T2'!B28</f>
        <v>50.083466427079443</v>
      </c>
      <c r="C40" s="126">
        <f>'Occ T2'!C28</f>
        <v>49.309584539829046</v>
      </c>
      <c r="D40" s="126">
        <f>'Occ T2'!D28</f>
        <v>49.569167025191781</v>
      </c>
      <c r="E40" s="126">
        <f>'Occ T2'!E28</f>
        <v>49.218782250594323</v>
      </c>
      <c r="F40" s="126">
        <f>'Occ T2'!F28</f>
        <v>47.847837074285593</v>
      </c>
      <c r="G40"/>
      <c r="H40" s="11">
        <f>C40-B40</f>
        <v>-0.77388188725039697</v>
      </c>
      <c r="I40" s="31">
        <f t="shared" si="5"/>
        <v>0.25958248536273487</v>
      </c>
      <c r="J40" s="11">
        <f t="shared" ref="J40" si="25">E40-D40</f>
        <v>-0.3503847745974582</v>
      </c>
      <c r="K40" s="11">
        <f t="shared" ref="K40" si="26">F40-E40</f>
        <v>-1.3709451763087301</v>
      </c>
      <c r="L40" s="31">
        <f t="shared" si="4"/>
        <v>-1.7213299509061883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11.768341374249609</v>
      </c>
      <c r="C41" s="126">
        <f>'Occ T2'!C29</f>
        <v>12.479255994484285</v>
      </c>
      <c r="D41" s="126">
        <f>'Occ T2'!D29</f>
        <v>12.775125746630113</v>
      </c>
      <c r="E41" s="126">
        <f>'Occ T2'!E29</f>
        <v>14.250550248901179</v>
      </c>
      <c r="F41" s="126">
        <f>'Occ T2'!F29</f>
        <v>15.878935625542805</v>
      </c>
      <c r="G41"/>
      <c r="H41" s="11">
        <f t="shared" ref="H41" si="27">C41-B41</f>
        <v>0.71091462023467678</v>
      </c>
      <c r="I41" s="31">
        <f t="shared" si="5"/>
        <v>0.295869752145828</v>
      </c>
      <c r="J41" s="11">
        <f t="shared" ref="J41" si="28">E41-D41</f>
        <v>1.4754245022710659</v>
      </c>
      <c r="K41" s="11">
        <f t="shared" ref="K41" si="29">F41-E41</f>
        <v>1.6283853766416261</v>
      </c>
      <c r="L41" s="31">
        <f t="shared" si="4"/>
        <v>3.103809878912692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36.210142470257011</v>
      </c>
      <c r="C43" s="31">
        <f>'Occ T1'!C15</f>
        <v>37.569900479653839</v>
      </c>
      <c r="D43" s="31">
        <f>'Occ T1'!D15</f>
        <v>32.487140102204783</v>
      </c>
      <c r="E43" s="31">
        <f>'Occ T1'!E15</f>
        <v>33.698973711678768</v>
      </c>
      <c r="F43" s="31">
        <f>'Occ T1'!F15</f>
        <v>32.970905147700634</v>
      </c>
      <c r="H43" s="31">
        <f t="shared" ref="H43:K45" si="30">C43-B43</f>
        <v>1.3597580093968276</v>
      </c>
      <c r="I43" s="31">
        <f t="shared" si="5"/>
        <v>-5.0827603774490555</v>
      </c>
      <c r="J43" s="31">
        <f t="shared" si="30"/>
        <v>1.2118336094739846</v>
      </c>
      <c r="K43" s="31">
        <f t="shared" si="30"/>
        <v>-0.72806856397813391</v>
      </c>
      <c r="L43" s="31">
        <f t="shared" si="4"/>
        <v>0.48376504549585064</v>
      </c>
    </row>
    <row r="44" spans="1:12" x14ac:dyDescent="0.2">
      <c r="A44" s="10" t="str">
        <f>'Occ T2'!A30</f>
        <v>81 Process, plant and machine operatives</v>
      </c>
      <c r="B44" s="10">
        <f>'Occ T2'!B30</f>
        <v>13.055688065125887</v>
      </c>
      <c r="C44" s="10">
        <f>'Occ T2'!C30</f>
        <v>12.79116220184188</v>
      </c>
      <c r="D44" s="10">
        <f>'Occ T2'!D30</f>
        <v>11.328090628641165</v>
      </c>
      <c r="E44" s="10">
        <f>'Occ T2'!E30</f>
        <v>12.054224643633626</v>
      </c>
      <c r="F44" s="10">
        <f>'Occ T2'!F30</f>
        <v>11.506054133256949</v>
      </c>
      <c r="H44" s="11">
        <f t="shared" si="30"/>
        <v>-0.26452586328400685</v>
      </c>
      <c r="I44" s="31">
        <f t="shared" si="5"/>
        <v>-1.4630715732007147</v>
      </c>
      <c r="J44" s="11">
        <f t="shared" si="30"/>
        <v>0.72613401499246066</v>
      </c>
      <c r="K44" s="11">
        <f t="shared" si="30"/>
        <v>-0.54817051037667675</v>
      </c>
      <c r="L44" s="31">
        <f t="shared" si="4"/>
        <v>0.17796350461578392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23.154454405131126</v>
      </c>
      <c r="C45" s="10">
        <f>'Occ T2'!C31</f>
        <v>24.778738277811957</v>
      </c>
      <c r="D45" s="10">
        <f>'Occ T2'!D31</f>
        <v>21.15904947356362</v>
      </c>
      <c r="E45" s="10">
        <f>'Occ T2'!E31</f>
        <v>21.644749068045144</v>
      </c>
      <c r="F45" s="10">
        <f>'Occ T2'!F31</f>
        <v>21.464851014443681</v>
      </c>
      <c r="H45" s="11">
        <f t="shared" si="30"/>
        <v>1.6242838726808309</v>
      </c>
      <c r="I45" s="31">
        <f t="shared" si="5"/>
        <v>-3.6196888042483373</v>
      </c>
      <c r="J45" s="11">
        <f t="shared" si="30"/>
        <v>0.48569959448152389</v>
      </c>
      <c r="K45" s="11">
        <f t="shared" si="30"/>
        <v>-0.17989805360146249</v>
      </c>
      <c r="L45" s="31">
        <f t="shared" si="4"/>
        <v>0.3058015408800614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91.198840862636715</v>
      </c>
      <c r="C47" s="31">
        <f>'Occ T1'!C16</f>
        <v>89.651431987191543</v>
      </c>
      <c r="D47" s="31">
        <f>'Occ T1'!D16</f>
        <v>83.421630223782287</v>
      </c>
      <c r="E47" s="31">
        <f>'Occ T1'!E16</f>
        <v>84.803343543030863</v>
      </c>
      <c r="F47" s="31">
        <f>'Occ T1'!F16</f>
        <v>82.068847884564718</v>
      </c>
      <c r="H47" s="31">
        <f t="shared" ref="H47:K49" si="31">C47-B47</f>
        <v>-1.5474088754451714</v>
      </c>
      <c r="I47" s="31">
        <f t="shared" si="5"/>
        <v>-6.229801763409256</v>
      </c>
      <c r="J47" s="31">
        <f t="shared" si="31"/>
        <v>1.3817133192485755</v>
      </c>
      <c r="K47" s="31">
        <f t="shared" si="31"/>
        <v>-2.7344956584661446</v>
      </c>
      <c r="L47" s="31">
        <f t="shared" si="4"/>
        <v>-1.3527823392175691</v>
      </c>
    </row>
    <row r="48" spans="1:12" x14ac:dyDescent="0.2">
      <c r="A48" s="10" t="str">
        <f>'Occ T2'!A32</f>
        <v>91 Elementary trades and related occupations</v>
      </c>
      <c r="B48" s="10">
        <f>'Occ T2'!B32</f>
        <v>10.922805581693677</v>
      </c>
      <c r="C48" s="10">
        <f>'Occ T2'!C32</f>
        <v>9.4685810469630258</v>
      </c>
      <c r="D48" s="10">
        <f>'Occ T2'!D32</f>
        <v>8.6128089746259597</v>
      </c>
      <c r="E48" s="10">
        <f>'Occ T2'!E32</f>
        <v>15.954353459037206</v>
      </c>
      <c r="F48" s="10">
        <f>'Occ T2'!F32</f>
        <v>17.94041014162157</v>
      </c>
      <c r="H48" s="11">
        <f t="shared" si="31"/>
        <v>-1.4542245347306508</v>
      </c>
      <c r="I48" s="31">
        <f t="shared" si="5"/>
        <v>-0.85577207233706609</v>
      </c>
      <c r="J48" s="11">
        <f t="shared" si="31"/>
        <v>7.3415444844112461</v>
      </c>
      <c r="K48" s="11">
        <f t="shared" si="31"/>
        <v>1.9860566825843637</v>
      </c>
      <c r="L48" s="31">
        <f t="shared" si="4"/>
        <v>9.3276011669956098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80.276035280943034</v>
      </c>
      <c r="C49" s="10">
        <f>'Occ T2'!C33</f>
        <v>80.182850940228519</v>
      </c>
      <c r="D49" s="10">
        <f>'Occ T2'!D33</f>
        <v>74.808821249156324</v>
      </c>
      <c r="E49" s="10">
        <f>'Occ T2'!E33</f>
        <v>68.848990083993655</v>
      </c>
      <c r="F49" s="10">
        <f>'Occ T2'!F33</f>
        <v>64.128437742943149</v>
      </c>
      <c r="H49" s="11">
        <f t="shared" si="31"/>
        <v>-9.3184340714515201E-2</v>
      </c>
      <c r="I49" s="31">
        <f t="shared" si="5"/>
        <v>-5.3740296910721952</v>
      </c>
      <c r="J49" s="11">
        <f t="shared" si="31"/>
        <v>-5.9598311651626688</v>
      </c>
      <c r="K49" s="11">
        <f t="shared" si="31"/>
        <v>-4.7205523410505066</v>
      </c>
      <c r="L49" s="31">
        <f t="shared" si="4"/>
        <v>-10.680383506213175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792.23500000000001</v>
      </c>
      <c r="C51" s="34">
        <f>'Occ T1'!C18</f>
        <v>823.41599999999983</v>
      </c>
      <c r="D51" s="34">
        <f>'Occ T1'!D18</f>
        <v>811.53600000000006</v>
      </c>
      <c r="E51" s="34">
        <f>'Occ T1'!E18</f>
        <v>839.06399999999996</v>
      </c>
      <c r="F51" s="34">
        <f>'Occ T1'!F18</f>
        <v>877.87200000000007</v>
      </c>
      <c r="G51" s="24"/>
      <c r="H51" s="34">
        <f>C51-B51</f>
        <v>31.180999999999813</v>
      </c>
      <c r="I51" s="205">
        <f>D51-C51</f>
        <v>-11.879999999999768</v>
      </c>
      <c r="J51" s="34">
        <f>E51-D51</f>
        <v>27.527999999999906</v>
      </c>
      <c r="K51" s="34">
        <f>F51-E51</f>
        <v>38.808000000000106</v>
      </c>
      <c r="L51" s="205">
        <f>F51-D51</f>
        <v>66.336000000000013</v>
      </c>
    </row>
    <row r="53" spans="1:12" ht="15.75" x14ac:dyDescent="0.25">
      <c r="A53" s="19" t="str">
        <f>CONCATENATE(A1," (Continued)")</f>
        <v>Occupation Table 3  Employment Change by Occupation in Occupation Group (SOC 2020), 2015-2035, Dorset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3.1221502991594319</v>
      </c>
      <c r="C59" s="44">
        <f>IF(AND(D$5-C$5 &lt;&gt; 0,D7 &lt;&gt; 0,C7 &lt;&gt; 0),(EXP(LN(D7/C7)/(D$5-C$5))-1)*100,0)</f>
        <v>1.0401543659527723</v>
      </c>
      <c r="D59" s="44">
        <f>IF(AND(E$5-D$5 &lt;&gt; 0,E7 &lt;&gt; 0,D7 &lt;&gt; 0),(EXP(LN(E7/D7)/(E$5-D$5))-1)*100,0)</f>
        <v>-0.83785581354778316</v>
      </c>
      <c r="E59" s="44">
        <f>IF(AND(F$5-E$5 &lt;&gt; 0,F7 &lt;&gt; 0,E7 &lt;&gt; 0),(EXP(LN(F7/E7)/(F$5-E$5))-1)*100,0)</f>
        <v>0.97445511765261728</v>
      </c>
      <c r="F59" s="44">
        <f>IF(AND(F$5-D$5 &lt;&gt; 0,F7 &lt;&gt; 0,D7 &lt;&gt; 0),(EXP(LN(F7/D7)/(F$5-D$5))-1)*100,0)</f>
        <v>0.36670080557106299</v>
      </c>
      <c r="H59" s="44">
        <f>(B7/B$51)*100</f>
        <v>11.334668980553216</v>
      </c>
      <c r="I59" s="44">
        <f>(C7/C$51)*100</f>
        <v>12.332508011132701</v>
      </c>
      <c r="J59" s="44">
        <f>(D7/D$51)*100</f>
        <v>12.643197405852732</v>
      </c>
      <c r="K59" s="44">
        <f>(E7/E$51)*100</f>
        <v>11.724630520283505</v>
      </c>
      <c r="L59" s="44">
        <f>(F7/F$51)*100</f>
        <v>12.347477383756075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3.8191825558500314</v>
      </c>
      <c r="C60" s="44">
        <f t="shared" si="32"/>
        <v>1.9152113335718868</v>
      </c>
      <c r="D60" s="44">
        <f t="shared" si="32"/>
        <v>-1.6880125180612771</v>
      </c>
      <c r="E60" s="44">
        <f t="shared" si="32"/>
        <v>0.85439447591575401</v>
      </c>
      <c r="F60" s="44">
        <f>IF(AND(F$5-D$5 &lt;&gt; 0,F8 &lt;&gt; 0,D8 &lt;&gt; 0),(EXP(LN(F8/D8)/(F$5-D$5))-1)*100,0)</f>
        <v>-2.9715476687064424E-4</v>
      </c>
      <c r="H60" s="44">
        <f t="shared" ref="H60:L60" si="33">(B8/B$51)*100</f>
        <v>7.8048236757181515</v>
      </c>
      <c r="I60" s="44">
        <f t="shared" si="33"/>
        <v>8.7238510060818548</v>
      </c>
      <c r="J60" s="44">
        <f t="shared" si="33"/>
        <v>9.0210847037561521</v>
      </c>
      <c r="K60" s="44">
        <f t="shared" si="33"/>
        <v>8.0131605115542754</v>
      </c>
      <c r="L60" s="44">
        <f t="shared" si="33"/>
        <v>8.3390388181024555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1.528694583163781</v>
      </c>
      <c r="C61" s="44">
        <f>IF(AND(D$5-C$5 &lt;&gt; 0,D9 &lt;&gt; 0,C9 &lt;&gt; 0),(EXP(LN(D9/C9)/(D$5-C$5))-1)*100,0)</f>
        <v>-1.0752771080438261</v>
      </c>
      <c r="D61" s="44">
        <f t="shared" si="34"/>
        <v>1.1612667225601836</v>
      </c>
      <c r="E61" s="44">
        <f t="shared" si="34"/>
        <v>1.2293710550504766</v>
      </c>
      <c r="F61" s="44">
        <f>IF(AND(F$5-D$5 &lt;&gt; 0,F9 &lt;&gt; 0,D9 &lt;&gt; 0),(EXP(LN(F9/D9)/(F$5-D$5))-1)*100,0)</f>
        <v>1.2066645180146107</v>
      </c>
      <c r="H61" s="44">
        <f t="shared" ref="H61:L61" si="35">(B9/B$51)*100</f>
        <v>3.5298453048350651</v>
      </c>
      <c r="I61" s="44">
        <f t="shared" si="35"/>
        <v>3.6086570050508451</v>
      </c>
      <c r="J61" s="44">
        <f t="shared" si="35"/>
        <v>3.6221127020965826</v>
      </c>
      <c r="K61" s="44">
        <f t="shared" si="35"/>
        <v>3.7114700087292292</v>
      </c>
      <c r="L61" s="44">
        <f t="shared" si="35"/>
        <v>4.0084385656536208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2.8143697769597908</v>
      </c>
      <c r="C63" s="44">
        <f t="shared" si="36"/>
        <v>3.1051671716876728</v>
      </c>
      <c r="D63" s="44">
        <f t="shared" si="36"/>
        <v>1.6659451414323678</v>
      </c>
      <c r="E63" s="44">
        <f t="shared" si="36"/>
        <v>1.0022974141547403</v>
      </c>
      <c r="F63" s="44">
        <f>IF(AND(F$5-D$5 &lt;&gt; 0,F11 &lt;&gt; 0,D11 &lt;&gt; 0),(EXP(LN(F11/D11)/(F$5-D$5))-1)*100,0)</f>
        <v>1.2230305755928095</v>
      </c>
      <c r="H63" s="44">
        <f>(B11/B$51)*100</f>
        <v>20.550363970290363</v>
      </c>
      <c r="I63" s="44">
        <f>(C11/C$51)*100</f>
        <v>22.093753925779051</v>
      </c>
      <c r="J63" s="44">
        <f>(D11/D$51)*100</f>
        <v>23.113273320581911</v>
      </c>
      <c r="K63" s="44">
        <f>(E11/E$51)*100</f>
        <v>24.280166977490904</v>
      </c>
      <c r="L63" s="44">
        <f>(F11/F$51)*100</f>
        <v>25.640594128876398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2.4248309401044832</v>
      </c>
      <c r="C64" s="44">
        <f t="shared" si="36"/>
        <v>3.7489206664882424</v>
      </c>
      <c r="D64" s="49">
        <f t="shared" si="36"/>
        <v>4.2647547862497248</v>
      </c>
      <c r="E64" s="49">
        <f t="shared" si="36"/>
        <v>1.2685311673020561</v>
      </c>
      <c r="F64" s="44">
        <f>IF(AND(F$5-D$5 &lt;&gt; 0,F12 &lt;&gt; 0,D12 &lt;&gt; 0),(EXP(LN(F12/D12)/(F$5-D$5))-1)*100,0)</f>
        <v>2.2575812612081192</v>
      </c>
      <c r="H64" s="40">
        <f t="shared" ref="H64:L67" si="37">(B12/B$11)*100</f>
        <v>31.737173681835152</v>
      </c>
      <c r="I64" s="40">
        <f t="shared" si="37"/>
        <v>31.258922278063583</v>
      </c>
      <c r="J64" s="40">
        <f t="shared" si="37"/>
        <v>31.454092326395834</v>
      </c>
      <c r="K64" s="40">
        <f t="shared" si="37"/>
        <v>35.685129398716875</v>
      </c>
      <c r="L64" s="40">
        <f t="shared" si="37"/>
        <v>36.636996277680588</v>
      </c>
    </row>
    <row r="65" spans="1:12" x14ac:dyDescent="0.2">
      <c r="A65" t="str">
        <f>A13</f>
        <v>22 Health professionals</v>
      </c>
      <c r="B65" s="49">
        <f t="shared" si="36"/>
        <v>4.2922108941852777</v>
      </c>
      <c r="C65" s="44">
        <f t="shared" si="36"/>
        <v>-2.06735946118074</v>
      </c>
      <c r="D65" s="49">
        <f t="shared" si="36"/>
        <v>-0.15815471238647127</v>
      </c>
      <c r="E65" s="49">
        <f t="shared" si="36"/>
        <v>0.66877030685730254</v>
      </c>
      <c r="F65" s="44">
        <f>IF(AND(F$5-D$5 &lt;&gt; 0,F13 &lt;&gt; 0,D13 &lt;&gt; 0),(EXP(LN(F13/D13)/(F$5-D$5))-1)*100,0)</f>
        <v>0.3923704346867396</v>
      </c>
      <c r="H65" s="40">
        <f t="shared" si="37"/>
        <v>17.565915048771984</v>
      </c>
      <c r="I65" s="40">
        <f t="shared" si="37"/>
        <v>18.597861270240973</v>
      </c>
      <c r="J65" s="40">
        <f t="shared" si="37"/>
        <v>17.664853397080478</v>
      </c>
      <c r="K65" s="40">
        <f t="shared" si="37"/>
        <v>16.135986459194399</v>
      </c>
      <c r="L65" s="40">
        <f t="shared" si="37"/>
        <v>15.610996732619324</v>
      </c>
    </row>
    <row r="66" spans="1:12" x14ac:dyDescent="0.2">
      <c r="A66" t="str">
        <f>A14</f>
        <v>23 Teaching and other educational professionals</v>
      </c>
      <c r="B66" s="49">
        <f t="shared" si="36"/>
        <v>0.95333425435011332</v>
      </c>
      <c r="C66" s="44">
        <f t="shared" si="36"/>
        <v>0.76492550319124941</v>
      </c>
      <c r="D66" s="49">
        <f t="shared" si="36"/>
        <v>-0.43684727586222882</v>
      </c>
      <c r="E66" s="49">
        <f t="shared" si="36"/>
        <v>0.7350998108700546</v>
      </c>
      <c r="F66" s="44">
        <f>IF(AND(F$5-D$5 &lt;&gt; 0,F14 &lt;&gt; 0,D14 &lt;&gt; 0),(EXP(LN(F14/D14)/(F$5-D$5))-1)*100,0)</f>
        <v>0.34292598351801651</v>
      </c>
      <c r="H66" s="40">
        <f t="shared" si="37"/>
        <v>20.169598883096565</v>
      </c>
      <c r="I66" s="40">
        <f t="shared" si="37"/>
        <v>18.748419370000398</v>
      </c>
      <c r="J66" s="40">
        <f t="shared" si="37"/>
        <v>18.322874914453767</v>
      </c>
      <c r="K66" s="40">
        <f t="shared" si="37"/>
        <v>16.504763524861211</v>
      </c>
      <c r="L66" s="40">
        <f t="shared" si="37"/>
        <v>16.073297859432614</v>
      </c>
    </row>
    <row r="67" spans="1:12" x14ac:dyDescent="0.2">
      <c r="A67" t="str">
        <f>A15</f>
        <v>24 Business, media and public service professionals</v>
      </c>
      <c r="B67" s="49">
        <f t="shared" si="36"/>
        <v>3.5371235065684958</v>
      </c>
      <c r="C67" s="44">
        <f t="shared" si="36"/>
        <v>6.9258870250601179</v>
      </c>
      <c r="D67" s="49">
        <f t="shared" si="36"/>
        <v>1.1077377735724037</v>
      </c>
      <c r="E67" s="49">
        <f t="shared" si="36"/>
        <v>1.0037605018119233</v>
      </c>
      <c r="F67" s="44">
        <f>IF(AND(F$5-D$5 &lt;&gt; 0,F15 &lt;&gt; 0,D15 &lt;&gt; 0),(EXP(LN(F15/D15)/(F$5-D$5))-1)*100,0)</f>
        <v>1.038407706049016</v>
      </c>
      <c r="H67" s="40">
        <f t="shared" si="37"/>
        <v>30.527312386296295</v>
      </c>
      <c r="I67" s="40">
        <f t="shared" si="37"/>
        <v>31.394797081695042</v>
      </c>
      <c r="J67" s="40">
        <f t="shared" si="37"/>
        <v>32.558179362069922</v>
      </c>
      <c r="K67" s="40">
        <f t="shared" si="37"/>
        <v>31.674120617227512</v>
      </c>
      <c r="L67" s="40">
        <f t="shared" si="37"/>
        <v>31.678709130267475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1.1125401281155467</v>
      </c>
      <c r="C69" s="44">
        <f t="shared" si="39"/>
        <v>3.8300132066253267</v>
      </c>
      <c r="D69" s="44">
        <f t="shared" si="39"/>
        <v>1.0112545198039502</v>
      </c>
      <c r="E69" s="44">
        <f t="shared" si="39"/>
        <v>0.86146072712145472</v>
      </c>
      <c r="F69" s="44">
        <f t="shared" ref="F69:F74" si="40">IF(AND(F$5-D$5 &lt;&gt; 0,F17 &lt;&gt; 0,D17 &lt;&gt; 0),(EXP(LN(F17/D17)/(F$5-D$5))-1)*100,0)</f>
        <v>0.91136729335101752</v>
      </c>
      <c r="H69" s="44">
        <f>(B17/B$51)*100</f>
        <v>13.468778286460816</v>
      </c>
      <c r="I69" s="44">
        <f>(C17/C$51)*100</f>
        <v>13.545124790790355</v>
      </c>
      <c r="J69" s="44">
        <f>(D17/D$51)*100</f>
        <v>14.269785053881314</v>
      </c>
      <c r="K69" s="44">
        <f>(E17/E$51)*100</f>
        <v>14.513727267249488</v>
      </c>
      <c r="L69" s="44">
        <f>(F17/F$51)*100</f>
        <v>15.114555654326272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3.1417647278462191</v>
      </c>
      <c r="C70" s="44">
        <f t="shared" si="39"/>
        <v>8.1434000863403568</v>
      </c>
      <c r="D70" s="49">
        <f t="shared" si="39"/>
        <v>-1.0410131765045683</v>
      </c>
      <c r="E70" s="49">
        <f t="shared" si="39"/>
        <v>0.83971173273094113</v>
      </c>
      <c r="F70" s="44">
        <f t="shared" si="40"/>
        <v>0.20886512449223016</v>
      </c>
      <c r="H70" s="40">
        <f t="shared" ref="H70:L74" si="41">(B18/B$17)*100</f>
        <v>12.338838760649418</v>
      </c>
      <c r="I70" s="40">
        <f t="shared" si="41"/>
        <v>13.359568685056407</v>
      </c>
      <c r="J70" s="40">
        <f t="shared" si="41"/>
        <v>13.914562241400258</v>
      </c>
      <c r="K70" s="40">
        <f t="shared" si="41"/>
        <v>12.557318918370584</v>
      </c>
      <c r="L70" s="40">
        <f t="shared" si="41"/>
        <v>12.530267535324644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2.9896937374242816</v>
      </c>
      <c r="C71" s="44">
        <f t="shared" si="39"/>
        <v>0.39329437769515252</v>
      </c>
      <c r="D71" s="49">
        <f t="shared" si="39"/>
        <v>9.487060010085834</v>
      </c>
      <c r="E71" s="49">
        <f t="shared" si="39"/>
        <v>1.6732840015643902</v>
      </c>
      <c r="F71" s="44">
        <f t="shared" si="40"/>
        <v>4.2138640241656145</v>
      </c>
      <c r="H71" s="40">
        <f t="shared" si="41"/>
        <v>11.967022525230956</v>
      </c>
      <c r="I71" s="40">
        <f t="shared" si="41"/>
        <v>12.880748247186036</v>
      </c>
      <c r="J71" s="40">
        <f t="shared" si="41"/>
        <v>12.454402254686547</v>
      </c>
      <c r="K71" s="40">
        <f t="shared" si="41"/>
        <v>18.633225266049617</v>
      </c>
      <c r="L71" s="40">
        <f t="shared" si="41"/>
        <v>20.188498130885669</v>
      </c>
    </row>
    <row r="72" spans="1:12" x14ac:dyDescent="0.2">
      <c r="A72" t="str">
        <f t="shared" si="38"/>
        <v>33 Protective service occupations</v>
      </c>
      <c r="B72" s="49">
        <f t="shared" si="39"/>
        <v>-0.91665487424792413</v>
      </c>
      <c r="C72" s="44">
        <f t="shared" si="39"/>
        <v>6.0673550160601053</v>
      </c>
      <c r="D72" s="49">
        <f t="shared" si="39"/>
        <v>-2.9948129776778409</v>
      </c>
      <c r="E72" s="49">
        <f t="shared" si="39"/>
        <v>0.6478787748658732</v>
      </c>
      <c r="F72" s="44">
        <f t="shared" si="40"/>
        <v>-0.58130230285983187</v>
      </c>
      <c r="H72" s="40">
        <f t="shared" si="41"/>
        <v>9.9925128433588561</v>
      </c>
      <c r="I72" s="40">
        <f t="shared" si="41"/>
        <v>9.2141923278594042</v>
      </c>
      <c r="J72" s="40">
        <f t="shared" si="41"/>
        <v>9.4127408698331774</v>
      </c>
      <c r="K72" s="40">
        <f t="shared" si="41"/>
        <v>7.68850789829464</v>
      </c>
      <c r="L72" s="40">
        <f t="shared" si="41"/>
        <v>7.5272404959175949</v>
      </c>
    </row>
    <row r="73" spans="1:12" x14ac:dyDescent="0.2">
      <c r="A73" t="str">
        <f t="shared" si="38"/>
        <v>34 Culture, media and sports occupations</v>
      </c>
      <c r="B73" s="49">
        <f t="shared" si="39"/>
        <v>-1.4516938542099789</v>
      </c>
      <c r="C73" s="44">
        <f t="shared" si="39"/>
        <v>3.3783668273513756</v>
      </c>
      <c r="D73" s="49">
        <f t="shared" si="39"/>
        <v>-1.4149843779309834</v>
      </c>
      <c r="E73" s="49">
        <f t="shared" si="39"/>
        <v>0.90991472197516909</v>
      </c>
      <c r="F73" s="44">
        <f t="shared" si="40"/>
        <v>0.12891941269441709</v>
      </c>
      <c r="H73" s="40">
        <f t="shared" si="41"/>
        <v>16.751353911433924</v>
      </c>
      <c r="I73" s="40">
        <f t="shared" si="41"/>
        <v>15.115638156855669</v>
      </c>
      <c r="J73" s="40">
        <f t="shared" si="41"/>
        <v>15.049887194940895</v>
      </c>
      <c r="K73" s="40">
        <f t="shared" si="41"/>
        <v>13.327201625841484</v>
      </c>
      <c r="L73" s="40">
        <f t="shared" si="41"/>
        <v>13.391364284617916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1.3592929390388697</v>
      </c>
      <c r="C74" s="44">
        <f t="shared" si="39"/>
        <v>3.2808338883441479</v>
      </c>
      <c r="D74" s="49">
        <f t="shared" si="39"/>
        <v>0.44001093498147181</v>
      </c>
      <c r="E74" s="49">
        <f t="shared" si="39"/>
        <v>0.555296785709114</v>
      </c>
      <c r="F74" s="44">
        <f t="shared" si="40"/>
        <v>0.51685347340373333</v>
      </c>
      <c r="H74" s="40">
        <f t="shared" si="41"/>
        <v>48.950271959326855</v>
      </c>
      <c r="I74" s="40">
        <f t="shared" si="41"/>
        <v>49.429852583042489</v>
      </c>
      <c r="J74" s="40">
        <f t="shared" si="41"/>
        <v>49.168407439139131</v>
      </c>
      <c r="K74" s="40">
        <f t="shared" si="41"/>
        <v>47.793746291443682</v>
      </c>
      <c r="L74" s="40">
        <f t="shared" si="41"/>
        <v>46.362629553254173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-1.2735182824937907</v>
      </c>
      <c r="C76" s="44">
        <f t="shared" si="42"/>
        <v>1.7448356733166026</v>
      </c>
      <c r="D76" s="44">
        <f t="shared" si="42"/>
        <v>4.8253071613246767E-2</v>
      </c>
      <c r="E76" s="44">
        <f t="shared" si="42"/>
        <v>-0.8150384020019108</v>
      </c>
      <c r="F76" s="44">
        <f>IF(AND(F$5-D$5 &lt;&gt; 0,F24 &lt;&gt; 0,D24 &lt;&gt; 0),(EXP(LN(F24/D24)/(F$5-D$5))-1)*100,0)</f>
        <v>-0.52810544849494212</v>
      </c>
      <c r="H76" s="44">
        <f>(B24/B$51)*100</f>
        <v>11.05487834514623</v>
      </c>
      <c r="I76" s="44">
        <f>(C24/C$51)*100</f>
        <v>10.104697880269416</v>
      </c>
      <c r="J76" s="44">
        <f>(D24/D$51)*100</f>
        <v>10.431510976860743</v>
      </c>
      <c r="K76" s="44">
        <f>(E24/E$51)*100</f>
        <v>10.113639536437256</v>
      </c>
      <c r="L76" s="44">
        <f>(F24/F$51)*100</f>
        <v>8.9069631731249697</v>
      </c>
    </row>
    <row r="77" spans="1:12" x14ac:dyDescent="0.2">
      <c r="A77" t="str">
        <f>A25</f>
        <v>41 Administrative occupations</v>
      </c>
      <c r="B77" s="49">
        <f t="shared" si="42"/>
        <v>-0.85470474754104631</v>
      </c>
      <c r="C77" s="44">
        <f t="shared" si="42"/>
        <v>2.905118751024216</v>
      </c>
      <c r="D77" s="49">
        <f t="shared" si="42"/>
        <v>0.49303421969644212</v>
      </c>
      <c r="E77" s="49">
        <f t="shared" si="42"/>
        <v>-0.44040254046973093</v>
      </c>
      <c r="F77" s="44">
        <f>IF(AND(F$5-D$5 &lt;&gt; 0,F25 &lt;&gt; 0,D25 &lt;&gt; 0),(EXP(LN(F25/D25)/(F$5-D$5))-1)*100,0)</f>
        <v>-0.1302243184877927</v>
      </c>
      <c r="H77" s="40">
        <f t="shared" ref="H77:L78" si="43">(B25/B$24)*100</f>
        <v>77.136794276303633</v>
      </c>
      <c r="I77" s="40">
        <f t="shared" si="43"/>
        <v>78.454053245593457</v>
      </c>
      <c r="J77" s="40">
        <f t="shared" si="43"/>
        <v>79.348731680680913</v>
      </c>
      <c r="K77" s="40">
        <f t="shared" si="43"/>
        <v>81.128273913498376</v>
      </c>
      <c r="L77" s="40">
        <f t="shared" si="43"/>
        <v>84.245218468294567</v>
      </c>
    </row>
    <row r="78" spans="1:12" x14ac:dyDescent="0.2">
      <c r="A78" t="str">
        <f>A26</f>
        <v>42 Secretarial and related occupations</v>
      </c>
      <c r="B78" s="49">
        <f t="shared" si="42"/>
        <v>-2.727343844675556</v>
      </c>
      <c r="C78" s="44">
        <f t="shared" si="42"/>
        <v>-2.4800383318052788</v>
      </c>
      <c r="D78" s="49">
        <f t="shared" si="42"/>
        <v>-1.7387037790743132</v>
      </c>
      <c r="E78" s="49">
        <f t="shared" si="42"/>
        <v>-2.589470156258511</v>
      </c>
      <c r="F78" s="44">
        <f>IF(AND(F$5-D$5 &lt;&gt; 0,F26 &lt;&gt; 0,D26 &lt;&gt; 0),(EXP(LN(F26/D26)/(F$5-D$5))-1)*100,0)</f>
        <v>-2.3067029859252353</v>
      </c>
      <c r="H78" s="40">
        <f t="shared" si="43"/>
        <v>22.863205723696364</v>
      </c>
      <c r="I78" s="40">
        <f t="shared" si="43"/>
        <v>21.545946754406543</v>
      </c>
      <c r="J78" s="40">
        <f t="shared" si="43"/>
        <v>20.651268319319097</v>
      </c>
      <c r="K78" s="40">
        <f t="shared" si="43"/>
        <v>18.871726086501628</v>
      </c>
      <c r="L78" s="40">
        <f t="shared" si="43"/>
        <v>15.754781531705426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-0.60989704471887674</v>
      </c>
      <c r="C80" s="44">
        <f t="shared" si="44"/>
        <v>-11.630426371298274</v>
      </c>
      <c r="D80" s="44">
        <f t="shared" si="44"/>
        <v>0.89679049150990231</v>
      </c>
      <c r="E80" s="44">
        <f t="shared" si="44"/>
        <v>9.6805032539837299E-3</v>
      </c>
      <c r="F80" s="44">
        <f>IF(AND(F$5-D$5 &lt;&gt; 0,F28 &lt;&gt; 0,D28 &lt;&gt; 0),(EXP(LN(F28/D28)/(F$5-D$5))-1)*100,0)</f>
        <v>0.30451379597837835</v>
      </c>
      <c r="H80" s="44">
        <f>(B28/B$51)*100</f>
        <v>10.027361337101555</v>
      </c>
      <c r="I80" s="44">
        <f>(C28/C$51)*100</f>
        <v>9.414428261820742</v>
      </c>
      <c r="J80" s="44">
        <f>(D28/D$51)*100</f>
        <v>8.4412783563059559</v>
      </c>
      <c r="K80" s="44">
        <f>(E28/E$51)*100</f>
        <v>8.5370471828024463</v>
      </c>
      <c r="L80" s="44">
        <f>(F28/F$51)*100</f>
        <v>8.1675531833954089</v>
      </c>
    </row>
    <row r="81" spans="1:12" x14ac:dyDescent="0.2">
      <c r="A81" t="str">
        <f>A29</f>
        <v>51 Skilled agricultural and related trades</v>
      </c>
      <c r="B81" s="49">
        <f t="shared" si="44"/>
        <v>2.4427454870041387</v>
      </c>
      <c r="C81" s="44">
        <f t="shared" si="44"/>
        <v>-14.380089762341907</v>
      </c>
      <c r="D81" s="49">
        <f t="shared" si="44"/>
        <v>0.49430661092646488</v>
      </c>
      <c r="E81" s="49">
        <f t="shared" si="44"/>
        <v>1.3043832989456883</v>
      </c>
      <c r="F81" s="44">
        <f>IF(AND(F$5-D$5 &lt;&gt; 0,F29 &lt;&gt; 0,D29 &lt;&gt; 0),(EXP(LN(F29/D29)/(F$5-D$5))-1)*100,0)</f>
        <v>1.0336347719037242</v>
      </c>
      <c r="H81" s="40">
        <f t="shared" ref="H81:L84" si="45">(B29/B$28)*100</f>
        <v>11.437855697074397</v>
      </c>
      <c r="I81" s="40">
        <f t="shared" si="45"/>
        <v>12.909127425182392</v>
      </c>
      <c r="J81" s="40">
        <f t="shared" si="45"/>
        <v>12.507453482061628</v>
      </c>
      <c r="K81" s="40">
        <f t="shared" si="45"/>
        <v>12.259970584691532</v>
      </c>
      <c r="L81" s="40">
        <f t="shared" si="45"/>
        <v>13.94284503230779</v>
      </c>
    </row>
    <row r="82" spans="1:12" x14ac:dyDescent="0.2">
      <c r="A82" t="str">
        <f>A30</f>
        <v>52 Skilled metal, electrical and electronic trades</v>
      </c>
      <c r="B82" s="49">
        <f t="shared" si="44"/>
        <v>0.41487011941381269</v>
      </c>
      <c r="C82" s="44">
        <f t="shared" si="44"/>
        <v>-13.423770814135484</v>
      </c>
      <c r="D82" s="49">
        <f t="shared" si="44"/>
        <v>0.45677790530895823</v>
      </c>
      <c r="E82" s="49">
        <f t="shared" si="44"/>
        <v>-0.23839457147049048</v>
      </c>
      <c r="F82" s="44">
        <f>IF(AND(F$5-D$5 &lt;&gt; 0,F30 &lt;&gt; 0,D30 &lt;&gt; 0),(EXP(LN(F30/D30)/(F$5-D$5))-1)*100,0)</f>
        <v>-7.2065824744727003E-3</v>
      </c>
      <c r="H82" s="40">
        <f t="shared" si="45"/>
        <v>33.995526595943559</v>
      </c>
      <c r="I82" s="40">
        <f t="shared" si="45"/>
        <v>35.419410959408737</v>
      </c>
      <c r="J82" s="40">
        <f t="shared" si="45"/>
        <v>34.700620529576994</v>
      </c>
      <c r="K82" s="40">
        <f t="shared" si="45"/>
        <v>33.950541412995697</v>
      </c>
      <c r="L82" s="40">
        <f t="shared" si="45"/>
        <v>33.11773300949956</v>
      </c>
    </row>
    <row r="83" spans="1:12" x14ac:dyDescent="0.2">
      <c r="A83" t="str">
        <f>A31</f>
        <v>53 Skilled construction and building trades</v>
      </c>
      <c r="B83" s="49">
        <f t="shared" si="44"/>
        <v>-1.5988159845400696</v>
      </c>
      <c r="C83" s="44">
        <f t="shared" si="44"/>
        <v>-11.667736317656718</v>
      </c>
      <c r="D83" s="49">
        <f t="shared" si="44"/>
        <v>0.778427819858174</v>
      </c>
      <c r="E83" s="49">
        <f t="shared" si="44"/>
        <v>-0.69068857459072541</v>
      </c>
      <c r="F83" s="44">
        <f>IF(AND(F$5-D$5 &lt;&gt; 0,F31 &lt;&gt; 0,D31 &lt;&gt; 0),(EXP(LN(F31/D31)/(F$5-D$5))-1)*100,0)</f>
        <v>-0.20337825049345781</v>
      </c>
      <c r="H83" s="40">
        <f t="shared" si="45"/>
        <v>29.84361047991128</v>
      </c>
      <c r="I83" s="40">
        <f t="shared" si="45"/>
        <v>28.673459703096587</v>
      </c>
      <c r="J83" s="40">
        <f t="shared" si="45"/>
        <v>28.661353667053813</v>
      </c>
      <c r="K83" s="40">
        <f t="shared" si="45"/>
        <v>28.493633547545866</v>
      </c>
      <c r="L83" s="40">
        <f t="shared" si="45"/>
        <v>26.55994324394776</v>
      </c>
    </row>
    <row r="84" spans="1:12" x14ac:dyDescent="0.2">
      <c r="A84" t="str">
        <f>A32</f>
        <v>54 Textiles, printing and other skilled trades</v>
      </c>
      <c r="B84" s="49">
        <f t="shared" si="44"/>
        <v>-2.3908922327490645</v>
      </c>
      <c r="C84" s="44">
        <f t="shared" si="44"/>
        <v>-7.2785368232842647</v>
      </c>
      <c r="D84" s="49">
        <f t="shared" si="44"/>
        <v>1.8529701122966147</v>
      </c>
      <c r="E84" s="49">
        <f t="shared" si="44"/>
        <v>0.4300607499958975</v>
      </c>
      <c r="F84" s="44">
        <f>IF(AND(F$5-D$5 &lt;&gt; 0,F32 &lt;&gt; 0,D32 &lt;&gt; 0),(EXP(LN(F32/D32)/(F$5-D$5))-1)*100,0)</f>
        <v>0.90214133629833437</v>
      </c>
      <c r="H84" s="40">
        <f t="shared" si="45"/>
        <v>24.723007227070756</v>
      </c>
      <c r="I84" s="40">
        <f t="shared" si="45"/>
        <v>22.998001912312279</v>
      </c>
      <c r="J84" s="40">
        <f t="shared" si="45"/>
        <v>24.130572321307568</v>
      </c>
      <c r="K84" s="40">
        <f t="shared" si="45"/>
        <v>25.295854454766886</v>
      </c>
      <c r="L84" s="40">
        <f t="shared" si="45"/>
        <v>26.379478714244886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0.65681718437380354</v>
      </c>
      <c r="C86" s="44">
        <f t="shared" si="46"/>
        <v>-5.7649597170152838</v>
      </c>
      <c r="D86" s="44">
        <f t="shared" si="46"/>
        <v>0.6854226692063925</v>
      </c>
      <c r="E86" s="44">
        <f t="shared" si="46"/>
        <v>0.79494952878480518</v>
      </c>
      <c r="F86" s="44">
        <f>IF(AND(F$5-D$5 &lt;&gt; 0,F34 &lt;&gt; 0,D34 &lt;&gt; 0),(EXP(LN(F34/D34)/(F$5-D$5))-1)*100,0)</f>
        <v>0.75842734368996023</v>
      </c>
      <c r="H86" s="44">
        <f>(B34/B$51)*100</f>
        <v>9.6744729610864137</v>
      </c>
      <c r="I86" s="44">
        <f>(C34/C$51)*100</f>
        <v>9.5550906888999911</v>
      </c>
      <c r="J86" s="44">
        <f>(D34/D$51)*100</f>
        <v>9.1360558434916701</v>
      </c>
      <c r="K86" s="44">
        <f>(E34/E$51)*100</f>
        <v>9.1433308540794691</v>
      </c>
      <c r="L86" s="44">
        <f>(F34/F$51)*100</f>
        <v>9.4592356146988923</v>
      </c>
    </row>
    <row r="87" spans="1:12" x14ac:dyDescent="0.2">
      <c r="A87" t="str">
        <f>A35</f>
        <v>61 Caring personal service occupations</v>
      </c>
      <c r="B87" s="49">
        <f t="shared" si="46"/>
        <v>0.43849946091714109</v>
      </c>
      <c r="C87" s="44">
        <f t="shared" si="46"/>
        <v>-5.4933049556557094</v>
      </c>
      <c r="D87" s="49">
        <f t="shared" si="46"/>
        <v>1.2726131759469128</v>
      </c>
      <c r="E87" s="49">
        <f t="shared" si="46"/>
        <v>0.96849361844570936</v>
      </c>
      <c r="F87" s="44">
        <f>IF(AND(F$5-D$5 &lt;&gt; 0,F35 &lt;&gt; 0,D35 &lt;&gt; 0),(EXP(LN(F35/D35)/(F$5-D$5))-1)*100,0)</f>
        <v>1.0697651947505271</v>
      </c>
      <c r="H87" s="40">
        <f t="shared" ref="H87:L89" si="47">(B35/B$34)*100</f>
        <v>73.85949192766725</v>
      </c>
      <c r="I87" s="40">
        <f t="shared" si="47"/>
        <v>73.220788980205199</v>
      </c>
      <c r="J87" s="40">
        <f t="shared" si="47"/>
        <v>73.431865198746067</v>
      </c>
      <c r="K87" s="40">
        <f t="shared" si="47"/>
        <v>75.598234610052813</v>
      </c>
      <c r="L87" s="40">
        <f t="shared" si="47"/>
        <v>76.9099813233655</v>
      </c>
    </row>
    <row r="88" spans="1:12" x14ac:dyDescent="0.2">
      <c r="A88" t="str">
        <f>A36</f>
        <v>62 Leisure, travel and related personal service occupations</v>
      </c>
      <c r="B88" s="49">
        <f t="shared" si="46"/>
        <v>1.5162927901174461</v>
      </c>
      <c r="C88" s="44">
        <f t="shared" si="46"/>
        <v>-7.6114652505965497</v>
      </c>
      <c r="D88" s="49">
        <f t="shared" si="46"/>
        <v>-0.81816447532501169</v>
      </c>
      <c r="E88" s="49">
        <f t="shared" si="46"/>
        <v>0.22361041211069743</v>
      </c>
      <c r="F88" s="44">
        <f>IF(AND(F$5-D$5 &lt;&gt; 0,F36 &lt;&gt; 0,D36 &lt;&gt; 0),(EXP(LN(F36/D36)/(F$5-D$5))-1)*100,0)</f>
        <v>-0.12485807310294028</v>
      </c>
      <c r="H88" s="40">
        <f t="shared" si="47"/>
        <v>24.938156945284216</v>
      </c>
      <c r="I88" s="40">
        <f t="shared" si="47"/>
        <v>25.800883492837684</v>
      </c>
      <c r="J88" s="40">
        <f t="shared" si="47"/>
        <v>25.295323416694622</v>
      </c>
      <c r="K88" s="40">
        <f t="shared" si="47"/>
        <v>23.462158030119813</v>
      </c>
      <c r="L88" s="40">
        <f t="shared" si="47"/>
        <v>22.165660325646506</v>
      </c>
    </row>
    <row r="89" spans="1:12" x14ac:dyDescent="0.2">
      <c r="A89" t="str">
        <f>A37</f>
        <v>63 Community and civil enforcement occupations</v>
      </c>
      <c r="B89" s="49">
        <f t="shared" si="46"/>
        <v>-4.4003211567485874</v>
      </c>
      <c r="C89" s="44">
        <f t="shared" si="46"/>
        <v>22.600487864883156</v>
      </c>
      <c r="D89" s="49">
        <f t="shared" si="46"/>
        <v>-5.2447963636603978</v>
      </c>
      <c r="E89" s="49">
        <f t="shared" si="46"/>
        <v>0.63016102893198589</v>
      </c>
      <c r="F89" s="44">
        <f>IF(AND(F$5-D$5 &lt;&gt; 0,F37 &lt;&gt; 0,D37 &lt;&gt; 0),(EXP(LN(F37/D37)/(F$5-D$5))-1)*100,0)</f>
        <v>-1.3675544222121139</v>
      </c>
      <c r="H89" s="40">
        <f t="shared" si="47"/>
        <v>1.2023511270485268</v>
      </c>
      <c r="I89" s="40">
        <f t="shared" si="47"/>
        <v>0.97832752695712988</v>
      </c>
      <c r="J89" s="40">
        <f t="shared" si="47"/>
        <v>1.2728113845593165</v>
      </c>
      <c r="K89" s="40">
        <f t="shared" si="47"/>
        <v>0.93960735982736276</v>
      </c>
      <c r="L89" s="40">
        <f t="shared" si="47"/>
        <v>0.92435835098798791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-2.546058155223907E-2</v>
      </c>
      <c r="C91" s="44">
        <f t="shared" si="48"/>
        <v>0.89895235564438902</v>
      </c>
      <c r="D91" s="44">
        <f t="shared" si="48"/>
        <v>0.35833456619651649</v>
      </c>
      <c r="E91" s="44">
        <f t="shared" si="48"/>
        <v>4.0487507628328423E-2</v>
      </c>
      <c r="F91" s="44">
        <f t="shared" ref="F91:F93" si="49">IF(AND(F$5-D$5 &lt;&gt; 0,F39 &lt;&gt; 0,D39 &lt;&gt; 0),(EXP(LN(F39/D39)/(F$5-D$5))-1)*100,0)</f>
        <v>0.14632451827074622</v>
      </c>
      <c r="H91" s="44">
        <f>(B39/B$51)*100</f>
        <v>7.8072551454213786</v>
      </c>
      <c r="I91" s="44">
        <f>(C39/C$51)*100</f>
        <v>7.5039640393571831</v>
      </c>
      <c r="J91" s="44">
        <f>(D39/D$51)*100</f>
        <v>7.6822584299183152</v>
      </c>
      <c r="K91" s="44">
        <f>(E39/E$51)*100</f>
        <v>7.5643017099405405</v>
      </c>
      <c r="L91" s="44">
        <f>(F39/F$51)*100</f>
        <v>7.2592328608075434</v>
      </c>
    </row>
    <row r="92" spans="1:12" s="30" customFormat="1" x14ac:dyDescent="0.2">
      <c r="A92" t="str">
        <f>A40</f>
        <v>71 Sales occupations</v>
      </c>
      <c r="B92" s="49">
        <f t="shared" si="48"/>
        <v>-0.38855485112048171</v>
      </c>
      <c r="C92" s="44">
        <f t="shared" si="48"/>
        <v>0.5264341360512903</v>
      </c>
      <c r="D92" s="49">
        <f t="shared" si="48"/>
        <v>-0.14177348971352588</v>
      </c>
      <c r="E92" s="49">
        <f t="shared" si="48"/>
        <v>-0.2820952518935993</v>
      </c>
      <c r="F92" s="44">
        <f t="shared" si="49"/>
        <v>-0.23534325391900701</v>
      </c>
      <c r="G92"/>
      <c r="H92" s="40">
        <f>(B40/B$34)*100</f>
        <v>65.345101939367112</v>
      </c>
      <c r="I92" s="40">
        <f t="shared" ref="H92:L93" si="50">(C40/C$34)*100</f>
        <v>62.672530214159217</v>
      </c>
      <c r="J92" s="40">
        <f t="shared" si="50"/>
        <v>66.856722953520588</v>
      </c>
      <c r="K92" s="40">
        <f t="shared" si="50"/>
        <v>64.155122880480093</v>
      </c>
      <c r="L92" s="40">
        <f t="shared" si="50"/>
        <v>57.620240960845578</v>
      </c>
    </row>
    <row r="93" spans="1:12" s="30" customFormat="1" x14ac:dyDescent="0.2">
      <c r="A93" t="str">
        <f>A41</f>
        <v>72 Customer service occupations</v>
      </c>
      <c r="B93" s="49">
        <f t="shared" si="48"/>
        <v>1.4771727761010878</v>
      </c>
      <c r="C93" s="44">
        <f t="shared" si="48"/>
        <v>2.3708925618370236</v>
      </c>
      <c r="D93" s="49">
        <f t="shared" si="48"/>
        <v>2.2099768788926166</v>
      </c>
      <c r="E93" s="49">
        <f t="shared" si="48"/>
        <v>1.0878536371193182</v>
      </c>
      <c r="F93" s="44">
        <f t="shared" si="49"/>
        <v>1.4605191788769512</v>
      </c>
      <c r="G93"/>
      <c r="H93" s="40">
        <f t="shared" si="50"/>
        <v>15.354437734002827</v>
      </c>
      <c r="I93" s="40">
        <f t="shared" si="50"/>
        <v>15.861146583638513</v>
      </c>
      <c r="J93" s="40">
        <f t="shared" si="50"/>
        <v>17.230530468764378</v>
      </c>
      <c r="K93" s="40">
        <f t="shared" si="50"/>
        <v>18.575140637935466</v>
      </c>
      <c r="L93" s="40">
        <f t="shared" si="50"/>
        <v>19.122036708264154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0.92585860598586311</v>
      </c>
      <c r="C95" s="44">
        <f t="shared" si="51"/>
        <v>-13.528809798688846</v>
      </c>
      <c r="D95" s="44">
        <f t="shared" si="51"/>
        <v>0.73515028603716726</v>
      </c>
      <c r="E95" s="44">
        <f t="shared" si="51"/>
        <v>-0.21818036839106325</v>
      </c>
      <c r="F95" s="44">
        <f>IF(AND(F$5-D$5 &lt;&gt; 0,F43 &lt;&gt; 0,D43 &lt;&gt; 0),(EXP(LN(F43/D43)/(F$5-D$5))-1)*100,0)</f>
        <v>9.8589824619810251E-2</v>
      </c>
      <c r="H95" s="44">
        <f>(B43/B$51)*100</f>
        <v>4.5706315007866367</v>
      </c>
      <c r="I95" s="44">
        <f>(C43/C$51)*100</f>
        <v>4.5626876912343031</v>
      </c>
      <c r="J95" s="44">
        <f>(D43/D$51)*100</f>
        <v>4.0031668468441053</v>
      </c>
      <c r="K95" s="44">
        <f>(E43/E$51)*100</f>
        <v>4.0162578434635225</v>
      </c>
      <c r="L95" s="44">
        <f>(F43/F$51)*100</f>
        <v>3.7557759158169564</v>
      </c>
    </row>
    <row r="96" spans="1:12" x14ac:dyDescent="0.2">
      <c r="A96" t="str">
        <f>A44</f>
        <v>81 Process, plant and machine operatives</v>
      </c>
      <c r="B96" s="49">
        <f t="shared" si="51"/>
        <v>-0.5104285235586703</v>
      </c>
      <c r="C96" s="44">
        <f t="shared" si="51"/>
        <v>-11.438144166368536</v>
      </c>
      <c r="D96" s="49">
        <f t="shared" si="51"/>
        <v>1.2503453441733869</v>
      </c>
      <c r="E96" s="49">
        <f t="shared" si="51"/>
        <v>-0.46433708761532966</v>
      </c>
      <c r="F96" s="44">
        <f>IF(AND(F$5-D$5 &lt;&gt; 0,F44 &lt;&gt; 0,D44 &lt;&gt; 0),(EXP(LN(F44/D44)/(F$5-D$5))-1)*100,0)</f>
        <v>0.10397272010271852</v>
      </c>
      <c r="H96" s="40">
        <f>(B44/B$43)*100</f>
        <v>36.055334705876454</v>
      </c>
      <c r="I96" s="40">
        <f t="shared" ref="H96:L97" si="52">(C44/C$43)*100</f>
        <v>34.046303127071084</v>
      </c>
      <c r="J96" s="40">
        <f t="shared" si="52"/>
        <v>34.869460940553424</v>
      </c>
      <c r="K96" s="40">
        <f t="shared" si="52"/>
        <v>35.770301928975648</v>
      </c>
      <c r="L96" s="40">
        <f t="shared" si="52"/>
        <v>34.897598600077778</v>
      </c>
    </row>
    <row r="97" spans="1:12" x14ac:dyDescent="0.2">
      <c r="A97" t="str">
        <f>A45</f>
        <v>82 Transport and mobile machine drivers and operatives</v>
      </c>
      <c r="B97" s="49">
        <f t="shared" si="51"/>
        <v>1.7094156375265124</v>
      </c>
      <c r="C97" s="44">
        <f t="shared" si="51"/>
        <v>-14.608043249278657</v>
      </c>
      <c r="D97" s="49">
        <f t="shared" si="51"/>
        <v>0.45493575857880053</v>
      </c>
      <c r="E97" s="49">
        <f t="shared" si="51"/>
        <v>-8.3426450432200205E-2</v>
      </c>
      <c r="F97" s="44">
        <f>IF(AND(F$5-D$5 &lt;&gt; 0,F45 &lt;&gt; 0,D45 &lt;&gt; 0),(EXP(LN(F45/D45)/(F$5-D$5))-1)*100,0)</f>
        <v>9.5706274057905105E-2</v>
      </c>
      <c r="H97" s="40">
        <f t="shared" si="52"/>
        <v>63.944665294123546</v>
      </c>
      <c r="I97" s="40">
        <f t="shared" si="52"/>
        <v>65.953696872928916</v>
      </c>
      <c r="J97" s="40">
        <f t="shared" si="52"/>
        <v>65.130539059446576</v>
      </c>
      <c r="K97" s="40">
        <f t="shared" si="52"/>
        <v>64.229698071024359</v>
      </c>
      <c r="L97" s="40">
        <f t="shared" si="52"/>
        <v>65.102401399922201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-0.42691148480425989</v>
      </c>
      <c r="C99" s="44">
        <f t="shared" si="53"/>
        <v>-6.9489149535272414</v>
      </c>
      <c r="D99" s="44">
        <f t="shared" si="53"/>
        <v>0.32908709963150873</v>
      </c>
      <c r="E99" s="44">
        <f t="shared" si="53"/>
        <v>-0.32722811053113032</v>
      </c>
      <c r="F99" s="44">
        <f>IF(AND(F$5-D$5 &lt;&gt; 0,F47 &lt;&gt; 0,D47 &lt;&gt; 0),(EXP(LN(F47/D47)/(F$5-D$5))-1)*100,0)</f>
        <v>-0.10893480691708257</v>
      </c>
      <c r="H99" s="44">
        <f>(B47/B$51)*100</f>
        <v>11.511589473153384</v>
      </c>
      <c r="I99" s="44">
        <f>(C47/C$51)*100</f>
        <v>10.88774471071628</v>
      </c>
      <c r="J99" s="44">
        <f>(D47/D$51)*100</f>
        <v>10.279473766263267</v>
      </c>
      <c r="K99" s="44">
        <f>(E47/E$51)*100</f>
        <v>10.106898108252871</v>
      </c>
      <c r="L99" s="44">
        <f>(F47/F$51)*100</f>
        <v>9.3486120851974679</v>
      </c>
    </row>
    <row r="100" spans="1:12" x14ac:dyDescent="0.2">
      <c r="A100" t="str">
        <f>A48</f>
        <v>91 Elementary trades and related occupations</v>
      </c>
      <c r="B100" s="49">
        <f t="shared" si="53"/>
        <v>-3.5088073658570029</v>
      </c>
      <c r="C100" s="44">
        <f t="shared" si="53"/>
        <v>-9.0380181369577919</v>
      </c>
      <c r="D100" s="49">
        <f t="shared" si="53"/>
        <v>13.121948949810335</v>
      </c>
      <c r="E100" s="49">
        <f t="shared" si="53"/>
        <v>1.1801492743587882</v>
      </c>
      <c r="F100" s="44">
        <f>IF(AND(F$5-D$5 &lt;&gt; 0,F48 &lt;&gt; 0,D48 &lt;&gt; 0),(EXP(LN(F48/D48)/(F$5-D$5))-1)*100,0)</f>
        <v>5.0136701037058806</v>
      </c>
      <c r="H100" s="40">
        <f t="shared" ref="H100:L101" si="54">(B48/B$47)*100</f>
        <v>11.976912730881697</v>
      </c>
      <c r="I100" s="40">
        <f t="shared" si="54"/>
        <v>10.561550258690566</v>
      </c>
      <c r="J100" s="40">
        <f t="shared" si="54"/>
        <v>10.324431387305321</v>
      </c>
      <c r="K100" s="40">
        <f t="shared" si="54"/>
        <v>18.813354276463944</v>
      </c>
      <c r="L100" s="40">
        <f t="shared" si="54"/>
        <v>21.860194951019597</v>
      </c>
    </row>
    <row r="101" spans="1:12" x14ac:dyDescent="0.2">
      <c r="A101" t="str">
        <f>A49</f>
        <v>92 Elementary administration and service occupations</v>
      </c>
      <c r="B101" s="49">
        <f t="shared" si="53"/>
        <v>-2.903261570686988E-2</v>
      </c>
      <c r="C101" s="44">
        <f t="shared" si="53"/>
        <v>-6.7022182774197026</v>
      </c>
      <c r="D101" s="49">
        <f t="shared" si="53"/>
        <v>-1.6466963028063275</v>
      </c>
      <c r="E101" s="49">
        <f t="shared" si="53"/>
        <v>-0.70775994476431903</v>
      </c>
      <c r="F101" s="44">
        <f>IF(AND(F$5-D$5 &lt;&gt; 0,F49 &lt;&gt; 0,D49 &lt;&gt; 0),(EXP(LN(F49/D49)/(F$5-D$5))-1)*100,0)</f>
        <v>-1.0217304859972187</v>
      </c>
      <c r="H101" s="40">
        <f t="shared" si="54"/>
        <v>88.023087269118292</v>
      </c>
      <c r="I101" s="40">
        <f t="shared" si="54"/>
        <v>89.438449741309427</v>
      </c>
      <c r="J101" s="40">
        <f t="shared" si="54"/>
        <v>89.675568612694676</v>
      </c>
      <c r="K101" s="40">
        <f t="shared" si="54"/>
        <v>81.18664572353606</v>
      </c>
      <c r="L101" s="40">
        <f t="shared" si="54"/>
        <v>78.139805048980406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0.9697588759795428</v>
      </c>
      <c r="C103" s="206">
        <f t="shared" ref="C103" si="56">IF(AND(D$5-C$5 &lt;&gt; 0,D51 &lt;&gt; 0,C51 &lt;&gt; 0),(EXP(LN(D51/C51)/(D$5-C$5))-1)*100,0)</f>
        <v>-1.4427701186277342</v>
      </c>
      <c r="D103" s="50">
        <f>IF(AND(E$5-D$5 &lt;&gt; 0,E51 &lt;&gt; 0,D51 &lt;&gt; 0),(EXP(LN(E51/D51)/(E$5-D$5))-1)*100,0)</f>
        <v>0.6693952331591424</v>
      </c>
      <c r="E103" s="50">
        <f>IF(AND(F$5-E$5 &lt;&gt; 0,F51 &lt;&gt; 0,E51 &lt;&gt; 0),(EXP(LN(F51/E51)/(F$5-E$5))-1)*100,0)</f>
        <v>0.4531618095065415</v>
      </c>
      <c r="F103" s="206">
        <f>IF(AND(F$5-D$5 &lt;&gt; 0,F51 &lt;&gt; 0,D51 &lt;&gt; 0),(EXP(LN(F51/D51)/(F$5-D$5))-1)*100,0)</f>
        <v>0.52518796141134416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Dorset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19.49839810682284</v>
      </c>
      <c r="C9" s="330">
        <v>42.334146740502874</v>
      </c>
      <c r="D9" s="330">
        <f>SUM(B9:C9)</f>
        <v>61.832544847325714</v>
      </c>
      <c r="E9" s="331"/>
      <c r="F9" s="330">
        <v>25.76659947090916</v>
      </c>
      <c r="G9" s="330">
        <v>47.442750490565437</v>
      </c>
      <c r="H9" s="330">
        <f>SUM(F9:G9)</f>
        <v>73.209349961474601</v>
      </c>
      <c r="I9" s="331"/>
      <c r="J9" s="330">
        <v>29.999665479893402</v>
      </c>
      <c r="K9" s="330">
        <v>43.206421373358992</v>
      </c>
      <c r="L9" s="330">
        <f>SUM(J9:K9)</f>
        <v>73.206086853252401</v>
      </c>
      <c r="M9" s="236"/>
      <c r="N9" s="328">
        <f>IF(B9&gt;0,(EXP(LN(F9/B9)/($F$6-$B$6))-1)*100,0)</f>
        <v>5.7332629089527964</v>
      </c>
      <c r="O9" s="328">
        <f>IF(F9&gt;0,(EXP(LN(J9/F9)/($J$6-$F$6))-1)*100,0)</f>
        <v>1.019206700373565</v>
      </c>
      <c r="P9" s="328"/>
      <c r="Q9" s="328">
        <f>IF(C9&gt;0,(EXP(LN(G9/C9)/($F$6-$B$6))-1)*100,0)</f>
        <v>2.3047526515350025</v>
      </c>
      <c r="R9" s="328">
        <f>IF(G9&gt;0,(EXP(LN(K9/G9)/($J$6-$F$6))-1)*100,0)</f>
        <v>-0.62162390227447073</v>
      </c>
      <c r="S9" s="327"/>
      <c r="T9" s="328">
        <f>IF(D9&gt;0,(EXP(LN(H9/D9)/($F$6-$B$6))-1)*100,0)</f>
        <v>3.4355637737347733</v>
      </c>
      <c r="U9" s="328">
        <f>IF(H9&gt;0,(EXP(LN(L9/H9)/($J$6-$F$6))-1)*100,0)</f>
        <v>-2.9715476687064424E-4</v>
      </c>
    </row>
    <row r="10" spans="1:21" x14ac:dyDescent="0.2">
      <c r="A10" s="329" t="str">
        <f>name!D5</f>
        <v>12 Other managers and proprietors</v>
      </c>
      <c r="B10" s="330">
        <v>11.739299175591825</v>
      </c>
      <c r="C10" s="330">
        <v>16.22537077516823</v>
      </c>
      <c r="D10" s="330">
        <f t="shared" ref="D10:D33" si="0">SUM(B10:C10)</f>
        <v>27.964669950760054</v>
      </c>
      <c r="E10" s="331"/>
      <c r="F10" s="330">
        <v>13.26325098063573</v>
      </c>
      <c r="G10" s="330">
        <v>16.131497557450817</v>
      </c>
      <c r="H10" s="330">
        <f t="shared" ref="H10:H33" si="1">SUM(F10:G10)</f>
        <v>29.394748538086546</v>
      </c>
      <c r="I10" s="331"/>
      <c r="J10" s="330">
        <v>14.482272837288539</v>
      </c>
      <c r="K10" s="330">
        <v>20.706686967786229</v>
      </c>
      <c r="L10" s="330">
        <f t="shared" ref="L10:L33" si="2">SUM(J10:K10)</f>
        <v>35.188959805074767</v>
      </c>
      <c r="M10" s="236"/>
      <c r="N10" s="328">
        <f t="shared" ref="N10:N36" si="3">IF(B10&gt;0,(EXP(LN(F10/B10)/($F$6-$B$6))-1)*100,0)</f>
        <v>2.471138968596831</v>
      </c>
      <c r="O10" s="328">
        <f t="shared" ref="O10:O34" si="4">IF(F10&gt;0,(EXP(LN(J10/F10)/($J$6-$F$6))-1)*100,0)</f>
        <v>0.5879095232397491</v>
      </c>
      <c r="P10" s="328"/>
      <c r="Q10" s="328">
        <f t="shared" ref="Q10:Q34" si="5">IF(C10&gt;0,(EXP(LN(G10/C10)/($F$6-$B$6))-1)*100,0)</f>
        <v>-0.11598036274247381</v>
      </c>
      <c r="R10" s="328">
        <f t="shared" ref="R10:R34" si="6">IF(G10&gt;0,(EXP(LN(K10/G10)/($J$6-$F$6))-1)*100,0)</f>
        <v>1.6784839341073665</v>
      </c>
      <c r="S10" s="327"/>
      <c r="T10" s="328">
        <f t="shared" ref="T10:T34" si="7">IF(D10&gt;0,(EXP(LN(H10/D10)/($F$6-$B$6))-1)*100,0)</f>
        <v>1.0024736615370955</v>
      </c>
      <c r="U10" s="328">
        <f t="shared" ref="U10:U34" si="8">IF(H10&gt;0,(EXP(LN(L10/H10)/($J$6-$F$6))-1)*100,0)</f>
        <v>1.2066645180146107</v>
      </c>
    </row>
    <row r="11" spans="1:21" x14ac:dyDescent="0.2">
      <c r="A11" s="329" t="str">
        <f>name!D6</f>
        <v>21 Science, research, engineering and technology professionals</v>
      </c>
      <c r="B11" s="330">
        <v>10.757208440795035</v>
      </c>
      <c r="C11" s="330">
        <v>40.913187772825566</v>
      </c>
      <c r="D11" s="330">
        <f t="shared" si="0"/>
        <v>51.670396213620599</v>
      </c>
      <c r="E11" s="331"/>
      <c r="F11" s="330">
        <v>14.019084967534559</v>
      </c>
      <c r="G11" s="330">
        <v>44.980152984987932</v>
      </c>
      <c r="H11" s="330">
        <f t="shared" si="1"/>
        <v>58.999237952522492</v>
      </c>
      <c r="I11" s="331"/>
      <c r="J11" s="330">
        <v>22.898785335351086</v>
      </c>
      <c r="K11" s="330">
        <v>59.56801449244675</v>
      </c>
      <c r="L11" s="330">
        <f t="shared" si="2"/>
        <v>82.466799827797843</v>
      </c>
      <c r="M11" s="236"/>
      <c r="N11" s="328">
        <f t="shared" si="3"/>
        <v>5.4396648475953269</v>
      </c>
      <c r="O11" s="328">
        <f t="shared" si="4"/>
        <v>3.3251834890463572</v>
      </c>
      <c r="P11" s="328"/>
      <c r="Q11" s="328">
        <f t="shared" si="5"/>
        <v>1.913454255822522</v>
      </c>
      <c r="R11" s="328">
        <f t="shared" si="6"/>
        <v>1.8902934622879064</v>
      </c>
      <c r="S11" s="327"/>
      <c r="T11" s="328">
        <f t="shared" si="7"/>
        <v>2.6882900455592829</v>
      </c>
      <c r="U11" s="328">
        <f t="shared" si="8"/>
        <v>2.2575812612081414</v>
      </c>
    </row>
    <row r="12" spans="1:21" x14ac:dyDescent="0.2">
      <c r="A12" s="329" t="str">
        <f>name!D7</f>
        <v>22 Health professionals</v>
      </c>
      <c r="B12" s="330">
        <v>22.582746211162991</v>
      </c>
      <c r="C12" s="330">
        <v>6.0158240183069447</v>
      </c>
      <c r="D12" s="330">
        <f t="shared" si="0"/>
        <v>28.598570229469935</v>
      </c>
      <c r="E12" s="331"/>
      <c r="F12" s="330">
        <v>25.525334362677523</v>
      </c>
      <c r="G12" s="330">
        <v>7.6090787418509773</v>
      </c>
      <c r="H12" s="330">
        <f t="shared" si="1"/>
        <v>33.134413104528498</v>
      </c>
      <c r="I12" s="331"/>
      <c r="J12" s="330">
        <v>26.984873138430654</v>
      </c>
      <c r="K12" s="330">
        <v>8.1541686351878653</v>
      </c>
      <c r="L12" s="330">
        <f t="shared" si="2"/>
        <v>35.139041773618516</v>
      </c>
      <c r="M12" s="236"/>
      <c r="N12" s="328">
        <f t="shared" si="3"/>
        <v>2.4799576277718005</v>
      </c>
      <c r="O12" s="328">
        <f t="shared" si="4"/>
        <v>0.37138788528996436</v>
      </c>
      <c r="P12" s="328"/>
      <c r="Q12" s="328">
        <f t="shared" si="5"/>
        <v>4.8111270435504672</v>
      </c>
      <c r="R12" s="328">
        <f t="shared" si="6"/>
        <v>0.46231325076659946</v>
      </c>
      <c r="S12" s="327"/>
      <c r="T12" s="328">
        <f t="shared" si="7"/>
        <v>2.9880872418288629</v>
      </c>
      <c r="U12" s="328">
        <f t="shared" si="8"/>
        <v>0.3923704346867396</v>
      </c>
    </row>
    <row r="13" spans="1:21" x14ac:dyDescent="0.2">
      <c r="A13" s="329" t="str">
        <f>name!D8</f>
        <v>23 Teaching and other educational professionals</v>
      </c>
      <c r="B13" s="330">
        <v>22.5912703822118</v>
      </c>
      <c r="C13" s="330">
        <v>10.24628396989127</v>
      </c>
      <c r="D13" s="330">
        <f t="shared" si="0"/>
        <v>32.837554352103069</v>
      </c>
      <c r="E13" s="331"/>
      <c r="F13" s="330">
        <v>23.707906355228065</v>
      </c>
      <c r="G13" s="330">
        <v>10.660774382221664</v>
      </c>
      <c r="H13" s="330">
        <f t="shared" si="1"/>
        <v>34.368680737449729</v>
      </c>
      <c r="I13" s="331"/>
      <c r="J13" s="330">
        <v>24.569564591298533</v>
      </c>
      <c r="K13" s="330">
        <v>11.610078169260012</v>
      </c>
      <c r="L13" s="330">
        <f t="shared" si="2"/>
        <v>36.179642760558544</v>
      </c>
      <c r="M13" s="236"/>
      <c r="N13" s="328">
        <f t="shared" si="3"/>
        <v>0.96957074654187014</v>
      </c>
      <c r="O13" s="328">
        <f t="shared" si="4"/>
        <v>0.23828258430467208</v>
      </c>
      <c r="P13" s="328"/>
      <c r="Q13" s="328">
        <f t="shared" si="5"/>
        <v>0.79627271193005722</v>
      </c>
      <c r="R13" s="328">
        <f t="shared" si="6"/>
        <v>0.57030319723596623</v>
      </c>
      <c r="S13" s="327"/>
      <c r="T13" s="328">
        <f t="shared" si="7"/>
        <v>0.91562434246568181</v>
      </c>
      <c r="U13" s="328">
        <f t="shared" si="8"/>
        <v>0.3429259835179943</v>
      </c>
    </row>
    <row r="14" spans="1:21" x14ac:dyDescent="0.2">
      <c r="A14" s="329" t="str">
        <f>name!D9</f>
        <v>24 Business, media and public service professionals</v>
      </c>
      <c r="B14" s="330">
        <v>20.420902691994023</v>
      </c>
      <c r="C14" s="330">
        <v>29.279752512842265</v>
      </c>
      <c r="D14" s="330">
        <f t="shared" si="0"/>
        <v>49.700655204836288</v>
      </c>
      <c r="E14" s="331"/>
      <c r="F14" s="330">
        <v>27.317100253223831</v>
      </c>
      <c r="G14" s="330">
        <v>33.753101727193012</v>
      </c>
      <c r="H14" s="330">
        <f t="shared" si="1"/>
        <v>61.07020198041684</v>
      </c>
      <c r="I14" s="331"/>
      <c r="J14" s="330">
        <v>32.308133930065594</v>
      </c>
      <c r="K14" s="330">
        <v>38.997978199009495</v>
      </c>
      <c r="L14" s="330">
        <f t="shared" si="2"/>
        <v>71.306112129075089</v>
      </c>
      <c r="M14" s="236"/>
      <c r="N14" s="328">
        <f t="shared" si="3"/>
        <v>5.9917181269633302</v>
      </c>
      <c r="O14" s="328">
        <f t="shared" si="4"/>
        <v>1.1249884928582921</v>
      </c>
      <c r="P14" s="328"/>
      <c r="Q14" s="328">
        <f t="shared" si="5"/>
        <v>2.8843355983884766</v>
      </c>
      <c r="R14" s="328">
        <f t="shared" si="6"/>
        <v>0.9675675421093155</v>
      </c>
      <c r="S14" s="327"/>
      <c r="T14" s="328">
        <f t="shared" si="7"/>
        <v>4.2061734435378861</v>
      </c>
      <c r="U14" s="328">
        <f t="shared" si="8"/>
        <v>1.038407706049016</v>
      </c>
    </row>
    <row r="15" spans="1:21" x14ac:dyDescent="0.2">
      <c r="A15" s="329" t="str">
        <f>name!D10</f>
        <v>31 Science, engineering and technology associate professionals</v>
      </c>
      <c r="B15" s="330">
        <v>4.0707217707495058</v>
      </c>
      <c r="C15" s="330">
        <v>9.0953590922170431</v>
      </c>
      <c r="D15" s="330">
        <f t="shared" si="0"/>
        <v>13.166080862966549</v>
      </c>
      <c r="E15" s="331"/>
      <c r="F15" s="330">
        <v>5.020427991503615</v>
      </c>
      <c r="G15" s="330">
        <v>11.093253285060635</v>
      </c>
      <c r="H15" s="330">
        <f t="shared" si="1"/>
        <v>16.11368127656425</v>
      </c>
      <c r="I15" s="331"/>
      <c r="J15" s="330">
        <v>6.3472678873256942</v>
      </c>
      <c r="K15" s="330">
        <v>10.278699533126938</v>
      </c>
      <c r="L15" s="330">
        <f t="shared" si="2"/>
        <v>16.625967420452632</v>
      </c>
      <c r="M15" s="236"/>
      <c r="N15" s="328">
        <f t="shared" si="3"/>
        <v>4.2830835837665671</v>
      </c>
      <c r="O15" s="328">
        <f t="shared" si="4"/>
        <v>1.5756801534054565</v>
      </c>
      <c r="P15" s="328"/>
      <c r="Q15" s="328">
        <f t="shared" si="5"/>
        <v>4.0513731266037967</v>
      </c>
      <c r="R15" s="328">
        <f t="shared" si="6"/>
        <v>-0.50713214682526209</v>
      </c>
      <c r="S15" s="327"/>
      <c r="T15" s="328">
        <f t="shared" si="7"/>
        <v>4.1232343995933896</v>
      </c>
      <c r="U15" s="328">
        <f t="shared" si="8"/>
        <v>0.20886512449220795</v>
      </c>
    </row>
    <row r="16" spans="1:21" x14ac:dyDescent="0.2">
      <c r="A16" s="329" t="str">
        <f>name!D11</f>
        <v>32 Health and social care associate professionals</v>
      </c>
      <c r="B16" s="330">
        <v>10.152201455816579</v>
      </c>
      <c r="C16" s="330">
        <v>2.6171352145525599</v>
      </c>
      <c r="D16" s="330">
        <f t="shared" si="0"/>
        <v>12.769336670369139</v>
      </c>
      <c r="E16" s="331"/>
      <c r="F16" s="330">
        <v>11.457461379902965</v>
      </c>
      <c r="G16" s="330">
        <v>2.9652897595498144</v>
      </c>
      <c r="H16" s="330">
        <f t="shared" si="1"/>
        <v>14.422751139452778</v>
      </c>
      <c r="I16" s="331"/>
      <c r="J16" s="330">
        <v>22.286791010569054</v>
      </c>
      <c r="K16" s="330">
        <v>4.5006108741648161</v>
      </c>
      <c r="L16" s="330">
        <f t="shared" si="2"/>
        <v>26.787401884733871</v>
      </c>
      <c r="M16" s="236"/>
      <c r="N16" s="328">
        <f t="shared" si="3"/>
        <v>2.448507294217972</v>
      </c>
      <c r="O16" s="328">
        <f t="shared" si="4"/>
        <v>4.5355341151229078</v>
      </c>
      <c r="P16" s="328"/>
      <c r="Q16" s="328">
        <f t="shared" si="5"/>
        <v>2.5293479293905685</v>
      </c>
      <c r="R16" s="328">
        <f t="shared" si="6"/>
        <v>2.8206366185317133</v>
      </c>
      <c r="S16" s="327"/>
      <c r="T16" s="328">
        <f t="shared" si="7"/>
        <v>2.4650967554254111</v>
      </c>
      <c r="U16" s="328">
        <f t="shared" si="8"/>
        <v>4.2138640241656367</v>
      </c>
    </row>
    <row r="17" spans="1:21" x14ac:dyDescent="0.2">
      <c r="A17" s="329" t="str">
        <f>name!D12</f>
        <v>33 Protective service occupations</v>
      </c>
      <c r="B17" s="330">
        <v>2.3590130142051131</v>
      </c>
      <c r="C17" s="330">
        <v>8.303435427820725</v>
      </c>
      <c r="D17" s="330">
        <f t="shared" si="0"/>
        <v>10.662448442025838</v>
      </c>
      <c r="E17" s="331"/>
      <c r="F17" s="330">
        <v>2.8700324215516422</v>
      </c>
      <c r="G17" s="330">
        <v>8.0303396982484294</v>
      </c>
      <c r="H17" s="330">
        <f t="shared" si="1"/>
        <v>10.900372119800071</v>
      </c>
      <c r="I17" s="331"/>
      <c r="J17" s="330">
        <v>3.2812932362005145</v>
      </c>
      <c r="K17" s="330">
        <v>6.7063351123745276</v>
      </c>
      <c r="L17" s="330">
        <f t="shared" si="2"/>
        <v>9.9876283485750417</v>
      </c>
      <c r="M17" s="236"/>
      <c r="N17" s="328">
        <f t="shared" si="3"/>
        <v>3.9995100240313164</v>
      </c>
      <c r="O17" s="328">
        <f t="shared" si="4"/>
        <v>0.89675898954264532</v>
      </c>
      <c r="P17" s="328"/>
      <c r="Q17" s="328">
        <f t="shared" si="5"/>
        <v>-0.66661828482060814</v>
      </c>
      <c r="R17" s="328">
        <f t="shared" si="6"/>
        <v>-1.1939762660771458</v>
      </c>
      <c r="S17" s="327"/>
      <c r="T17" s="328">
        <f t="shared" si="7"/>
        <v>0.44235251755966321</v>
      </c>
      <c r="U17" s="328">
        <f t="shared" si="8"/>
        <v>-0.58130230285984297</v>
      </c>
    </row>
    <row r="18" spans="1:21" x14ac:dyDescent="0.2">
      <c r="A18" s="329" t="str">
        <f>name!D13</f>
        <v>34 Culture, media and sports occupations</v>
      </c>
      <c r="B18" s="330">
        <v>8.1656851615071702</v>
      </c>
      <c r="C18" s="330">
        <v>9.7087424439072638</v>
      </c>
      <c r="D18" s="330">
        <f t="shared" si="0"/>
        <v>17.874427605414432</v>
      </c>
      <c r="E18" s="331"/>
      <c r="F18" s="330">
        <v>8.8452563450267601</v>
      </c>
      <c r="G18" s="330">
        <v>8.5831816683504396</v>
      </c>
      <c r="H18" s="330">
        <f t="shared" si="1"/>
        <v>17.4284380133772</v>
      </c>
      <c r="I18" s="331"/>
      <c r="J18" s="330">
        <v>8.9021854187668321</v>
      </c>
      <c r="K18" s="330">
        <v>8.8663407267287973</v>
      </c>
      <c r="L18" s="330">
        <f t="shared" si="2"/>
        <v>17.768526145495628</v>
      </c>
      <c r="M18" s="236"/>
      <c r="N18" s="328">
        <f t="shared" si="3"/>
        <v>1.6116628450468795</v>
      </c>
      <c r="O18" s="328">
        <f t="shared" si="4"/>
        <v>4.2779082039956506E-2</v>
      </c>
      <c r="P18" s="327"/>
      <c r="Q18" s="328">
        <f t="shared" si="5"/>
        <v>-2.4343224417073039</v>
      </c>
      <c r="R18" s="328">
        <f t="shared" si="6"/>
        <v>0.21661759579547635</v>
      </c>
      <c r="S18" s="327"/>
      <c r="T18" s="328">
        <f t="shared" si="7"/>
        <v>-0.50408172858555922</v>
      </c>
      <c r="U18" s="328">
        <f t="shared" si="8"/>
        <v>0.12891941269441709</v>
      </c>
    </row>
    <row r="19" spans="1:21" x14ac:dyDescent="0.2">
      <c r="A19" s="329" t="str">
        <f>name!D14</f>
        <v>35 Business and public service associate professionals</v>
      </c>
      <c r="B19" s="330">
        <v>24.754696931576724</v>
      </c>
      <c r="C19" s="330">
        <v>27.477385145390276</v>
      </c>
      <c r="D19" s="330">
        <f t="shared" si="0"/>
        <v>52.232082076967004</v>
      </c>
      <c r="E19" s="331"/>
      <c r="F19" s="330">
        <v>27.551167735271068</v>
      </c>
      <c r="G19" s="330">
        <v>29.388032550400929</v>
      </c>
      <c r="H19" s="330">
        <f t="shared" si="1"/>
        <v>56.939200285672001</v>
      </c>
      <c r="I19" s="331"/>
      <c r="J19" s="330">
        <v>31.071409754673908</v>
      </c>
      <c r="K19" s="330">
        <v>30.445518459816061</v>
      </c>
      <c r="L19" s="330">
        <f t="shared" si="2"/>
        <v>61.516928214489965</v>
      </c>
      <c r="M19" s="236"/>
      <c r="N19" s="328">
        <f t="shared" si="3"/>
        <v>2.1636685503937381</v>
      </c>
      <c r="O19" s="328">
        <f t="shared" si="4"/>
        <v>0.80484275263490446</v>
      </c>
      <c r="P19" s="327"/>
      <c r="Q19" s="328">
        <f t="shared" si="5"/>
        <v>1.3535633830104921</v>
      </c>
      <c r="R19" s="328">
        <f t="shared" si="6"/>
        <v>0.23595307175841018</v>
      </c>
      <c r="S19" s="327"/>
      <c r="T19" s="328">
        <f t="shared" si="7"/>
        <v>1.7407196010827519</v>
      </c>
      <c r="U19" s="328">
        <f t="shared" si="8"/>
        <v>0.51685347340373333</v>
      </c>
    </row>
    <row r="20" spans="1:21" x14ac:dyDescent="0.2">
      <c r="A20" s="329" t="str">
        <f>name!D15</f>
        <v>41 Administrative occupations</v>
      </c>
      <c r="B20" s="330">
        <v>50.65326231616379</v>
      </c>
      <c r="C20" s="330">
        <v>16.903616855339155</v>
      </c>
      <c r="D20" s="330">
        <f t="shared" si="0"/>
        <v>67.556879171502942</v>
      </c>
      <c r="E20" s="331"/>
      <c r="F20" s="330">
        <v>49.03502010932737</v>
      </c>
      <c r="G20" s="330">
        <v>18.138019190984689</v>
      </c>
      <c r="H20" s="330">
        <f t="shared" si="1"/>
        <v>67.173039300312055</v>
      </c>
      <c r="I20" s="331"/>
      <c r="J20" s="330">
        <v>45.308460160053798</v>
      </c>
      <c r="K20" s="330">
        <v>20.564338444305971</v>
      </c>
      <c r="L20" s="330">
        <f t="shared" si="2"/>
        <v>65.872798604359772</v>
      </c>
      <c r="M20" s="236"/>
      <c r="N20" s="328">
        <f t="shared" si="3"/>
        <v>-0.64727407141297322</v>
      </c>
      <c r="O20" s="328">
        <f t="shared" si="4"/>
        <v>-0.52555387703094869</v>
      </c>
      <c r="P20" s="327"/>
      <c r="Q20" s="328">
        <f t="shared" si="5"/>
        <v>1.4196350315592854</v>
      </c>
      <c r="R20" s="328">
        <f t="shared" si="6"/>
        <v>0.84050046412149637</v>
      </c>
      <c r="S20" s="327"/>
      <c r="T20" s="328">
        <f t="shared" si="7"/>
        <v>-0.11389371779526591</v>
      </c>
      <c r="U20" s="328">
        <f t="shared" si="8"/>
        <v>-0.1302243184877816</v>
      </c>
    </row>
    <row r="21" spans="1:21" x14ac:dyDescent="0.2">
      <c r="A21" s="329" t="str">
        <f>name!D16</f>
        <v>42 Secretarial and related occupations</v>
      </c>
      <c r="B21" s="330">
        <v>19.084461785245971</v>
      </c>
      <c r="C21" s="330">
        <v>0.93927450092036691</v>
      </c>
      <c r="D21" s="330">
        <f t="shared" si="0"/>
        <v>20.023736286166336</v>
      </c>
      <c r="E21" s="331"/>
      <c r="F21" s="330">
        <v>16.786148613352065</v>
      </c>
      <c r="G21" s="330">
        <v>0.69627900751253391</v>
      </c>
      <c r="H21" s="330">
        <f t="shared" si="1"/>
        <v>17.482427620864598</v>
      </c>
      <c r="I21" s="331"/>
      <c r="J21" s="330">
        <v>11.55318249002098</v>
      </c>
      <c r="K21" s="330">
        <v>0.76575465279495558</v>
      </c>
      <c r="L21" s="330">
        <f t="shared" si="2"/>
        <v>12.318937142815935</v>
      </c>
      <c r="M21" s="236"/>
      <c r="N21" s="328">
        <f t="shared" si="3"/>
        <v>-2.5337561805209297</v>
      </c>
      <c r="O21" s="328">
        <f t="shared" si="4"/>
        <v>-2.4598607398593986</v>
      </c>
      <c r="P21" s="327"/>
      <c r="Q21" s="328">
        <f t="shared" si="5"/>
        <v>-5.8114407399376899</v>
      </c>
      <c r="R21" s="328">
        <f t="shared" si="6"/>
        <v>0.63609030917979315</v>
      </c>
      <c r="S21" s="327"/>
      <c r="T21" s="328">
        <f t="shared" si="7"/>
        <v>-2.6779329653721096</v>
      </c>
      <c r="U21" s="328">
        <f t="shared" si="8"/>
        <v>-2.3067029859252353</v>
      </c>
    </row>
    <row r="22" spans="1:21" x14ac:dyDescent="0.2">
      <c r="A22" s="329" t="str">
        <f>name!D17</f>
        <v>51 Skilled agricultural and related trades</v>
      </c>
      <c r="B22" s="330">
        <v>2.2147324061342801</v>
      </c>
      <c r="C22" s="330">
        <v>6.8715305944959146</v>
      </c>
      <c r="D22" s="330">
        <f t="shared" si="0"/>
        <v>9.0862630006301952</v>
      </c>
      <c r="E22" s="331"/>
      <c r="F22" s="330">
        <v>2.1625289564970607</v>
      </c>
      <c r="G22" s="330">
        <v>6.4055785680065176</v>
      </c>
      <c r="H22" s="330">
        <f t="shared" si="1"/>
        <v>8.5681075245035778</v>
      </c>
      <c r="I22" s="331"/>
      <c r="J22" s="330">
        <v>2.896208104944181</v>
      </c>
      <c r="K22" s="330">
        <v>7.1009041520782379</v>
      </c>
      <c r="L22" s="330">
        <f t="shared" si="2"/>
        <v>9.9971122570224189</v>
      </c>
      <c r="M22" s="236"/>
      <c r="N22" s="328">
        <f t="shared" si="3"/>
        <v>-0.47592857978004943</v>
      </c>
      <c r="O22" s="328">
        <f t="shared" si="4"/>
        <v>1.9665805650435964</v>
      </c>
      <c r="P22" s="327"/>
      <c r="Q22" s="328">
        <f t="shared" si="5"/>
        <v>-1.3945372416737878</v>
      </c>
      <c r="R22" s="328">
        <f t="shared" si="6"/>
        <v>0.6893844521061343</v>
      </c>
      <c r="S22" s="327"/>
      <c r="T22" s="328">
        <f t="shared" si="7"/>
        <v>-1.167468180288278</v>
      </c>
      <c r="U22" s="328">
        <f t="shared" si="8"/>
        <v>1.0336347719037464</v>
      </c>
    </row>
    <row r="23" spans="1:21" x14ac:dyDescent="0.2">
      <c r="A23" s="329" t="str">
        <f>name!D18</f>
        <v>52 Skilled metal, electrical and electronic trades</v>
      </c>
      <c r="B23" s="330">
        <v>0.64239573544930417</v>
      </c>
      <c r="C23" s="330">
        <v>26.363741050720428</v>
      </c>
      <c r="D23" s="330">
        <f t="shared" si="0"/>
        <v>27.006136786169733</v>
      </c>
      <c r="E23" s="331"/>
      <c r="F23" s="330">
        <v>0.79446550932911586</v>
      </c>
      <c r="G23" s="330">
        <v>22.976851992737235</v>
      </c>
      <c r="H23" s="330">
        <f t="shared" si="1"/>
        <v>23.771317502066349</v>
      </c>
      <c r="I23" s="331"/>
      <c r="J23" s="330">
        <v>1.8889011316340372</v>
      </c>
      <c r="K23" s="330">
        <v>21.856732835242482</v>
      </c>
      <c r="L23" s="330">
        <f t="shared" si="2"/>
        <v>23.745633966876518</v>
      </c>
      <c r="M23" s="236"/>
      <c r="N23" s="328">
        <f t="shared" si="3"/>
        <v>4.3408762732172645</v>
      </c>
      <c r="O23" s="328">
        <f t="shared" si="4"/>
        <v>5.9438160414426511</v>
      </c>
      <c r="P23" s="327"/>
      <c r="Q23" s="328">
        <f t="shared" si="5"/>
        <v>-2.7125774119411306</v>
      </c>
      <c r="R23" s="328">
        <f t="shared" si="6"/>
        <v>-0.33263395036424726</v>
      </c>
      <c r="S23" s="327"/>
      <c r="T23" s="328">
        <f t="shared" si="7"/>
        <v>-2.5194080112792339</v>
      </c>
      <c r="U23" s="328">
        <f t="shared" si="8"/>
        <v>-7.2065824744727003E-3</v>
      </c>
    </row>
    <row r="24" spans="1:21" x14ac:dyDescent="0.2">
      <c r="A24" s="329" t="str">
        <f>name!D19</f>
        <v>53 Skilled construction and building trades</v>
      </c>
      <c r="B24" s="330">
        <v>0.37352130729508343</v>
      </c>
      <c r="C24" s="330">
        <v>23.334322268507112</v>
      </c>
      <c r="D24" s="330">
        <f t="shared" si="0"/>
        <v>23.707843575802194</v>
      </c>
      <c r="E24" s="331"/>
      <c r="F24" s="330">
        <v>0.41718141511390261</v>
      </c>
      <c r="G24" s="330">
        <v>19.216995947156327</v>
      </c>
      <c r="H24" s="330">
        <f t="shared" si="1"/>
        <v>19.634177362270229</v>
      </c>
      <c r="I24" s="331"/>
      <c r="J24" s="330">
        <v>0.33599107016728252</v>
      </c>
      <c r="K24" s="330">
        <v>18.707664190622829</v>
      </c>
      <c r="L24" s="330">
        <f t="shared" si="2"/>
        <v>19.043655260790111</v>
      </c>
      <c r="M24" s="236"/>
      <c r="N24" s="328">
        <f t="shared" si="3"/>
        <v>2.2355445112565819</v>
      </c>
      <c r="O24" s="328">
        <f t="shared" si="4"/>
        <v>-1.4325505514374504</v>
      </c>
      <c r="P24" s="327"/>
      <c r="Q24" s="328">
        <f t="shared" si="5"/>
        <v>-3.8081978297996422</v>
      </c>
      <c r="R24" s="328">
        <f t="shared" si="6"/>
        <v>-0.17891843905684102</v>
      </c>
      <c r="S24" s="327"/>
      <c r="T24" s="328">
        <f t="shared" si="7"/>
        <v>-3.700478020054665</v>
      </c>
      <c r="U24" s="328">
        <f t="shared" si="8"/>
        <v>-0.20337825049345781</v>
      </c>
    </row>
    <row r="25" spans="1:21" x14ac:dyDescent="0.2">
      <c r="A25" s="329" t="str">
        <f>name!D20</f>
        <v>54 Textiles, printing and other skilled trades</v>
      </c>
      <c r="B25" s="330">
        <v>7.1082315815279191</v>
      </c>
      <c r="C25" s="330">
        <v>12.531791144856458</v>
      </c>
      <c r="D25" s="330">
        <f t="shared" si="0"/>
        <v>19.640022726384377</v>
      </c>
      <c r="E25" s="331"/>
      <c r="F25" s="330">
        <v>6.8127964541992831</v>
      </c>
      <c r="G25" s="330">
        <v>9.7176138785916706</v>
      </c>
      <c r="H25" s="330">
        <f t="shared" si="1"/>
        <v>16.530410332790954</v>
      </c>
      <c r="I25" s="331"/>
      <c r="J25" s="330">
        <v>7.9048723770709</v>
      </c>
      <c r="K25" s="330">
        <v>11.00938862037698</v>
      </c>
      <c r="L25" s="330">
        <f t="shared" si="2"/>
        <v>18.914260997447879</v>
      </c>
      <c r="M25" s="236"/>
      <c r="N25" s="328">
        <f t="shared" si="3"/>
        <v>-0.84542233318837257</v>
      </c>
      <c r="O25" s="328">
        <f t="shared" si="4"/>
        <v>0.9961061068912036</v>
      </c>
      <c r="P25" s="327"/>
      <c r="Q25" s="328">
        <f t="shared" si="5"/>
        <v>-4.9593718356235605</v>
      </c>
      <c r="R25" s="328">
        <f t="shared" si="6"/>
        <v>0.83552664952883937</v>
      </c>
      <c r="S25" s="327"/>
      <c r="T25" s="328">
        <f t="shared" si="7"/>
        <v>-3.3886102113894645</v>
      </c>
      <c r="U25" s="328">
        <f t="shared" si="8"/>
        <v>0.90214133629831217</v>
      </c>
    </row>
    <row r="26" spans="1:21" x14ac:dyDescent="0.2">
      <c r="A26" s="329" t="str">
        <f>name!D21</f>
        <v>61 Caring personal service occupations</v>
      </c>
      <c r="B26" s="330">
        <v>45.682292564438704</v>
      </c>
      <c r="C26" s="330">
        <v>10.926990679358994</v>
      </c>
      <c r="D26" s="330">
        <f t="shared" si="0"/>
        <v>56.609283243797698</v>
      </c>
      <c r="E26" s="331"/>
      <c r="F26" s="330">
        <v>44.047058738469786</v>
      </c>
      <c r="G26" s="330">
        <v>10.397075377085686</v>
      </c>
      <c r="H26" s="330">
        <f t="shared" si="1"/>
        <v>54.444134115555471</v>
      </c>
      <c r="I26" s="331"/>
      <c r="J26" s="330">
        <v>48.655587509749395</v>
      </c>
      <c r="K26" s="330">
        <v>15.210446272500507</v>
      </c>
      <c r="L26" s="330">
        <f t="shared" si="2"/>
        <v>63.8660337822499</v>
      </c>
      <c r="M26" s="236"/>
      <c r="N26" s="328">
        <f t="shared" si="3"/>
        <v>-0.72639237266497458</v>
      </c>
      <c r="O26" s="328">
        <f t="shared" si="4"/>
        <v>0.66559244670612028</v>
      </c>
      <c r="P26" s="327"/>
      <c r="Q26" s="328">
        <f t="shared" si="5"/>
        <v>-0.98930159031502818</v>
      </c>
      <c r="R26" s="328">
        <f t="shared" si="6"/>
        <v>2.5688259135352887</v>
      </c>
      <c r="S26" s="327"/>
      <c r="T26" s="328">
        <f t="shared" si="7"/>
        <v>-0.77692368102733056</v>
      </c>
      <c r="U26" s="328">
        <f t="shared" si="8"/>
        <v>1.0697651947505271</v>
      </c>
    </row>
    <row r="27" spans="1:21" x14ac:dyDescent="0.2">
      <c r="A27" s="329" t="str">
        <f>name!D22</f>
        <v>62 Leisure, travel and related personal service occupations</v>
      </c>
      <c r="B27" s="330">
        <v>13.613785298057094</v>
      </c>
      <c r="C27" s="330">
        <v>5.4999555800473132</v>
      </c>
      <c r="D27" s="330">
        <f t="shared" si="0"/>
        <v>19.113740878104409</v>
      </c>
      <c r="E27" s="331"/>
      <c r="F27" s="330">
        <v>13.366570778922375</v>
      </c>
      <c r="G27" s="330">
        <v>5.3879845747715533</v>
      </c>
      <c r="H27" s="330">
        <f t="shared" si="1"/>
        <v>18.754555353693927</v>
      </c>
      <c r="I27" s="331"/>
      <c r="J27" s="330">
        <v>12.284851452252274</v>
      </c>
      <c r="K27" s="330">
        <v>6.1215086430861083</v>
      </c>
      <c r="L27" s="330">
        <f t="shared" si="2"/>
        <v>18.406360095338382</v>
      </c>
      <c r="M27" s="236"/>
      <c r="N27" s="328">
        <f t="shared" si="3"/>
        <v>-0.36584977808329366</v>
      </c>
      <c r="O27" s="328">
        <f t="shared" si="4"/>
        <v>-0.56102009063494496</v>
      </c>
      <c r="P27" s="327"/>
      <c r="Q27" s="328">
        <f t="shared" si="5"/>
        <v>-0.41052742664178243</v>
      </c>
      <c r="R27" s="328">
        <f t="shared" si="6"/>
        <v>0.85454510676805651</v>
      </c>
      <c r="S27" s="327"/>
      <c r="T27" s="328">
        <f t="shared" si="7"/>
        <v>-0.37869750536065894</v>
      </c>
      <c r="U27" s="328">
        <f t="shared" si="8"/>
        <v>-0.12485807310295138</v>
      </c>
    </row>
    <row r="28" spans="1:21" x14ac:dyDescent="0.2">
      <c r="A28" s="329" t="str">
        <f>name!D23</f>
        <v>63 Community and civil enforcement occupations</v>
      </c>
      <c r="B28" s="330">
        <v>0.2335468797403393</v>
      </c>
      <c r="C28" s="330">
        <v>0.68798986162049725</v>
      </c>
      <c r="D28" s="330">
        <f t="shared" si="0"/>
        <v>0.92153674136083652</v>
      </c>
      <c r="E28" s="331"/>
      <c r="F28" s="330">
        <v>0.23156793997284242</v>
      </c>
      <c r="G28" s="330">
        <v>0.7121247408163226</v>
      </c>
      <c r="H28" s="330">
        <f t="shared" si="1"/>
        <v>0.94369268078916502</v>
      </c>
      <c r="I28" s="331"/>
      <c r="J28" s="330">
        <v>0.31439860097767924</v>
      </c>
      <c r="K28" s="330">
        <v>0.45318839690355045</v>
      </c>
      <c r="L28" s="330">
        <f>SUM(J28:K28)</f>
        <v>0.76758699788122975</v>
      </c>
      <c r="M28" s="236"/>
      <c r="N28" s="328">
        <f t="shared" si="3"/>
        <v>-0.17004563926544813</v>
      </c>
      <c r="O28" s="328">
        <f t="shared" si="4"/>
        <v>2.0595098297075953</v>
      </c>
      <c r="P28" s="327"/>
      <c r="Q28" s="328">
        <f t="shared" si="5"/>
        <v>0.69196291705873048</v>
      </c>
      <c r="R28" s="328">
        <f t="shared" si="6"/>
        <v>-2.9680303573586309</v>
      </c>
      <c r="S28" s="327"/>
      <c r="T28" s="328">
        <f t="shared" si="7"/>
        <v>0.47628897844960161</v>
      </c>
      <c r="U28" s="328">
        <f t="shared" si="8"/>
        <v>-1.367554422212125</v>
      </c>
    </row>
    <row r="29" spans="1:21" x14ac:dyDescent="0.2">
      <c r="A29" s="329" t="str">
        <f>name!D24</f>
        <v>71 Sales occupations</v>
      </c>
      <c r="B29" s="330">
        <v>28.540316382405074</v>
      </c>
      <c r="C29" s="330">
        <v>21.543150044674281</v>
      </c>
      <c r="D29" s="330">
        <f t="shared" si="0"/>
        <v>50.083466427079358</v>
      </c>
      <c r="E29" s="331"/>
      <c r="F29" s="330">
        <v>27.276289070422131</v>
      </c>
      <c r="G29" s="330">
        <v>22.292877954769644</v>
      </c>
      <c r="H29" s="330">
        <f t="shared" si="1"/>
        <v>49.569167025191774</v>
      </c>
      <c r="I29" s="331"/>
      <c r="J29" s="330">
        <v>25.265182599979642</v>
      </c>
      <c r="K29" s="330">
        <v>22.582654474305944</v>
      </c>
      <c r="L29" s="330">
        <f t="shared" si="2"/>
        <v>47.847837074285586</v>
      </c>
      <c r="M29" s="236"/>
      <c r="N29" s="328">
        <f t="shared" si="3"/>
        <v>-0.90190630346442813</v>
      </c>
      <c r="O29" s="328">
        <f t="shared" si="4"/>
        <v>-0.50930214597533219</v>
      </c>
      <c r="P29" s="327"/>
      <c r="Q29" s="328">
        <f t="shared" si="5"/>
        <v>0.68653291771694214</v>
      </c>
      <c r="R29" s="328">
        <f t="shared" si="6"/>
        <v>8.6136124082836218E-2</v>
      </c>
      <c r="S29" s="327"/>
      <c r="T29" s="328">
        <f t="shared" si="7"/>
        <v>-0.20622574807598326</v>
      </c>
      <c r="U29" s="328">
        <f t="shared" si="8"/>
        <v>-0.23534325391900701</v>
      </c>
    </row>
    <row r="30" spans="1:21" x14ac:dyDescent="0.2">
      <c r="A30" s="329" t="str">
        <f>name!D25</f>
        <v>72 Customer service occupations</v>
      </c>
      <c r="B30" s="330">
        <v>7.5851314535349612</v>
      </c>
      <c r="C30" s="330">
        <v>4.1832099207146447</v>
      </c>
      <c r="D30" s="330">
        <f t="shared" si="0"/>
        <v>11.768341374249605</v>
      </c>
      <c r="E30" s="331"/>
      <c r="F30" s="330">
        <v>8.4217205670452486</v>
      </c>
      <c r="G30" s="330">
        <v>4.3534051795848629</v>
      </c>
      <c r="H30" s="330">
        <f t="shared" si="1"/>
        <v>12.775125746630112</v>
      </c>
      <c r="I30" s="331"/>
      <c r="J30" s="330">
        <v>9.3526817613629518</v>
      </c>
      <c r="K30" s="330">
        <v>6.5262538641798491</v>
      </c>
      <c r="L30" s="330">
        <f t="shared" si="2"/>
        <v>15.878935625542802</v>
      </c>
      <c r="M30" s="236"/>
      <c r="N30" s="328">
        <f t="shared" si="3"/>
        <v>2.1145300878648188</v>
      </c>
      <c r="O30" s="328">
        <f t="shared" si="4"/>
        <v>0.7014418011537682</v>
      </c>
      <c r="P30" s="327"/>
      <c r="Q30" s="328">
        <f t="shared" si="5"/>
        <v>0.80077848304103139</v>
      </c>
      <c r="R30" s="328">
        <f t="shared" si="6"/>
        <v>2.7359224898907852</v>
      </c>
      <c r="S30" s="327"/>
      <c r="T30" s="328">
        <f t="shared" si="7"/>
        <v>1.6552903538119335</v>
      </c>
      <c r="U30" s="328">
        <f t="shared" si="8"/>
        <v>1.4605191788769512</v>
      </c>
    </row>
    <row r="31" spans="1:21" x14ac:dyDescent="0.2">
      <c r="A31" s="329" t="str">
        <f>name!D26</f>
        <v>81 Process, plant and machine operatives</v>
      </c>
      <c r="B31" s="330">
        <v>2.2011839763339909</v>
      </c>
      <c r="C31" s="330">
        <v>10.854504088791876</v>
      </c>
      <c r="D31" s="330">
        <f t="shared" si="0"/>
        <v>13.055688065125867</v>
      </c>
      <c r="E31" s="331"/>
      <c r="F31" s="330">
        <v>1.9749333286024926</v>
      </c>
      <c r="G31" s="330">
        <v>9.3531573000386725</v>
      </c>
      <c r="H31" s="330">
        <f t="shared" si="1"/>
        <v>11.328090628641165</v>
      </c>
      <c r="I31" s="331"/>
      <c r="J31" s="330">
        <v>2.2917065501940739</v>
      </c>
      <c r="K31" s="330">
        <v>9.2143475830628834</v>
      </c>
      <c r="L31" s="330">
        <f t="shared" si="2"/>
        <v>11.506054133256956</v>
      </c>
      <c r="M31" s="236"/>
      <c r="N31" s="328">
        <f t="shared" si="3"/>
        <v>-2.1458566657655553</v>
      </c>
      <c r="O31" s="328">
        <f t="shared" si="4"/>
        <v>0.99668156850520884</v>
      </c>
      <c r="P31" s="327"/>
      <c r="Q31" s="328">
        <f t="shared" si="5"/>
        <v>-2.9334373910903766</v>
      </c>
      <c r="R31" s="328">
        <f t="shared" si="6"/>
        <v>-9.9631510043773908E-2</v>
      </c>
      <c r="S31" s="327"/>
      <c r="T31" s="328">
        <f t="shared" si="7"/>
        <v>-2.7988529540750928</v>
      </c>
      <c r="U31" s="328">
        <f t="shared" si="8"/>
        <v>0.10397272010271852</v>
      </c>
    </row>
    <row r="32" spans="1:21" x14ac:dyDescent="0.2">
      <c r="A32" s="329" t="str">
        <f>name!D27</f>
        <v>82 Transport and mobile machine drivers and operatives</v>
      </c>
      <c r="B32" s="330">
        <v>2.2041202491947147</v>
      </c>
      <c r="C32" s="330">
        <v>20.9503341559364</v>
      </c>
      <c r="D32" s="330">
        <f t="shared" si="0"/>
        <v>23.154454405131116</v>
      </c>
      <c r="E32" s="331"/>
      <c r="F32" s="330">
        <v>1.8221919224256415</v>
      </c>
      <c r="G32" s="330">
        <v>19.336857551137975</v>
      </c>
      <c r="H32" s="330">
        <f t="shared" si="1"/>
        <v>21.159049473563616</v>
      </c>
      <c r="I32" s="331"/>
      <c r="J32" s="330">
        <v>2.7421009019346654</v>
      </c>
      <c r="K32" s="330">
        <v>18.722750112509001</v>
      </c>
      <c r="L32" s="330">
        <f t="shared" si="2"/>
        <v>21.464851014443667</v>
      </c>
      <c r="M32" s="236"/>
      <c r="N32" s="328">
        <f t="shared" si="3"/>
        <v>-3.7342571369863076</v>
      </c>
      <c r="O32" s="328">
        <f t="shared" si="4"/>
        <v>2.7620172390453224</v>
      </c>
      <c r="P32" s="327"/>
      <c r="Q32" s="328">
        <f t="shared" si="5"/>
        <v>-1.5900550825243998</v>
      </c>
      <c r="R32" s="328">
        <f t="shared" si="6"/>
        <v>-0.21492619827260251</v>
      </c>
      <c r="S32" s="327"/>
      <c r="T32" s="328">
        <f t="shared" si="7"/>
        <v>-1.7862439410808895</v>
      </c>
      <c r="U32" s="328">
        <f t="shared" si="8"/>
        <v>9.5706274057905105E-2</v>
      </c>
    </row>
    <row r="33" spans="1:21" x14ac:dyDescent="0.2">
      <c r="A33" s="329" t="str">
        <f>name!D28</f>
        <v>91 Elementary trades and related occupations</v>
      </c>
      <c r="B33" s="330">
        <v>2.1741279249386327</v>
      </c>
      <c r="C33" s="330">
        <v>8.7486776567550262</v>
      </c>
      <c r="D33" s="330">
        <f t="shared" si="0"/>
        <v>10.922805581693659</v>
      </c>
      <c r="E33" s="331"/>
      <c r="F33" s="330">
        <v>1.5452166115331822</v>
      </c>
      <c r="G33" s="330">
        <v>7.0675923630927828</v>
      </c>
      <c r="H33" s="330">
        <f t="shared" si="1"/>
        <v>8.6128089746259651</v>
      </c>
      <c r="I33" s="331"/>
      <c r="J33" s="330">
        <v>7.1967170175432509</v>
      </c>
      <c r="K33" s="330">
        <v>10.743693124078343</v>
      </c>
      <c r="L33" s="330">
        <f t="shared" si="2"/>
        <v>17.940410141621594</v>
      </c>
      <c r="M33" s="236"/>
      <c r="N33" s="328">
        <f t="shared" si="3"/>
        <v>-6.6012949662834552</v>
      </c>
      <c r="O33" s="328">
        <f t="shared" si="4"/>
        <v>10.800827495990472</v>
      </c>
      <c r="P33" s="327"/>
      <c r="Q33" s="328">
        <f t="shared" si="5"/>
        <v>-4.1778710884685761</v>
      </c>
      <c r="R33" s="328">
        <f t="shared" si="6"/>
        <v>2.8313348673150385</v>
      </c>
      <c r="S33" s="327"/>
      <c r="T33" s="328">
        <f t="shared" si="7"/>
        <v>-4.640904667047641</v>
      </c>
      <c r="U33" s="328">
        <f t="shared" si="8"/>
        <v>5.0136701037058806</v>
      </c>
    </row>
    <row r="34" spans="1:21" x14ac:dyDescent="0.2">
      <c r="A34" s="329" t="str">
        <f>name!D29</f>
        <v>92 Elementary administration and service occupations</v>
      </c>
      <c r="B34" s="330">
        <v>42.908084551398801</v>
      </c>
      <c r="C34" s="330">
        <v>37.367950729544333</v>
      </c>
      <c r="D34" s="330">
        <f t="shared" ref="D34" si="9">SUM(B34:C34)</f>
        <v>80.276035280943134</v>
      </c>
      <c r="E34" s="331"/>
      <c r="F34" s="330">
        <v>40.299107262468809</v>
      </c>
      <c r="G34" s="330">
        <v>34.509713986687423</v>
      </c>
      <c r="H34" s="330">
        <f t="shared" ref="H34" si="10">SUM(F34:G34)</f>
        <v>74.808821249156239</v>
      </c>
      <c r="I34" s="331"/>
      <c r="J34" s="330">
        <v>33.123356188704221</v>
      </c>
      <c r="K34" s="330">
        <v>31.005081554238924</v>
      </c>
      <c r="L34" s="330">
        <f t="shared" ref="L34" si="11">SUM(J34:K34)</f>
        <v>64.128437742943149</v>
      </c>
      <c r="M34" s="236"/>
      <c r="N34" s="328">
        <f t="shared" si="3"/>
        <v>-1.2467813258991267</v>
      </c>
      <c r="O34" s="328">
        <f t="shared" si="4"/>
        <v>-1.2987633773098417</v>
      </c>
      <c r="P34" s="327"/>
      <c r="Q34" s="328">
        <f t="shared" si="5"/>
        <v>-1.5788544374976343</v>
      </c>
      <c r="R34" s="328">
        <f t="shared" si="6"/>
        <v>-0.71138914304996748</v>
      </c>
      <c r="S34" s="327"/>
      <c r="T34" s="328">
        <f t="shared" si="7"/>
        <v>-1.4008027093662112</v>
      </c>
      <c r="U34" s="328">
        <f t="shared" si="8"/>
        <v>-1.0217304859972076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382.31133775429237</v>
      </c>
      <c r="C36" s="333">
        <f t="shared" ref="C36:D36" si="12">SUM(C9:C34)</f>
        <v>409.92366224570776</v>
      </c>
      <c r="D36" s="333">
        <f t="shared" si="12"/>
        <v>792.23500000000001</v>
      </c>
      <c r="E36" s="333"/>
      <c r="F36" s="333">
        <f>SUM(F9:F34)</f>
        <v>400.33641954114626</v>
      </c>
      <c r="G36" s="333">
        <f t="shared" ref="G36:H36" si="13">SUM(G9:G34)</f>
        <v>411.19958045885403</v>
      </c>
      <c r="H36" s="333">
        <f t="shared" si="13"/>
        <v>811.53600000000029</v>
      </c>
      <c r="I36" s="333"/>
      <c r="J36" s="333">
        <f>SUM(J9:J34)</f>
        <v>434.24644053645318</v>
      </c>
      <c r="K36" s="333">
        <f t="shared" ref="K36:L36" si="14">SUM(K9:K34)</f>
        <v>443.62555946354701</v>
      </c>
      <c r="L36" s="333">
        <f t="shared" si="14"/>
        <v>877.87200000000018</v>
      </c>
      <c r="M36" s="258"/>
      <c r="N36" s="334">
        <f t="shared" si="3"/>
        <v>0.92565685768024597</v>
      </c>
      <c r="O36" s="334">
        <f>IF(F36&gt;0,(EXP(LN(J36/F36)/($J$6-$F$6))-1)*100,0)</f>
        <v>0.54351816834579125</v>
      </c>
      <c r="P36" s="335"/>
      <c r="Q36" s="334">
        <f t="shared" ref="Q36" si="15">IF(C36&gt;0,(EXP(LN(G36/C36)/($F$6-$B$6))-1)*100,0)</f>
        <v>6.2174142857585046E-2</v>
      </c>
      <c r="R36" s="334">
        <f t="shared" ref="R36" si="16">IF(G36&gt;0,(EXP(LN(K36/G36)/($J$6-$F$6))-1)*100,0)</f>
        <v>0.50729693716056179</v>
      </c>
      <c r="S36" s="335"/>
      <c r="T36" s="334">
        <f t="shared" ref="T36" si="17">IF(D36&gt;0,(EXP(LN(H36/D36)/($F$6-$B$6))-1)*100,0)</f>
        <v>0.48257432312979187</v>
      </c>
      <c r="U36" s="334">
        <f t="shared" ref="U36" si="18">IF(H36&gt;0,(EXP(LN(L36/H36)/($J$6-$F$6))-1)*100,0)</f>
        <v>0.52518796141134416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Dorset</v>
      </c>
      <c r="Q1" s="19" t="str">
        <f>CONCATENATE("Occupation Table 5.1  Males: Employment Change by Status (SOC 2020), ",B$5,"-",L$5,", ",Info!B5)</f>
        <v>Occupation Table 5.1  Males: Employment Change by Status (SOC 2020), 2015-2035, Dorset</v>
      </c>
      <c r="AG1" s="19" t="str">
        <f>CONCATENATE("Occupation Table 5.2  Females: Employment Change by Status (SOC 2020), ",R$5,"-",AB$5,", ",Info!B5)</f>
        <v>Occupation Table 5.2  Females: Employment Change by Status (SOC 2020), 2015-2035, Dorset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65.07084618804322</v>
      </c>
      <c r="C8" s="11">
        <v>9.2692040752425893</v>
      </c>
      <c r="D8" s="11">
        <v>15.457164534799961</v>
      </c>
      <c r="E8" s="11">
        <f>SUM(B8:D8)</f>
        <v>89.797214798085761</v>
      </c>
      <c r="F8" s="11"/>
      <c r="G8" s="11">
        <v>71.906313571352243</v>
      </c>
      <c r="H8" s="11">
        <v>14.277312248101538</v>
      </c>
      <c r="I8" s="11">
        <v>16.420472680107405</v>
      </c>
      <c r="J8" s="11">
        <f>SUM(G8:I8)</f>
        <v>102.60409849956119</v>
      </c>
      <c r="K8" s="11"/>
      <c r="L8" s="11">
        <v>71.8394463808079</v>
      </c>
      <c r="M8" s="11">
        <v>17.56219218033403</v>
      </c>
      <c r="N8" s="11">
        <v>18.993408097185178</v>
      </c>
      <c r="O8" s="11">
        <f>SUM(L8:N8)</f>
        <v>108.39504665832712</v>
      </c>
      <c r="Q8" s="10" t="str">
        <f>name!E4</f>
        <v>Managers, directors and senior officials</v>
      </c>
      <c r="R8" s="11">
        <v>45.322969033086743</v>
      </c>
      <c r="S8" s="11">
        <v>3.2037955752492517</v>
      </c>
      <c r="T8" s="11">
        <v>10.03275290733511</v>
      </c>
      <c r="U8" s="11">
        <f>SUM(R8:T8)</f>
        <v>58.559517515671104</v>
      </c>
      <c r="V8" s="11"/>
      <c r="W8" s="11">
        <v>48.488052346265469</v>
      </c>
      <c r="X8" s="11">
        <v>4.9401985111065656</v>
      </c>
      <c r="Y8" s="11">
        <v>10.145997190644254</v>
      </c>
      <c r="Z8" s="11">
        <f>SUM(W8:Y8)</f>
        <v>63.574248048016287</v>
      </c>
      <c r="AA8" s="11"/>
      <c r="AB8" s="11">
        <v>46.689213233257036</v>
      </c>
      <c r="AC8" s="11">
        <v>5.2302939957994257</v>
      </c>
      <c r="AD8" s="11">
        <v>11.993601112088761</v>
      </c>
      <c r="AE8" s="11">
        <f>SUM(AB8:AD8)</f>
        <v>63.913108341145225</v>
      </c>
      <c r="AG8" s="10" t="str">
        <f>name!E4</f>
        <v>Managers, directors and senior officials</v>
      </c>
      <c r="AH8" s="11">
        <v>19.74787715495652</v>
      </c>
      <c r="AI8" s="11">
        <v>6.0654084999933362</v>
      </c>
      <c r="AJ8" s="11">
        <v>5.424411627464842</v>
      </c>
      <c r="AK8" s="11">
        <f>SUM(AH8:AJ8)</f>
        <v>31.237697282414697</v>
      </c>
      <c r="AL8" s="11"/>
      <c r="AM8" s="11">
        <v>23.418261225086749</v>
      </c>
      <c r="AN8" s="11">
        <v>9.3371137369949775</v>
      </c>
      <c r="AO8" s="11">
        <v>6.2744754894631614</v>
      </c>
      <c r="AP8" s="11">
        <f>SUM(AM8:AO8)</f>
        <v>39.029850451544888</v>
      </c>
      <c r="AQ8" s="11"/>
      <c r="AR8" s="11">
        <v>25.15023314755091</v>
      </c>
      <c r="AS8" s="11">
        <v>12.331898184534602</v>
      </c>
      <c r="AT8" s="11">
        <v>6.9998069850964173</v>
      </c>
      <c r="AU8" s="11">
        <f>SUM(AR8:AT8)</f>
        <v>44.481938317181935</v>
      </c>
    </row>
    <row r="9" spans="1:47" x14ac:dyDescent="0.2">
      <c r="A9" t="str">
        <f>name!E5</f>
        <v>Professional occupations</v>
      </c>
      <c r="B9" s="11">
        <v>111.96980005418861</v>
      </c>
      <c r="C9" s="11">
        <v>28.127116513225825</v>
      </c>
      <c r="D9" s="11">
        <v>22.710259432615377</v>
      </c>
      <c r="E9" s="11">
        <f t="shared" ref="E9:E18" si="0">SUM(B9:D9)</f>
        <v>162.80717600002981</v>
      </c>
      <c r="F9" s="11"/>
      <c r="G9" s="11">
        <v>130.1620072231068</v>
      </c>
      <c r="H9" s="11">
        <v>35.166620158302642</v>
      </c>
      <c r="I9" s="11">
        <v>22.243906393508158</v>
      </c>
      <c r="J9" s="11">
        <f t="shared" ref="J9:J16" si="1">SUM(G9:I9)</f>
        <v>187.57253377491759</v>
      </c>
      <c r="K9" s="11"/>
      <c r="L9" s="11">
        <v>159.88700728061133</v>
      </c>
      <c r="M9" s="11">
        <v>42.02436148272804</v>
      </c>
      <c r="N9" s="11">
        <v>23.180227727710413</v>
      </c>
      <c r="O9" s="11">
        <f t="shared" ref="O9:O16" si="2">SUM(L9:N9)</f>
        <v>225.09159649104978</v>
      </c>
      <c r="Q9" s="10" t="str">
        <f>name!E5</f>
        <v>Professional occupations</v>
      </c>
      <c r="R9" s="11">
        <v>67.413880480787981</v>
      </c>
      <c r="S9" s="11">
        <v>5.6117623572250741</v>
      </c>
      <c r="T9" s="11">
        <v>13.429405435853001</v>
      </c>
      <c r="U9" s="11">
        <f t="shared" ref="U9:U16" si="3">SUM(R9:T9)</f>
        <v>86.455048273866055</v>
      </c>
      <c r="V9" s="11"/>
      <c r="W9" s="11">
        <v>76.485787592552072</v>
      </c>
      <c r="X9" s="11">
        <v>8.5844169343137722</v>
      </c>
      <c r="Y9" s="11">
        <v>11.932903309387742</v>
      </c>
      <c r="Z9" s="11">
        <f t="shared" ref="Z9:Z16" si="4">SUM(W9:Y9)</f>
        <v>97.003107836253577</v>
      </c>
      <c r="AA9" s="11"/>
      <c r="AB9" s="11">
        <v>94.842274556843307</v>
      </c>
      <c r="AC9" s="11">
        <v>12.193455444567265</v>
      </c>
      <c r="AD9" s="11">
        <v>11.294509494493457</v>
      </c>
      <c r="AE9" s="11">
        <f t="shared" ref="AE9:AE16" si="5">SUM(AB9:AD9)</f>
        <v>118.33023949590402</v>
      </c>
      <c r="AG9" s="10" t="str">
        <f>name!E5</f>
        <v>Professional occupations</v>
      </c>
      <c r="AH9" s="11">
        <v>44.555919573400729</v>
      </c>
      <c r="AI9" s="11">
        <v>22.515354156000754</v>
      </c>
      <c r="AJ9" s="11">
        <v>9.280853996762378</v>
      </c>
      <c r="AK9" s="11">
        <f t="shared" ref="AK9:AK18" si="6">SUM(AH9:AJ9)</f>
        <v>76.352127726163857</v>
      </c>
      <c r="AL9" s="11"/>
      <c r="AM9" s="11">
        <v>53.676219630554712</v>
      </c>
      <c r="AN9" s="11">
        <v>26.582203223988873</v>
      </c>
      <c r="AO9" s="11">
        <v>10.31100308412041</v>
      </c>
      <c r="AP9" s="11">
        <f t="shared" ref="AP9:AP18" si="7">SUM(AM9:AO9)</f>
        <v>90.569425938663997</v>
      </c>
      <c r="AQ9" s="11"/>
      <c r="AR9" s="11">
        <v>65.044732723768035</v>
      </c>
      <c r="AS9" s="11">
        <v>29.830906038160776</v>
      </c>
      <c r="AT9" s="11">
        <v>11.885718233216966</v>
      </c>
      <c r="AU9" s="11">
        <f t="shared" ref="AU9:AU18" si="8">SUM(AR9:AT9)</f>
        <v>106.76135699514577</v>
      </c>
    </row>
    <row r="10" spans="1:47" x14ac:dyDescent="0.2">
      <c r="A10" t="str">
        <f>name!E6</f>
        <v>Associate professional occupations</v>
      </c>
      <c r="B10" s="11">
        <v>69.466980856603655</v>
      </c>
      <c r="C10" s="11">
        <v>18.21973408747159</v>
      </c>
      <c r="D10" s="11">
        <v>19.017660713667606</v>
      </c>
      <c r="E10" s="11">
        <f t="shared" si="0"/>
        <v>106.70437565774286</v>
      </c>
      <c r="F10" s="11"/>
      <c r="G10" s="11">
        <v>76.995025839736215</v>
      </c>
      <c r="H10" s="11">
        <v>21.523331438444572</v>
      </c>
      <c r="I10" s="11">
        <v>17.286085556685542</v>
      </c>
      <c r="J10" s="11">
        <f t="shared" si="1"/>
        <v>115.80444283486634</v>
      </c>
      <c r="K10" s="11"/>
      <c r="L10" s="11">
        <v>86.563115790811693</v>
      </c>
      <c r="M10" s="11">
        <v>26.746312356998313</v>
      </c>
      <c r="N10" s="11">
        <v>19.377023865937172</v>
      </c>
      <c r="O10" s="11">
        <f t="shared" si="2"/>
        <v>132.68645201374719</v>
      </c>
      <c r="Q10" s="10" t="str">
        <f>name!E6</f>
        <v>Associate professional occupations</v>
      </c>
      <c r="R10" s="11">
        <v>43.443534755648152</v>
      </c>
      <c r="S10" s="11">
        <v>4.7939438878552281</v>
      </c>
      <c r="T10" s="11">
        <v>8.9645786803844398</v>
      </c>
      <c r="U10" s="11">
        <f t="shared" si="3"/>
        <v>57.202057323887821</v>
      </c>
      <c r="V10" s="11"/>
      <c r="W10" s="11">
        <v>46.234411701977358</v>
      </c>
      <c r="X10" s="11">
        <v>6.3291166553975859</v>
      </c>
      <c r="Y10" s="11">
        <v>7.4965686042353452</v>
      </c>
      <c r="Z10" s="11">
        <f t="shared" si="4"/>
        <v>60.060096961610284</v>
      </c>
      <c r="AA10" s="11"/>
      <c r="AB10" s="11">
        <v>45.338391424288318</v>
      </c>
      <c r="AC10" s="11">
        <v>6.9245810292768599</v>
      </c>
      <c r="AD10" s="11">
        <v>8.5345322526459633</v>
      </c>
      <c r="AE10" s="11">
        <f t="shared" si="5"/>
        <v>60.797504706211143</v>
      </c>
      <c r="AG10" s="10" t="str">
        <f>name!E6</f>
        <v>Associate professional occupations</v>
      </c>
      <c r="AH10" s="11">
        <v>26.023446100955546</v>
      </c>
      <c r="AI10" s="11">
        <v>13.425790199616353</v>
      </c>
      <c r="AJ10" s="11">
        <v>10.053082033283172</v>
      </c>
      <c r="AK10" s="11">
        <f t="shared" si="6"/>
        <v>49.502318333855072</v>
      </c>
      <c r="AL10" s="11"/>
      <c r="AM10" s="11">
        <v>30.760614137758875</v>
      </c>
      <c r="AN10" s="11">
        <v>15.194214783046982</v>
      </c>
      <c r="AO10" s="11">
        <v>9.7895169524501924</v>
      </c>
      <c r="AP10" s="11">
        <f t="shared" si="7"/>
        <v>55.744345873256052</v>
      </c>
      <c r="AQ10" s="11"/>
      <c r="AR10" s="11">
        <v>41.224724366523319</v>
      </c>
      <c r="AS10" s="11">
        <v>19.821731327721441</v>
      </c>
      <c r="AT10" s="11">
        <v>10.842491613291205</v>
      </c>
      <c r="AU10" s="11">
        <f t="shared" si="8"/>
        <v>71.888947307535958</v>
      </c>
    </row>
    <row r="11" spans="1:47" x14ac:dyDescent="0.2">
      <c r="A11" t="str">
        <f>name!E7</f>
        <v>Administrative and secretarial occupations</v>
      </c>
      <c r="B11" s="11">
        <v>47.568930121921468</v>
      </c>
      <c r="C11" s="11">
        <v>35.174957648782282</v>
      </c>
      <c r="D11" s="11">
        <v>4.8367276869654372</v>
      </c>
      <c r="E11" s="11">
        <f t="shared" si="0"/>
        <v>87.580615457669182</v>
      </c>
      <c r="F11" s="11"/>
      <c r="G11" s="11">
        <v>46.06293528909525</v>
      </c>
      <c r="H11" s="11">
        <v>34.507936242426247</v>
      </c>
      <c r="I11" s="11">
        <v>4.0845953896551688</v>
      </c>
      <c r="J11" s="11">
        <f t="shared" si="1"/>
        <v>84.655466921176668</v>
      </c>
      <c r="K11" s="11"/>
      <c r="L11" s="11">
        <v>43.682640193636701</v>
      </c>
      <c r="M11" s="11">
        <v>30.106587378168634</v>
      </c>
      <c r="N11" s="11">
        <v>4.4025081753703059</v>
      </c>
      <c r="O11" s="11">
        <f t="shared" si="2"/>
        <v>78.191735747175628</v>
      </c>
      <c r="Q11" s="10" t="str">
        <f>name!E7</f>
        <v>Administrative and secretarial occupations</v>
      </c>
      <c r="R11" s="11">
        <v>13.275290541702512</v>
      </c>
      <c r="S11" s="11">
        <v>3.3187365354081071</v>
      </c>
      <c r="T11" s="11">
        <v>1.2488642791488895</v>
      </c>
      <c r="U11" s="11">
        <f t="shared" si="3"/>
        <v>17.842891356259511</v>
      </c>
      <c r="V11" s="11"/>
      <c r="W11" s="11">
        <v>13.856451842460265</v>
      </c>
      <c r="X11" s="11">
        <v>4.0172144364497751</v>
      </c>
      <c r="Y11" s="11">
        <v>0.96063191958717853</v>
      </c>
      <c r="Z11" s="11">
        <f t="shared" si="4"/>
        <v>18.834298198497219</v>
      </c>
      <c r="AA11" s="11"/>
      <c r="AB11" s="11">
        <v>16.323760479960008</v>
      </c>
      <c r="AC11" s="11">
        <v>3.6498392260915122</v>
      </c>
      <c r="AD11" s="11">
        <v>1.3564933910494164</v>
      </c>
      <c r="AE11" s="11">
        <f t="shared" si="5"/>
        <v>21.330093097100935</v>
      </c>
      <c r="AG11" s="10" t="str">
        <f>name!E7</f>
        <v>Administrative and secretarial occupations</v>
      </c>
      <c r="AH11" s="11">
        <v>34.293639580218937</v>
      </c>
      <c r="AI11" s="11">
        <v>31.856221113374186</v>
      </c>
      <c r="AJ11" s="11">
        <v>3.587863407816549</v>
      </c>
      <c r="AK11" s="11">
        <f t="shared" si="6"/>
        <v>69.737724101409668</v>
      </c>
      <c r="AL11" s="11"/>
      <c r="AM11" s="11">
        <v>32.206483446634991</v>
      </c>
      <c r="AN11" s="11">
        <v>30.490721805976467</v>
      </c>
      <c r="AO11" s="11">
        <v>3.1239634700679888</v>
      </c>
      <c r="AP11" s="11">
        <f t="shared" si="7"/>
        <v>65.821168722679445</v>
      </c>
      <c r="AQ11" s="11"/>
      <c r="AR11" s="11">
        <v>27.358879713676711</v>
      </c>
      <c r="AS11" s="11">
        <v>26.456748152077115</v>
      </c>
      <c r="AT11" s="11">
        <v>3.0460147843208913</v>
      </c>
      <c r="AU11" s="11">
        <f t="shared" si="8"/>
        <v>56.861642650074714</v>
      </c>
    </row>
    <row r="12" spans="1:47" x14ac:dyDescent="0.2">
      <c r="A12" t="str">
        <f>name!E8</f>
        <v>Skilled trades occupations</v>
      </c>
      <c r="B12" s="11">
        <v>45.197592704952804</v>
      </c>
      <c r="C12" s="11">
        <v>7.6956036639748184</v>
      </c>
      <c r="D12" s="11">
        <v>26.547069720058879</v>
      </c>
      <c r="E12" s="11">
        <f t="shared" si="0"/>
        <v>79.440266088986505</v>
      </c>
      <c r="F12" s="11"/>
      <c r="G12" s="11">
        <v>37.909405837689398</v>
      </c>
      <c r="H12" s="11">
        <v>6.9978290624716628</v>
      </c>
      <c r="I12" s="11">
        <v>23.596777821470045</v>
      </c>
      <c r="J12" s="11">
        <f t="shared" si="1"/>
        <v>68.504012721631099</v>
      </c>
      <c r="K12" s="11"/>
      <c r="L12" s="11">
        <v>34.312107453990961</v>
      </c>
      <c r="M12" s="11">
        <v>9.2246907424205595</v>
      </c>
      <c r="N12" s="11">
        <v>28.163864285725435</v>
      </c>
      <c r="O12" s="11">
        <f t="shared" si="2"/>
        <v>71.700662482136963</v>
      </c>
      <c r="Q12" s="10" t="str">
        <f>name!E8</f>
        <v>Skilled trades occupations</v>
      </c>
      <c r="R12" s="11">
        <v>41.050789368762487</v>
      </c>
      <c r="S12" s="11">
        <v>4.6675676508241137</v>
      </c>
      <c r="T12" s="11">
        <v>23.383028038993313</v>
      </c>
      <c r="U12" s="11">
        <f t="shared" si="3"/>
        <v>69.101385058579908</v>
      </c>
      <c r="V12" s="11"/>
      <c r="W12" s="11">
        <v>33.753709751484941</v>
      </c>
      <c r="X12" s="11">
        <v>4.0257407270356662</v>
      </c>
      <c r="Y12" s="11">
        <v>20.53758990797111</v>
      </c>
      <c r="Z12" s="11">
        <f t="shared" si="4"/>
        <v>58.317040386491719</v>
      </c>
      <c r="AA12" s="11"/>
      <c r="AB12" s="11">
        <v>29.071556663267721</v>
      </c>
      <c r="AC12" s="11">
        <v>5.3167122868424261</v>
      </c>
      <c r="AD12" s="11">
        <v>24.286420848210394</v>
      </c>
      <c r="AE12" s="11">
        <f t="shared" si="5"/>
        <v>58.674689798320543</v>
      </c>
      <c r="AG12" s="10" t="str">
        <f>name!E8</f>
        <v>Skilled trades occupations</v>
      </c>
      <c r="AH12" s="11">
        <v>4.146803336190322</v>
      </c>
      <c r="AI12" s="11">
        <v>3.0280360131507029</v>
      </c>
      <c r="AJ12" s="11">
        <v>3.1640416810655538</v>
      </c>
      <c r="AK12" s="11">
        <f t="shared" si="6"/>
        <v>10.338881030406579</v>
      </c>
      <c r="AL12" s="11"/>
      <c r="AM12" s="11">
        <v>4.1556960862044372</v>
      </c>
      <c r="AN12" s="11">
        <v>2.9720883354359975</v>
      </c>
      <c r="AO12" s="11">
        <v>3.0591879134989202</v>
      </c>
      <c r="AP12" s="11">
        <f t="shared" si="7"/>
        <v>10.186972335139355</v>
      </c>
      <c r="AQ12" s="11"/>
      <c r="AR12" s="11">
        <v>5.2405507907232352</v>
      </c>
      <c r="AS12" s="11">
        <v>3.9079784555781316</v>
      </c>
      <c r="AT12" s="11">
        <v>3.8774434375150366</v>
      </c>
      <c r="AU12" s="11">
        <f t="shared" si="8"/>
        <v>13.025972683816404</v>
      </c>
    </row>
    <row r="13" spans="1:47" x14ac:dyDescent="0.2">
      <c r="A13" t="str">
        <f>name!E9</f>
        <v>Caring, leisure and other service occupations</v>
      </c>
      <c r="B13" s="11">
        <v>35.789548453258845</v>
      </c>
      <c r="C13" s="11">
        <v>30.929426527382176</v>
      </c>
      <c r="D13" s="11">
        <v>9.9255858826219345</v>
      </c>
      <c r="E13" s="11">
        <f t="shared" si="0"/>
        <v>76.644560863262953</v>
      </c>
      <c r="F13" s="11"/>
      <c r="G13" s="11">
        <v>33.246856871829529</v>
      </c>
      <c r="H13" s="11">
        <v>30.826355494533352</v>
      </c>
      <c r="I13" s="11">
        <v>10.069169783675651</v>
      </c>
      <c r="J13" s="11">
        <f t="shared" si="1"/>
        <v>74.142382150038529</v>
      </c>
      <c r="K13" s="11"/>
      <c r="L13" s="11">
        <v>39.239304699633401</v>
      </c>
      <c r="M13" s="11">
        <v>31.938345719486268</v>
      </c>
      <c r="N13" s="11">
        <v>11.862330456349822</v>
      </c>
      <c r="O13" s="11">
        <f t="shared" si="2"/>
        <v>83.039980875469496</v>
      </c>
      <c r="Q13" s="10" t="str">
        <f>name!E9</f>
        <v>Caring, leisure and other service occupations</v>
      </c>
      <c r="R13" s="11">
        <v>11.29193689526929</v>
      </c>
      <c r="S13" s="11">
        <v>4.648837260875843</v>
      </c>
      <c r="T13" s="11">
        <v>1.174161964881679</v>
      </c>
      <c r="U13" s="11">
        <f t="shared" si="3"/>
        <v>17.114936121026812</v>
      </c>
      <c r="V13" s="11"/>
      <c r="W13" s="11">
        <v>10.255442191964375</v>
      </c>
      <c r="X13" s="11">
        <v>5.1882555946148603</v>
      </c>
      <c r="Y13" s="11">
        <v>1.0534869060943204</v>
      </c>
      <c r="Z13" s="11">
        <f t="shared" si="4"/>
        <v>16.497184692673557</v>
      </c>
      <c r="AA13" s="11"/>
      <c r="AB13" s="11">
        <v>12.873248877858767</v>
      </c>
      <c r="AC13" s="11">
        <v>7.3441302706294271</v>
      </c>
      <c r="AD13" s="11">
        <v>1.5677641640019619</v>
      </c>
      <c r="AE13" s="11">
        <f t="shared" si="5"/>
        <v>21.785143312490156</v>
      </c>
      <c r="AG13" s="10" t="str">
        <f>name!E9</f>
        <v>Caring, leisure and other service occupations</v>
      </c>
      <c r="AH13" s="11">
        <v>24.497611557989543</v>
      </c>
      <c r="AI13" s="11">
        <v>26.28058926650634</v>
      </c>
      <c r="AJ13" s="11">
        <v>8.7514239177402562</v>
      </c>
      <c r="AK13" s="11">
        <f t="shared" si="6"/>
        <v>59.529624742236138</v>
      </c>
      <c r="AL13" s="11"/>
      <c r="AM13" s="11">
        <v>22.991414679865155</v>
      </c>
      <c r="AN13" s="11">
        <v>25.638099899918494</v>
      </c>
      <c r="AO13" s="11">
        <v>9.0156828775813302</v>
      </c>
      <c r="AP13" s="11">
        <f t="shared" si="7"/>
        <v>57.645197457364972</v>
      </c>
      <c r="AQ13" s="11"/>
      <c r="AR13" s="11">
        <v>26.366055821774665</v>
      </c>
      <c r="AS13" s="11">
        <v>24.594215448856836</v>
      </c>
      <c r="AT13" s="11">
        <v>10.294566292347859</v>
      </c>
      <c r="AU13" s="11">
        <f t="shared" si="8"/>
        <v>61.254837562979361</v>
      </c>
    </row>
    <row r="14" spans="1:47" x14ac:dyDescent="0.2">
      <c r="A14" t="str">
        <f>name!E10</f>
        <v>Sales and customer service occupations</v>
      </c>
      <c r="B14" s="11">
        <v>21.93857964125371</v>
      </c>
      <c r="C14" s="11">
        <v>35.465344591485291</v>
      </c>
      <c r="D14" s="11">
        <v>4.4478835685899583</v>
      </c>
      <c r="E14" s="11">
        <f t="shared" si="0"/>
        <v>61.85180780132896</v>
      </c>
      <c r="F14" s="11"/>
      <c r="G14" s="11">
        <v>20.729690235325258</v>
      </c>
      <c r="H14" s="11">
        <v>38.670318712566697</v>
      </c>
      <c r="I14" s="11">
        <v>2.9442838239299429</v>
      </c>
      <c r="J14" s="11">
        <f t="shared" si="1"/>
        <v>62.344292771821898</v>
      </c>
      <c r="K14" s="11"/>
      <c r="L14" s="11">
        <v>20.916335615884254</v>
      </c>
      <c r="M14" s="11">
        <v>40.261343507267561</v>
      </c>
      <c r="N14" s="11">
        <v>2.549093576676523</v>
      </c>
      <c r="O14" s="11">
        <f t="shared" si="2"/>
        <v>63.726772699828345</v>
      </c>
      <c r="Q14" s="10" t="str">
        <f>name!E10</f>
        <v>Sales and customer service occupations</v>
      </c>
      <c r="R14" s="11">
        <v>11.539847293623941</v>
      </c>
      <c r="S14" s="11">
        <v>11.769185817372005</v>
      </c>
      <c r="T14" s="11">
        <v>2.4173268543929418</v>
      </c>
      <c r="U14" s="11">
        <f t="shared" si="3"/>
        <v>25.726359965388891</v>
      </c>
      <c r="V14" s="11"/>
      <c r="W14" s="11">
        <v>11.134098551596615</v>
      </c>
      <c r="X14" s="11">
        <v>13.837267144138954</v>
      </c>
      <c r="Y14" s="11">
        <v>1.6749174386189216</v>
      </c>
      <c r="Z14" s="11">
        <f t="shared" si="4"/>
        <v>26.646283134354494</v>
      </c>
      <c r="AA14" s="11"/>
      <c r="AB14" s="11">
        <v>12.124178141195483</v>
      </c>
      <c r="AC14" s="11">
        <v>15.378581477228591</v>
      </c>
      <c r="AD14" s="11">
        <v>1.6061487200616942</v>
      </c>
      <c r="AE14" s="11">
        <f t="shared" si="5"/>
        <v>29.108908338485765</v>
      </c>
      <c r="AG14" s="10" t="str">
        <f>name!E10</f>
        <v>Sales and customer service occupations</v>
      </c>
      <c r="AH14" s="11">
        <v>10.398732347629753</v>
      </c>
      <c r="AI14" s="11">
        <v>23.696158774113286</v>
      </c>
      <c r="AJ14" s="11">
        <v>2.0305567141970169</v>
      </c>
      <c r="AK14" s="11">
        <f t="shared" si="6"/>
        <v>36.125447835940058</v>
      </c>
      <c r="AL14" s="11"/>
      <c r="AM14" s="11">
        <v>9.5955916837286317</v>
      </c>
      <c r="AN14" s="11">
        <v>24.833051568427745</v>
      </c>
      <c r="AO14" s="11">
        <v>1.2693663853110204</v>
      </c>
      <c r="AP14" s="11">
        <f t="shared" si="7"/>
        <v>35.698009637467401</v>
      </c>
      <c r="AQ14" s="11"/>
      <c r="AR14" s="11">
        <v>8.7921574746887838</v>
      </c>
      <c r="AS14" s="11">
        <v>24.882762030038982</v>
      </c>
      <c r="AT14" s="11">
        <v>0.9429448566148273</v>
      </c>
      <c r="AU14" s="11">
        <f t="shared" si="8"/>
        <v>34.617864361342598</v>
      </c>
    </row>
    <row r="15" spans="1:47" x14ac:dyDescent="0.2">
      <c r="A15" t="str">
        <f>name!E11</f>
        <v>Process, plant and machine operatives</v>
      </c>
      <c r="B15" s="11">
        <v>24.736742233586877</v>
      </c>
      <c r="C15" s="11">
        <v>5.4116384312030075</v>
      </c>
      <c r="D15" s="11">
        <v>6.0617618054671158</v>
      </c>
      <c r="E15" s="11">
        <f t="shared" si="0"/>
        <v>36.210142470256997</v>
      </c>
      <c r="F15" s="11"/>
      <c r="G15" s="11">
        <v>20.48994568984202</v>
      </c>
      <c r="H15" s="11">
        <v>6.3235842775593278</v>
      </c>
      <c r="I15" s="11">
        <v>5.6736101348034227</v>
      </c>
      <c r="J15" s="11">
        <f t="shared" si="1"/>
        <v>32.487140102204769</v>
      </c>
      <c r="K15" s="11"/>
      <c r="L15" s="11">
        <v>17.574895505794949</v>
      </c>
      <c r="M15" s="11">
        <v>8.3167760447592958</v>
      </c>
      <c r="N15" s="11">
        <v>7.0792335971463691</v>
      </c>
      <c r="O15" s="11">
        <f t="shared" si="2"/>
        <v>32.970905147700613</v>
      </c>
      <c r="Q15" s="10" t="str">
        <f>name!E11</f>
        <v>Process, plant and machine operatives</v>
      </c>
      <c r="R15" s="11">
        <v>22.584197957527078</v>
      </c>
      <c r="S15" s="11">
        <v>4.1013396940969047</v>
      </c>
      <c r="T15" s="11">
        <v>5.1193005931042936</v>
      </c>
      <c r="U15" s="11">
        <f t="shared" si="3"/>
        <v>31.804838244728273</v>
      </c>
      <c r="V15" s="11"/>
      <c r="W15" s="11">
        <v>18.790863510754622</v>
      </c>
      <c r="X15" s="11">
        <v>5.1642099109731259</v>
      </c>
      <c r="Y15" s="11">
        <v>4.7349414294489067</v>
      </c>
      <c r="Z15" s="11">
        <f t="shared" si="4"/>
        <v>28.690014851176652</v>
      </c>
      <c r="AA15" s="11"/>
      <c r="AB15" s="11">
        <v>15.892231311853873</v>
      </c>
      <c r="AC15" s="11">
        <v>6.1098928009116245</v>
      </c>
      <c r="AD15" s="11">
        <v>5.9349735828063785</v>
      </c>
      <c r="AE15" s="11">
        <f t="shared" si="5"/>
        <v>27.937097695571875</v>
      </c>
      <c r="AG15" s="10" t="str">
        <f>name!E11</f>
        <v>Process, plant and machine operatives</v>
      </c>
      <c r="AH15" s="11">
        <v>2.1525442760597806</v>
      </c>
      <c r="AI15" s="11">
        <v>1.3102987371061026</v>
      </c>
      <c r="AJ15" s="11">
        <v>0.94246121236282077</v>
      </c>
      <c r="AK15" s="11">
        <f t="shared" si="6"/>
        <v>4.4053042255287034</v>
      </c>
      <c r="AL15" s="11"/>
      <c r="AM15" s="11">
        <v>1.699082179087422</v>
      </c>
      <c r="AN15" s="11">
        <v>1.1593743665861969</v>
      </c>
      <c r="AO15" s="11">
        <v>0.93866870535451341</v>
      </c>
      <c r="AP15" s="11">
        <f t="shared" si="7"/>
        <v>3.7971252510281319</v>
      </c>
      <c r="AQ15" s="11"/>
      <c r="AR15" s="11">
        <v>1.6826641939410685</v>
      </c>
      <c r="AS15" s="11">
        <v>2.2068832438476762</v>
      </c>
      <c r="AT15" s="11">
        <v>1.1442600143399919</v>
      </c>
      <c r="AU15" s="11">
        <f t="shared" si="8"/>
        <v>5.0338074521287366</v>
      </c>
    </row>
    <row r="16" spans="1:47" x14ac:dyDescent="0.2">
      <c r="A16" t="str">
        <f>name!E12</f>
        <v>Elementary occupations</v>
      </c>
      <c r="B16" s="11">
        <v>34.204025041390992</v>
      </c>
      <c r="C16" s="11">
        <v>52.169087404292114</v>
      </c>
      <c r="D16" s="11">
        <v>4.8257284169536323</v>
      </c>
      <c r="E16" s="11">
        <f t="shared" si="0"/>
        <v>91.198840862636743</v>
      </c>
      <c r="F16" s="11"/>
      <c r="G16" s="11">
        <v>28.75411259186129</v>
      </c>
      <c r="H16" s="11">
        <v>50.764147141303951</v>
      </c>
      <c r="I16" s="11">
        <v>3.9033704906170081</v>
      </c>
      <c r="J16" s="11">
        <f t="shared" si="1"/>
        <v>83.421630223782245</v>
      </c>
      <c r="K16" s="11"/>
      <c r="L16" s="11">
        <v>30.644397701152673</v>
      </c>
      <c r="M16" s="11">
        <v>46.015149446816871</v>
      </c>
      <c r="N16" s="11">
        <v>5.4093007365952266</v>
      </c>
      <c r="O16" s="11">
        <f t="shared" si="2"/>
        <v>82.068847884564775</v>
      </c>
      <c r="Q16" s="10" t="str">
        <f>name!E12</f>
        <v>Elementary occupations</v>
      </c>
      <c r="R16" s="11">
        <v>24.427604245349201</v>
      </c>
      <c r="S16" s="11">
        <v>18.691124709158881</v>
      </c>
      <c r="T16" s="11">
        <v>2.9978994317912808</v>
      </c>
      <c r="U16" s="11">
        <f t="shared" si="3"/>
        <v>46.116628386299368</v>
      </c>
      <c r="V16" s="11"/>
      <c r="W16" s="11">
        <v>20.140562651819874</v>
      </c>
      <c r="X16" s="11">
        <v>18.727444038098604</v>
      </c>
      <c r="Y16" s="11">
        <v>2.7092996598617365</v>
      </c>
      <c r="Z16" s="11">
        <f t="shared" si="4"/>
        <v>41.577306349780208</v>
      </c>
      <c r="AA16" s="11"/>
      <c r="AB16" s="11">
        <v>20.761851356463353</v>
      </c>
      <c r="AC16" s="11">
        <v>17.413619563088826</v>
      </c>
      <c r="AD16" s="11">
        <v>3.5733037587650922</v>
      </c>
      <c r="AE16" s="11">
        <f t="shared" si="5"/>
        <v>41.748774678317275</v>
      </c>
      <c r="AG16" s="10" t="str">
        <f>name!E12</f>
        <v>Elementary occupations</v>
      </c>
      <c r="AH16" s="11">
        <v>9.7764207960418243</v>
      </c>
      <c r="AI16" s="11">
        <v>33.477962695133265</v>
      </c>
      <c r="AJ16" s="11">
        <v>1.8278289851623504</v>
      </c>
      <c r="AK16" s="11">
        <f t="shared" si="6"/>
        <v>45.082212476337439</v>
      </c>
      <c r="AL16" s="11"/>
      <c r="AM16" s="11">
        <v>8.6135499400414357</v>
      </c>
      <c r="AN16" s="11">
        <v>32.036703103205348</v>
      </c>
      <c r="AO16" s="11">
        <v>1.194070830755273</v>
      </c>
      <c r="AP16" s="11">
        <f t="shared" si="7"/>
        <v>41.844323874002058</v>
      </c>
      <c r="AQ16" s="11"/>
      <c r="AR16" s="11">
        <v>9.882546344689322</v>
      </c>
      <c r="AS16" s="11">
        <v>28.601529883728052</v>
      </c>
      <c r="AT16" s="11">
        <v>1.8359969778301322</v>
      </c>
      <c r="AU16" s="11">
        <f t="shared" si="8"/>
        <v>40.320073206247507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455.94304529520019</v>
      </c>
      <c r="C18" s="34">
        <f t="shared" ref="C18:D18" si="9">SUM(C8:C16)</f>
        <v>222.46211294305971</v>
      </c>
      <c r="D18" s="34">
        <f t="shared" si="9"/>
        <v>113.8298417617399</v>
      </c>
      <c r="E18" s="34">
        <f t="shared" si="0"/>
        <v>792.23499999999979</v>
      </c>
      <c r="F18" s="34"/>
      <c r="G18" s="34">
        <f>SUM(G8:G16)</f>
        <v>466.25629314983814</v>
      </c>
      <c r="H18" s="34">
        <f t="shared" ref="H18:I18" si="10">SUM(H8:H16)</f>
        <v>239.05743477570996</v>
      </c>
      <c r="I18" s="34">
        <f t="shared" si="10"/>
        <v>106.22227207445233</v>
      </c>
      <c r="J18" s="34">
        <f t="shared" ref="J18" si="11">SUM(G18:I18)</f>
        <v>811.53600000000051</v>
      </c>
      <c r="K18" s="34"/>
      <c r="L18" s="34">
        <f>SUM(L8:L16)</f>
        <v>504.65925062232384</v>
      </c>
      <c r="M18" s="34">
        <f t="shared" ref="M18:N18" si="12">SUM(M8:M16)</f>
        <v>252.19575885897959</v>
      </c>
      <c r="N18" s="34">
        <f t="shared" si="12"/>
        <v>121.01699051869645</v>
      </c>
      <c r="O18" s="34">
        <f>SUM(L18:N18)</f>
        <v>877.87199999999984</v>
      </c>
      <c r="Q18" s="231" t="str">
        <f>name!E3</f>
        <v>All occupations</v>
      </c>
      <c r="R18" s="34">
        <f>SUM(R8:R16)</f>
        <v>280.35005057175738</v>
      </c>
      <c r="S18" s="34">
        <f t="shared" ref="S18:T18" si="13">SUM(S8:S16)</f>
        <v>60.806293488065421</v>
      </c>
      <c r="T18" s="34">
        <f t="shared" si="13"/>
        <v>68.767318185884946</v>
      </c>
      <c r="U18" s="34">
        <f t="shared" ref="U18" si="14">SUM(R18:T18)</f>
        <v>409.92366224570776</v>
      </c>
      <c r="V18" s="34"/>
      <c r="W18" s="34">
        <f>SUM(W8:W16)</f>
        <v>279.13938014087563</v>
      </c>
      <c r="X18" s="34">
        <f t="shared" ref="X18:Y18" si="15">SUM(X8:X16)</f>
        <v>70.813863952128912</v>
      </c>
      <c r="Y18" s="34">
        <f t="shared" si="15"/>
        <v>61.246336365849515</v>
      </c>
      <c r="Z18" s="34">
        <f t="shared" ref="Z18" si="16">SUM(W18:Y18)</f>
        <v>411.19958045885403</v>
      </c>
      <c r="AA18" s="34"/>
      <c r="AB18" s="34">
        <f>SUM(AB8:AB16)</f>
        <v>293.9167060449879</v>
      </c>
      <c r="AC18" s="34">
        <f t="shared" ref="AC18:AD18" si="17">SUM(AC8:AC16)</f>
        <v>79.561106094435956</v>
      </c>
      <c r="AD18" s="34">
        <f t="shared" si="17"/>
        <v>70.147747324123117</v>
      </c>
      <c r="AE18" s="34">
        <f t="shared" ref="AE18" si="18">SUM(AB18:AD18)</f>
        <v>443.62555946354701</v>
      </c>
      <c r="AG18" s="231" t="str">
        <f>name!E3</f>
        <v>All occupations</v>
      </c>
      <c r="AH18" s="34">
        <f>SUM(AH8:AH16)</f>
        <v>175.59299472344296</v>
      </c>
      <c r="AI18" s="34">
        <f t="shared" ref="AI18:AJ18" si="19">SUM(AI8:AI16)</f>
        <v>161.65581945499432</v>
      </c>
      <c r="AJ18" s="34">
        <f t="shared" si="19"/>
        <v>45.062523575854939</v>
      </c>
      <c r="AK18" s="34">
        <f t="shared" si="6"/>
        <v>382.3113377542922</v>
      </c>
      <c r="AL18" s="34"/>
      <c r="AM18" s="34">
        <f>SUM(AM8:AM16)</f>
        <v>187.1169130089624</v>
      </c>
      <c r="AN18" s="34">
        <f t="shared" ref="AN18:AO18" si="20">SUM(AN8:AN16)</f>
        <v>168.24357082358111</v>
      </c>
      <c r="AO18" s="34">
        <f t="shared" si="20"/>
        <v>44.975935708602819</v>
      </c>
      <c r="AP18" s="34">
        <f t="shared" si="7"/>
        <v>400.33641954114637</v>
      </c>
      <c r="AQ18" s="34"/>
      <c r="AR18" s="34">
        <f>SUM(AR8:AR16)</f>
        <v>210.74254457733605</v>
      </c>
      <c r="AS18" s="34">
        <f t="shared" ref="AS18:AT18" si="21">SUM(AS8:AS16)</f>
        <v>172.6346527645436</v>
      </c>
      <c r="AT18" s="34">
        <f t="shared" si="21"/>
        <v>50.869243194573329</v>
      </c>
      <c r="AU18" s="34">
        <f t="shared" si="8"/>
        <v>434.24644053645295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14.271704955146999</v>
      </c>
      <c r="C26" s="18">
        <f t="shared" ref="C26:O26" si="22">C8/C$18*100</f>
        <v>4.166643907412265</v>
      </c>
      <c r="D26" s="18">
        <f t="shared" si="22"/>
        <v>13.579184768747849</v>
      </c>
      <c r="E26" s="18">
        <f t="shared" si="22"/>
        <v>11.334668980553218</v>
      </c>
      <c r="F26" s="18"/>
      <c r="G26" s="18">
        <f t="shared" si="22"/>
        <v>15.422057488078583</v>
      </c>
      <c r="H26" s="18">
        <f t="shared" si="22"/>
        <v>5.9723355860054683</v>
      </c>
      <c r="I26" s="18">
        <f t="shared" si="22"/>
        <v>15.458596732517751</v>
      </c>
      <c r="J26" s="18">
        <f t="shared" si="22"/>
        <v>12.643197405852744</v>
      </c>
      <c r="K26" s="18"/>
      <c r="L26" s="18">
        <f t="shared" si="22"/>
        <v>14.235238191357558</v>
      </c>
      <c r="M26" s="18">
        <f t="shared" si="22"/>
        <v>6.963714322473713</v>
      </c>
      <c r="N26" s="18">
        <f t="shared" si="22"/>
        <v>15.694827656659339</v>
      </c>
      <c r="O26" s="18">
        <f t="shared" si="22"/>
        <v>12.347477383756075</v>
      </c>
      <c r="Q26" t="str">
        <f>$A$8</f>
        <v>Managers, directors and senior officials</v>
      </c>
      <c r="R26" s="18">
        <f>R8/R$18*100</f>
        <v>16.16656353036257</v>
      </c>
      <c r="S26" s="18">
        <f t="shared" ref="S26:U26" si="23">S8/S$18*100</f>
        <v>5.2688552310429309</v>
      </c>
      <c r="T26" s="18">
        <f t="shared" si="23"/>
        <v>14.589420050110977</v>
      </c>
      <c r="U26" s="18">
        <f t="shared" si="23"/>
        <v>14.285468956551867</v>
      </c>
      <c r="V26" s="18"/>
      <c r="W26" s="18">
        <f t="shared" ref="W26:Z26" si="24">W8/W$18*100</f>
        <v>17.370552417861855</v>
      </c>
      <c r="X26" s="18">
        <f t="shared" si="24"/>
        <v>6.9763154210116305</v>
      </c>
      <c r="Y26" s="18">
        <f t="shared" si="24"/>
        <v>16.565884251489013</v>
      </c>
      <c r="Z26" s="18">
        <f t="shared" si="24"/>
        <v>15.460679210098982</v>
      </c>
      <c r="AA26" s="18"/>
      <c r="AB26" s="18">
        <f t="shared" ref="AB26:AE26" si="25">AB8/AB$18*100</f>
        <v>15.885185249085712</v>
      </c>
      <c r="AC26" s="18">
        <f t="shared" si="25"/>
        <v>6.573933235155466</v>
      </c>
      <c r="AD26" s="18">
        <f t="shared" si="25"/>
        <v>17.097628319654223</v>
      </c>
      <c r="AE26" s="18">
        <f t="shared" si="25"/>
        <v>14.406994136774259</v>
      </c>
      <c r="AG26" t="str">
        <f>$A$8</f>
        <v>Managers, directors and senior officials</v>
      </c>
      <c r="AH26" s="18">
        <f>AH8/AH$18*100</f>
        <v>11.246392366654041</v>
      </c>
      <c r="AI26" s="18">
        <f t="shared" ref="AI26:AK26" si="26">AI8/AI$18*100</f>
        <v>3.7520508203430141</v>
      </c>
      <c r="AJ26" s="18">
        <f t="shared" si="26"/>
        <v>12.037522972573399</v>
      </c>
      <c r="AK26" s="18">
        <f t="shared" si="26"/>
        <v>8.1707483397970435</v>
      </c>
      <c r="AL26" s="18"/>
      <c r="AM26" s="18">
        <f t="shared" ref="AM26:AP26" si="27">AM8/AM$18*100</f>
        <v>12.515309732565477</v>
      </c>
      <c r="AN26" s="18">
        <f t="shared" si="27"/>
        <v>5.5497596082205138</v>
      </c>
      <c r="AO26" s="18">
        <f t="shared" si="27"/>
        <v>13.950739191098153</v>
      </c>
      <c r="AP26" s="18">
        <f t="shared" si="27"/>
        <v>9.7492630064183867</v>
      </c>
      <c r="AQ26" s="18"/>
      <c r="AR26" s="18">
        <f t="shared" ref="AR26:AU26" si="28">AR8/AR$18*100</f>
        <v>11.934103385717423</v>
      </c>
      <c r="AS26" s="18">
        <f t="shared" si="28"/>
        <v>7.1433504149100795</v>
      </c>
      <c r="AT26" s="18">
        <f t="shared" si="28"/>
        <v>13.760391437950759</v>
      </c>
      <c r="AU26" s="18">
        <f t="shared" si="28"/>
        <v>10.243477934379957</v>
      </c>
    </row>
    <row r="27" spans="1:47" x14ac:dyDescent="0.2">
      <c r="A27" t="str">
        <f>$A$9</f>
        <v>Professional occupations</v>
      </c>
      <c r="B27" s="18">
        <f t="shared" ref="B27:B34" si="29">B9/B$18*100</f>
        <v>24.557848005268685</v>
      </c>
      <c r="C27" s="18">
        <f t="shared" ref="C27:O27" si="30">C9/C$18*100</f>
        <v>12.643553610598449</v>
      </c>
      <c r="D27" s="18">
        <f t="shared" si="30"/>
        <v>19.951059477136752</v>
      </c>
      <c r="E27" s="18">
        <f t="shared" si="30"/>
        <v>20.550363970290363</v>
      </c>
      <c r="F27" s="18"/>
      <c r="G27" s="18">
        <f t="shared" si="30"/>
        <v>27.916407592868108</v>
      </c>
      <c r="H27" s="18">
        <f t="shared" si="30"/>
        <v>14.710531881719929</v>
      </c>
      <c r="I27" s="18">
        <f t="shared" si="30"/>
        <v>20.940906232844618</v>
      </c>
      <c r="J27" s="18">
        <f t="shared" si="30"/>
        <v>23.113273320581893</v>
      </c>
      <c r="K27" s="18"/>
      <c r="L27" s="18">
        <f t="shared" si="30"/>
        <v>31.682171105244901</v>
      </c>
      <c r="M27" s="18">
        <f t="shared" si="30"/>
        <v>16.663389453042633</v>
      </c>
      <c r="N27" s="18">
        <f t="shared" si="30"/>
        <v>19.154523367633406</v>
      </c>
      <c r="O27" s="18">
        <f t="shared" si="30"/>
        <v>25.640594128876398</v>
      </c>
      <c r="Q27" t="str">
        <f>$A$9</f>
        <v>Professional occupations</v>
      </c>
      <c r="R27" s="18">
        <f t="shared" ref="R27:U27" si="31">R9/R$18*100</f>
        <v>24.046323638359027</v>
      </c>
      <c r="S27" s="18">
        <f t="shared" si="31"/>
        <v>9.228917000715569</v>
      </c>
      <c r="T27" s="18">
        <f t="shared" si="31"/>
        <v>19.528761321696411</v>
      </c>
      <c r="U27" s="18">
        <f t="shared" si="31"/>
        <v>21.090523977131383</v>
      </c>
      <c r="V27" s="18"/>
      <c r="W27" s="18">
        <f t="shared" ref="W27:Z27" si="32">W9/W$18*100</f>
        <v>27.400572271082403</v>
      </c>
      <c r="X27" s="18">
        <f t="shared" si="32"/>
        <v>12.122508863683739</v>
      </c>
      <c r="Y27" s="18">
        <f t="shared" si="32"/>
        <v>19.483456509312834</v>
      </c>
      <c r="Z27" s="18">
        <f t="shared" si="32"/>
        <v>23.590274028978495</v>
      </c>
      <c r="AA27" s="18"/>
      <c r="AB27" s="18">
        <f t="shared" ref="AB27:AE27" si="33">AB9/AB$18*100</f>
        <v>32.268419115423278</v>
      </c>
      <c r="AC27" s="18">
        <f t="shared" si="33"/>
        <v>15.325899856261557</v>
      </c>
      <c r="AD27" s="18">
        <f t="shared" si="33"/>
        <v>16.101029506059973</v>
      </c>
      <c r="AE27" s="18">
        <f t="shared" si="33"/>
        <v>26.67344948271117</v>
      </c>
      <c r="AG27" t="str">
        <f>$A$9</f>
        <v>Professional occupations</v>
      </c>
      <c r="AH27" s="18">
        <f t="shared" ref="AH27:AK27" si="34">AH9/AH$18*100</f>
        <v>25.374542784907689</v>
      </c>
      <c r="AI27" s="18">
        <f>AI9/AI$18*100</f>
        <v>13.927957701683066</v>
      </c>
      <c r="AJ27" s="18">
        <f t="shared" si="34"/>
        <v>20.59550433552544</v>
      </c>
      <c r="AK27" s="18">
        <f t="shared" si="34"/>
        <v>19.971191065025291</v>
      </c>
      <c r="AL27" s="18"/>
      <c r="AM27" s="18">
        <f t="shared" ref="AM27:AP27" si="35">AM9/AM$18*100</f>
        <v>28.685926230507963</v>
      </c>
      <c r="AN27" s="18">
        <f t="shared" si="35"/>
        <v>15.79983300037228</v>
      </c>
      <c r="AO27" s="18">
        <f t="shared" si="35"/>
        <v>22.92559992731438</v>
      </c>
      <c r="AP27" s="18">
        <f t="shared" si="35"/>
        <v>22.623329159628287</v>
      </c>
      <c r="AQ27" s="18"/>
      <c r="AR27" s="18">
        <f t="shared" ref="AR27:AU27" si="36">AR9/AR$18*100</f>
        <v>30.864547476268427</v>
      </c>
      <c r="AS27" s="18">
        <f t="shared" si="36"/>
        <v>17.279790332041358</v>
      </c>
      <c r="AT27" s="18">
        <f t="shared" si="36"/>
        <v>23.365235035548789</v>
      </c>
      <c r="AU27" s="18">
        <f t="shared" si="36"/>
        <v>24.585430536461395</v>
      </c>
    </row>
    <row r="28" spans="1:47" x14ac:dyDescent="0.2">
      <c r="A28" t="str">
        <f>$A$10</f>
        <v>Associate professional occupations</v>
      </c>
      <c r="B28" s="18">
        <f t="shared" si="29"/>
        <v>15.235890002802273</v>
      </c>
      <c r="C28" s="18">
        <f t="shared" ref="C28:O28" si="37">C10/C$18*100</f>
        <v>8.1900391246104096</v>
      </c>
      <c r="D28" s="18">
        <f t="shared" si="37"/>
        <v>16.707095801357564</v>
      </c>
      <c r="E28" s="18">
        <f t="shared" si="37"/>
        <v>13.468778286460822</v>
      </c>
      <c r="F28" s="18"/>
      <c r="G28" s="18">
        <f t="shared" si="37"/>
        <v>16.513455576028601</v>
      </c>
      <c r="H28" s="18">
        <f t="shared" si="37"/>
        <v>9.0034143713782981</v>
      </c>
      <c r="I28" s="18">
        <f t="shared" si="37"/>
        <v>16.27350386985654</v>
      </c>
      <c r="J28" s="18">
        <f t="shared" si="37"/>
        <v>14.269785053881314</v>
      </c>
      <c r="K28" s="18"/>
      <c r="L28" s="18">
        <f t="shared" si="37"/>
        <v>17.15278491062352</v>
      </c>
      <c r="M28" s="18">
        <f t="shared" si="37"/>
        <v>10.605377536088568</v>
      </c>
      <c r="N28" s="18">
        <f t="shared" si="37"/>
        <v>16.011820970662406</v>
      </c>
      <c r="O28" s="18">
        <f t="shared" si="37"/>
        <v>15.114555654326281</v>
      </c>
      <c r="Q28" t="str">
        <f>$A$10</f>
        <v>Associate professional occupations</v>
      </c>
      <c r="R28" s="18">
        <f t="shared" ref="R28:U28" si="38">R10/R$18*100</f>
        <v>15.496175109313384</v>
      </c>
      <c r="S28" s="18">
        <f t="shared" si="38"/>
        <v>7.8839600522537117</v>
      </c>
      <c r="T28" s="18">
        <f t="shared" si="38"/>
        <v>13.036103365485745</v>
      </c>
      <c r="U28" s="18">
        <f t="shared" si="38"/>
        <v>13.95431944828815</v>
      </c>
      <c r="V28" s="18"/>
      <c r="W28" s="18">
        <f t="shared" ref="W28:Z28" si="39">W10/W$18*100</f>
        <v>16.563199244278557</v>
      </c>
      <c r="X28" s="18">
        <f t="shared" si="39"/>
        <v>8.9376801408212252</v>
      </c>
      <c r="Y28" s="18">
        <f t="shared" si="39"/>
        <v>12.240027810733466</v>
      </c>
      <c r="Z28" s="18">
        <f t="shared" si="39"/>
        <v>14.60606961091491</v>
      </c>
      <c r="AA28" s="18"/>
      <c r="AB28" s="18">
        <f t="shared" ref="AB28:AE28" si="40">AB10/AB$18*100</f>
        <v>15.42559184007345</v>
      </c>
      <c r="AC28" s="18">
        <f t="shared" si="40"/>
        <v>8.7034750636292699</v>
      </c>
      <c r="AD28" s="18">
        <f t="shared" si="40"/>
        <v>12.166509372298862</v>
      </c>
      <c r="AE28" s="18">
        <f t="shared" si="40"/>
        <v>13.704689328480162</v>
      </c>
      <c r="AG28" t="str">
        <f>$A$10</f>
        <v>Associate professional occupations</v>
      </c>
      <c r="AH28" s="18">
        <f t="shared" ref="AH28:AK28" si="41">AH10/AH$18*100</f>
        <v>14.820321358458626</v>
      </c>
      <c r="AI28" s="18">
        <f t="shared" si="41"/>
        <v>8.3051697395614958</v>
      </c>
      <c r="AJ28" s="18">
        <f t="shared" si="41"/>
        <v>22.309185628187361</v>
      </c>
      <c r="AK28" s="18">
        <f t="shared" si="41"/>
        <v>12.948169056307124</v>
      </c>
      <c r="AL28" s="18"/>
      <c r="AM28" s="18">
        <f t="shared" ref="AM28:AP28" si="42">AM10/AM$18*100</f>
        <v>16.439248405239308</v>
      </c>
      <c r="AN28" s="18">
        <f t="shared" si="42"/>
        <v>9.0310819656695926</v>
      </c>
      <c r="AO28" s="18">
        <f t="shared" si="42"/>
        <v>21.766121812064252</v>
      </c>
      <c r="AP28" s="18">
        <f t="shared" si="42"/>
        <v>13.924375388366753</v>
      </c>
      <c r="AQ28" s="18"/>
      <c r="AR28" s="18">
        <f t="shared" ref="AR28:AU28" si="43">AR10/AR$18*100</f>
        <v>19.56165256009572</v>
      </c>
      <c r="AS28" s="18">
        <f t="shared" si="43"/>
        <v>11.48189602162684</v>
      </c>
      <c r="AT28" s="18">
        <f t="shared" si="43"/>
        <v>21.314434680734291</v>
      </c>
      <c r="AU28" s="18">
        <f t="shared" si="43"/>
        <v>16.554873131194086</v>
      </c>
    </row>
    <row r="29" spans="1:47" x14ac:dyDescent="0.2">
      <c r="A29" t="str">
        <f>$A$11</f>
        <v>Administrative and secretarial occupations</v>
      </c>
      <c r="B29" s="18">
        <f t="shared" si="29"/>
        <v>10.433086020891706</v>
      </c>
      <c r="C29" s="18">
        <f t="shared" ref="C29:O29" si="44">C11/C$18*100</f>
        <v>15.811662122343273</v>
      </c>
      <c r="D29" s="18">
        <f t="shared" si="44"/>
        <v>4.2490858390977237</v>
      </c>
      <c r="E29" s="18">
        <f t="shared" si="44"/>
        <v>11.054878345146227</v>
      </c>
      <c r="F29" s="18"/>
      <c r="G29" s="18">
        <f t="shared" si="44"/>
        <v>9.8793165831420247</v>
      </c>
      <c r="H29" s="18">
        <f t="shared" si="44"/>
        <v>14.4349981312242</v>
      </c>
      <c r="I29" s="18">
        <f t="shared" si="44"/>
        <v>3.8453285830604638</v>
      </c>
      <c r="J29" s="18">
        <f t="shared" si="44"/>
        <v>10.431510976860745</v>
      </c>
      <c r="K29" s="18"/>
      <c r="L29" s="18">
        <f t="shared" si="44"/>
        <v>8.6558683190230177</v>
      </c>
      <c r="M29" s="18">
        <f t="shared" si="44"/>
        <v>11.937784962911826</v>
      </c>
      <c r="N29" s="18">
        <f t="shared" si="44"/>
        <v>3.6379256801053432</v>
      </c>
      <c r="O29" s="18">
        <f t="shared" si="44"/>
        <v>8.9069631731249714</v>
      </c>
      <c r="Q29" t="str">
        <f>$A$11</f>
        <v>Administrative and secretarial occupations</v>
      </c>
      <c r="R29" s="18">
        <f t="shared" ref="R29:U29" si="45">R11/R$18*100</f>
        <v>4.7352552691281273</v>
      </c>
      <c r="S29" s="18">
        <f t="shared" si="45"/>
        <v>5.4578832963391894</v>
      </c>
      <c r="T29" s="18">
        <f t="shared" si="45"/>
        <v>1.8160723903367648</v>
      </c>
      <c r="U29" s="18">
        <f t="shared" si="45"/>
        <v>4.3527351552505653</v>
      </c>
      <c r="V29" s="18"/>
      <c r="W29" s="18">
        <f t="shared" ref="W29:Z29" si="46">W11/W$18*100</f>
        <v>4.9639903318074339</v>
      </c>
      <c r="X29" s="18">
        <f t="shared" si="46"/>
        <v>5.6729208268672702</v>
      </c>
      <c r="Y29" s="18">
        <f t="shared" si="46"/>
        <v>1.5684724615182359</v>
      </c>
      <c r="Z29" s="18">
        <f t="shared" si="46"/>
        <v>4.5803301106193226</v>
      </c>
      <c r="AA29" s="18"/>
      <c r="AB29" s="18">
        <f t="shared" ref="AB29:AE29" si="47">AB11/AB$18*100</f>
        <v>5.5538729661257964</v>
      </c>
      <c r="AC29" s="18">
        <f t="shared" si="47"/>
        <v>4.587466672169306</v>
      </c>
      <c r="AD29" s="18">
        <f t="shared" si="47"/>
        <v>1.933766147587938</v>
      </c>
      <c r="AE29" s="18">
        <f t="shared" si="47"/>
        <v>4.8081298838809676</v>
      </c>
      <c r="AG29" t="str">
        <f>$A$11</f>
        <v>Administrative and secretarial occupations</v>
      </c>
      <c r="AH29" s="18">
        <f t="shared" ref="AH29:AK29" si="48">AH11/AH$18*100</f>
        <v>19.530186630868187</v>
      </c>
      <c r="AI29" s="18">
        <f t="shared" si="48"/>
        <v>19.706201249527609</v>
      </c>
      <c r="AJ29" s="18">
        <f t="shared" si="48"/>
        <v>7.9619673358439487</v>
      </c>
      <c r="AK29" s="18">
        <f t="shared" si="48"/>
        <v>18.241081865646745</v>
      </c>
      <c r="AL29" s="18"/>
      <c r="AM29" s="18">
        <f t="shared" ref="AM29:AP29" si="49">AM11/AM$18*100</f>
        <v>17.211957448812971</v>
      </c>
      <c r="AN29" s="18">
        <f t="shared" si="49"/>
        <v>18.122964019795322</v>
      </c>
      <c r="AO29" s="18">
        <f t="shared" si="49"/>
        <v>6.9458554243496247</v>
      </c>
      <c r="AP29" s="18">
        <f t="shared" si="49"/>
        <v>16.44146410614395</v>
      </c>
      <c r="AQ29" s="18"/>
      <c r="AR29" s="18">
        <f t="shared" ref="AR29:AU29" si="50">AR11/AR$18*100</f>
        <v>12.98213408618915</v>
      </c>
      <c r="AS29" s="18">
        <f t="shared" si="50"/>
        <v>15.325282455406835</v>
      </c>
      <c r="AT29" s="18">
        <f t="shared" si="50"/>
        <v>5.9879302168305832</v>
      </c>
      <c r="AU29" s="18">
        <f t="shared" si="50"/>
        <v>13.094325558507702</v>
      </c>
    </row>
    <row r="30" spans="1:47" x14ac:dyDescent="0.2">
      <c r="A30" t="str">
        <f>$A$12</f>
        <v>Skilled trades occupations</v>
      </c>
      <c r="B30" s="18">
        <f t="shared" si="29"/>
        <v>9.9129909253664863</v>
      </c>
      <c r="C30" s="18">
        <f t="shared" ref="C30:O30" si="51">C12/C$18*100</f>
        <v>3.4592873196095852</v>
      </c>
      <c r="D30" s="18">
        <f t="shared" si="51"/>
        <v>23.321713629036942</v>
      </c>
      <c r="E30" s="18">
        <f t="shared" si="51"/>
        <v>10.027361337101558</v>
      </c>
      <c r="F30" s="18"/>
      <c r="G30" s="18">
        <f t="shared" si="51"/>
        <v>8.1305939232667193</v>
      </c>
      <c r="H30" s="18">
        <f t="shared" si="51"/>
        <v>2.9272584929379888</v>
      </c>
      <c r="I30" s="18">
        <f t="shared" si="51"/>
        <v>22.214529364360434</v>
      </c>
      <c r="J30" s="18">
        <f t="shared" si="51"/>
        <v>8.4412783563059506</v>
      </c>
      <c r="K30" s="18"/>
      <c r="L30" s="18">
        <f t="shared" si="51"/>
        <v>6.7990644007176648</v>
      </c>
      <c r="M30" s="18">
        <f t="shared" si="51"/>
        <v>3.6577501478043226</v>
      </c>
      <c r="N30" s="18">
        <f t="shared" si="51"/>
        <v>23.272653009309693</v>
      </c>
      <c r="O30" s="18">
        <f t="shared" si="51"/>
        <v>8.1675531833954125</v>
      </c>
      <c r="Q30" t="str">
        <f>$A$12</f>
        <v>Skilled trades occupations</v>
      </c>
      <c r="R30" s="18">
        <f t="shared" ref="R30:U30" si="52">R12/R$18*100</f>
        <v>14.642690195718469</v>
      </c>
      <c r="S30" s="18">
        <f t="shared" si="52"/>
        <v>7.6761259124275147</v>
      </c>
      <c r="T30" s="18">
        <f t="shared" si="52"/>
        <v>34.003111733667794</v>
      </c>
      <c r="U30" s="18">
        <f t="shared" si="52"/>
        <v>16.857134979722304</v>
      </c>
      <c r="V30" s="18"/>
      <c r="W30" s="18">
        <f t="shared" ref="W30:Z30" si="53">W12/W$18*100</f>
        <v>12.092063016852073</v>
      </c>
      <c r="X30" s="18">
        <f t="shared" si="53"/>
        <v>5.6849612524422044</v>
      </c>
      <c r="Y30" s="18">
        <f t="shared" si="53"/>
        <v>33.532764776805017</v>
      </c>
      <c r="Z30" s="18">
        <f t="shared" si="53"/>
        <v>14.182174096923017</v>
      </c>
      <c r="AA30" s="18"/>
      <c r="AB30" s="18">
        <f t="shared" ref="AB30:AE30" si="54">AB12/AB$18*100</f>
        <v>9.8910868505779757</v>
      </c>
      <c r="AC30" s="18">
        <f t="shared" si="54"/>
        <v>6.682552000385332</v>
      </c>
      <c r="AD30" s="18">
        <f t="shared" si="54"/>
        <v>34.621811497371539</v>
      </c>
      <c r="AE30" s="18">
        <f t="shared" si="54"/>
        <v>13.22617431449909</v>
      </c>
      <c r="AG30" t="str">
        <f>$A$12</f>
        <v>Skilled trades occupations</v>
      </c>
      <c r="AH30" s="18">
        <f t="shared" ref="AH30:AK30" si="55">AH12/AH$18*100</f>
        <v>2.3615995289114422</v>
      </c>
      <c r="AI30" s="18">
        <f t="shared" si="55"/>
        <v>1.8731376472306469</v>
      </c>
      <c r="AJ30" s="18">
        <f t="shared" si="55"/>
        <v>7.0214480459343083</v>
      </c>
      <c r="AK30" s="18">
        <f t="shared" si="55"/>
        <v>2.7043092917770797</v>
      </c>
      <c r="AL30" s="18"/>
      <c r="AM30" s="18">
        <f t="shared" ref="AM30:AP30" si="56">AM12/AM$18*100</f>
        <v>2.2209088528546808</v>
      </c>
      <c r="AN30" s="18">
        <f t="shared" si="56"/>
        <v>1.7665390248715691</v>
      </c>
      <c r="AO30" s="18">
        <f t="shared" si="56"/>
        <v>6.8018327252139219</v>
      </c>
      <c r="AP30" s="18">
        <f t="shared" si="56"/>
        <v>2.5446029483940928</v>
      </c>
      <c r="AQ30" s="18"/>
      <c r="AR30" s="18">
        <f t="shared" ref="AR30:AU30" si="57">AR12/AR$18*100</f>
        <v>2.4867075612253102</v>
      </c>
      <c r="AS30" s="18">
        <f t="shared" si="57"/>
        <v>2.2637277006651866</v>
      </c>
      <c r="AT30" s="18">
        <f t="shared" si="57"/>
        <v>7.6223729586145632</v>
      </c>
      <c r="AU30" s="18">
        <f t="shared" si="57"/>
        <v>2.999672874169002</v>
      </c>
    </row>
    <row r="31" spans="1:47" x14ac:dyDescent="0.2">
      <c r="A31" t="str">
        <f>$A$13</f>
        <v>Caring, leisure and other service occupations</v>
      </c>
      <c r="B31" s="18">
        <f t="shared" si="29"/>
        <v>7.8495656031088075</v>
      </c>
      <c r="C31" s="18">
        <f t="shared" ref="C31:O31" si="58">C13/C$18*100</f>
        <v>13.903233282378613</v>
      </c>
      <c r="D31" s="18">
        <f t="shared" si="58"/>
        <v>8.7196694021567982</v>
      </c>
      <c r="E31" s="18">
        <f t="shared" si="58"/>
        <v>9.6744729610864173</v>
      </c>
      <c r="F31" s="18"/>
      <c r="G31" s="18">
        <f t="shared" si="58"/>
        <v>7.1305969185374991</v>
      </c>
      <c r="H31" s="18">
        <f t="shared" si="58"/>
        <v>12.894957867951465</v>
      </c>
      <c r="I31" s="18">
        <f t="shared" si="58"/>
        <v>9.4793394897616778</v>
      </c>
      <c r="J31" s="18">
        <f t="shared" si="58"/>
        <v>9.1360558434916612</v>
      </c>
      <c r="K31" s="18"/>
      <c r="L31" s="18">
        <f t="shared" si="58"/>
        <v>7.7754058111973956</v>
      </c>
      <c r="M31" s="18">
        <f t="shared" si="58"/>
        <v>12.664108969947129</v>
      </c>
      <c r="N31" s="18">
        <f t="shared" si="58"/>
        <v>9.8022024886804289</v>
      </c>
      <c r="O31" s="18">
        <f t="shared" si="58"/>
        <v>9.4592356146988976</v>
      </c>
      <c r="Q31" t="str">
        <f>$A$13</f>
        <v>Caring, leisure and other service occupations</v>
      </c>
      <c r="R31" s="18">
        <f t="shared" ref="R31:U31" si="59">R13/R$18*100</f>
        <v>4.0277991290674109</v>
      </c>
      <c r="S31" s="18">
        <f t="shared" si="59"/>
        <v>7.6453225385103938</v>
      </c>
      <c r="T31" s="18">
        <f t="shared" si="59"/>
        <v>1.7074418428064939</v>
      </c>
      <c r="U31" s="18">
        <f t="shared" si="59"/>
        <v>4.1751520337384527</v>
      </c>
      <c r="V31" s="18"/>
      <c r="W31" s="18">
        <f t="shared" ref="W31:Z31" si="60">W13/W$18*100</f>
        <v>3.6739503350579468</v>
      </c>
      <c r="X31" s="18">
        <f t="shared" si="60"/>
        <v>7.326609939152859</v>
      </c>
      <c r="Y31" s="18">
        <f t="shared" si="60"/>
        <v>1.720081507898547</v>
      </c>
      <c r="Z31" s="18">
        <f t="shared" si="60"/>
        <v>4.0119653512935232</v>
      </c>
      <c r="AA31" s="18"/>
      <c r="AB31" s="18">
        <f t="shared" ref="AB31:AE31" si="61">AB13/AB$18*100</f>
        <v>4.3798969616542802</v>
      </c>
      <c r="AC31" s="18">
        <f t="shared" si="61"/>
        <v>9.2308046370197872</v>
      </c>
      <c r="AD31" s="18">
        <f t="shared" si="61"/>
        <v>2.2349458447439314</v>
      </c>
      <c r="AE31" s="18">
        <f t="shared" si="61"/>
        <v>4.9107051764180998</v>
      </c>
      <c r="AG31" t="str">
        <f>$A$13</f>
        <v>Caring, leisure and other service occupations</v>
      </c>
      <c r="AH31" s="18">
        <f t="shared" ref="AH31:AK31" si="62">AH13/AH$18*100</f>
        <v>13.951360415358833</v>
      </c>
      <c r="AI31" s="18">
        <f t="shared" si="62"/>
        <v>16.257125388438595</v>
      </c>
      <c r="AJ31" s="18">
        <f t="shared" si="62"/>
        <v>19.420625440580913</v>
      </c>
      <c r="AK31" s="18">
        <f t="shared" si="62"/>
        <v>15.570980733115283</v>
      </c>
      <c r="AL31" s="18"/>
      <c r="AM31" s="18">
        <f t="shared" ref="AM31:AP31" si="63">AM13/AM$18*100</f>
        <v>12.287192167799352</v>
      </c>
      <c r="AN31" s="18">
        <f t="shared" si="63"/>
        <v>15.238680309990807</v>
      </c>
      <c r="AO31" s="18">
        <f t="shared" si="63"/>
        <v>20.045570449036472</v>
      </c>
      <c r="AP31" s="18">
        <f t="shared" si="63"/>
        <v>14.399188942998533</v>
      </c>
      <c r="AQ31" s="18"/>
      <c r="AR31" s="18">
        <f t="shared" ref="AR31:AU31" si="64">AR13/AR$18*100</f>
        <v>12.511026605783027</v>
      </c>
      <c r="AS31" s="18">
        <f t="shared" si="64"/>
        <v>14.246395526627486</v>
      </c>
      <c r="AT31" s="18">
        <f t="shared" si="64"/>
        <v>20.237309709860341</v>
      </c>
      <c r="AU31" s="18">
        <f t="shared" si="64"/>
        <v>14.106007981851794</v>
      </c>
    </row>
    <row r="32" spans="1:47" x14ac:dyDescent="0.2">
      <c r="A32" t="str">
        <f>$A$14</f>
        <v>Sales and customer service occupations</v>
      </c>
      <c r="B32" s="18">
        <f t="shared" si="29"/>
        <v>4.8116930102639426</v>
      </c>
      <c r="C32" s="18">
        <f t="shared" ref="C32:O32" si="65">C14/C$18*100</f>
        <v>15.942195334880607</v>
      </c>
      <c r="D32" s="18">
        <f t="shared" si="65"/>
        <v>3.9074846277129462</v>
      </c>
      <c r="E32" s="18">
        <f t="shared" si="65"/>
        <v>7.8072551454213688</v>
      </c>
      <c r="F32" s="18"/>
      <c r="G32" s="18">
        <f t="shared" si="65"/>
        <v>4.4459861539420498</v>
      </c>
      <c r="H32" s="18">
        <f t="shared" si="65"/>
        <v>16.176162330549651</v>
      </c>
      <c r="I32" s="18">
        <f t="shared" si="65"/>
        <v>2.7718140145470271</v>
      </c>
      <c r="J32" s="18">
        <f t="shared" si="65"/>
        <v>7.6822584299183108</v>
      </c>
      <c r="K32" s="18"/>
      <c r="L32" s="18">
        <f t="shared" si="65"/>
        <v>4.1446452413368302</v>
      </c>
      <c r="M32" s="18">
        <f t="shared" si="65"/>
        <v>15.964322195354805</v>
      </c>
      <c r="N32" s="18">
        <f t="shared" si="65"/>
        <v>2.1063931318658122</v>
      </c>
      <c r="O32" s="18">
        <f t="shared" si="65"/>
        <v>7.2592328608075389</v>
      </c>
      <c r="Q32" t="str">
        <f>$A$14</f>
        <v>Sales and customer service occupations</v>
      </c>
      <c r="R32" s="18">
        <f t="shared" ref="R32:U32" si="66">R14/R$18*100</f>
        <v>4.116228004984877</v>
      </c>
      <c r="S32" s="18">
        <f t="shared" si="66"/>
        <v>19.355210032135847</v>
      </c>
      <c r="T32" s="18">
        <f t="shared" si="66"/>
        <v>3.5152262995899672</v>
      </c>
      <c r="U32" s="18">
        <f t="shared" si="66"/>
        <v>6.2758904485900446</v>
      </c>
      <c r="V32" s="18"/>
      <c r="W32" s="18">
        <f t="shared" ref="W32:Z32" si="67">W14/W$18*100</f>
        <v>3.9887236784639541</v>
      </c>
      <c r="X32" s="18">
        <f t="shared" si="67"/>
        <v>19.540336272983389</v>
      </c>
      <c r="Y32" s="18">
        <f t="shared" si="67"/>
        <v>2.7347226593505152</v>
      </c>
      <c r="Z32" s="18">
        <f t="shared" si="67"/>
        <v>6.480133832972335</v>
      </c>
      <c r="AA32" s="18"/>
      <c r="AB32" s="18">
        <f>AB14/AB$18*100</f>
        <v>4.1250387922283371</v>
      </c>
      <c r="AC32" s="18">
        <f t="shared" ref="AC32:AE32" si="68">AC14/AC$18*100</f>
        <v>19.329270584768906</v>
      </c>
      <c r="AD32" s="18">
        <f t="shared" si="68"/>
        <v>2.2896654295117407</v>
      </c>
      <c r="AE32" s="18">
        <f t="shared" si="68"/>
        <v>6.5615940555106054</v>
      </c>
      <c r="AG32" t="str">
        <f>$A$14</f>
        <v>Sales and customer service occupations</v>
      </c>
      <c r="AH32" s="18">
        <f t="shared" ref="AH32:AK32" si="69">AH14/AH$18*100</f>
        <v>5.9220656063231019</v>
      </c>
      <c r="AI32" s="18">
        <f t="shared" si="69"/>
        <v>14.658401320782888</v>
      </c>
      <c r="AJ32" s="18">
        <f t="shared" si="69"/>
        <v>4.5060874382210914</v>
      </c>
      <c r="AK32" s="18">
        <f t="shared" si="69"/>
        <v>9.4492222093495783</v>
      </c>
      <c r="AL32" s="18"/>
      <c r="AM32" s="18">
        <f t="shared" ref="AM32:AP32" si="70">AM14/AM$18*100</f>
        <v>5.1281263299106632</v>
      </c>
      <c r="AN32" s="18">
        <f t="shared" si="70"/>
        <v>14.760178618930697</v>
      </c>
      <c r="AO32" s="18">
        <f t="shared" si="70"/>
        <v>2.8223234610063286</v>
      </c>
      <c r="AP32" s="18">
        <f t="shared" si="70"/>
        <v>8.9170027744124294</v>
      </c>
      <c r="AQ32" s="18"/>
      <c r="AR32" s="18">
        <f t="shared" ref="AR32:AU32" si="71">AR14/AR$18*100</f>
        <v>4.1719898050591926</v>
      </c>
      <c r="AS32" s="18">
        <f t="shared" si="71"/>
        <v>14.413538435980511</v>
      </c>
      <c r="AT32" s="18">
        <f t="shared" si="71"/>
        <v>1.8536640166005449</v>
      </c>
      <c r="AU32" s="18">
        <f t="shared" si="71"/>
        <v>7.9719396936396052</v>
      </c>
    </row>
    <row r="33" spans="1:47" x14ac:dyDescent="0.2">
      <c r="A33" t="str">
        <f>$A$15</f>
        <v>Process, plant and machine operatives</v>
      </c>
      <c r="B33" s="18">
        <f t="shared" si="29"/>
        <v>5.4254018103447725</v>
      </c>
      <c r="C33" s="18">
        <f t="shared" ref="C33:O33" si="72">C15/C$18*100</f>
        <v>2.4326112701213725</v>
      </c>
      <c r="D33" s="18">
        <f t="shared" si="72"/>
        <v>5.3252835211307259</v>
      </c>
      <c r="E33" s="18">
        <f t="shared" si="72"/>
        <v>4.5706315007866367</v>
      </c>
      <c r="F33" s="18"/>
      <c r="G33" s="18">
        <f t="shared" si="72"/>
        <v>4.3945671063054759</v>
      </c>
      <c r="H33" s="18">
        <f t="shared" si="72"/>
        <v>2.6452154828367007</v>
      </c>
      <c r="I33" s="18">
        <f t="shared" si="72"/>
        <v>5.341262264496403</v>
      </c>
      <c r="J33" s="18">
        <f t="shared" si="72"/>
        <v>4.0031668468441017</v>
      </c>
      <c r="K33" s="18"/>
      <c r="L33" s="18">
        <f t="shared" si="72"/>
        <v>3.4825271674149145</v>
      </c>
      <c r="M33" s="18">
        <f t="shared" si="72"/>
        <v>3.2977461962037955</v>
      </c>
      <c r="N33" s="18">
        <f t="shared" si="72"/>
        <v>5.8497848664090411</v>
      </c>
      <c r="O33" s="18">
        <f t="shared" si="72"/>
        <v>3.755775915816955</v>
      </c>
      <c r="Q33" t="str">
        <f>$A$15</f>
        <v>Process, plant and machine operatives</v>
      </c>
      <c r="R33" s="18">
        <f t="shared" ref="R33:U33" si="73">R15/R$18*100</f>
        <v>8.0557138875016925</v>
      </c>
      <c r="S33" s="18">
        <f t="shared" si="73"/>
        <v>6.7449263206642964</v>
      </c>
      <c r="T33" s="18">
        <f t="shared" si="73"/>
        <v>7.4443801621961052</v>
      </c>
      <c r="U33" s="18">
        <f t="shared" si="73"/>
        <v>7.7587222143972001</v>
      </c>
      <c r="V33" s="18"/>
      <c r="W33" s="18">
        <f t="shared" ref="W33:Z33" si="74">W15/W$18*100</f>
        <v>6.7317135623326516</v>
      </c>
      <c r="X33" s="18">
        <f t="shared" si="74"/>
        <v>7.2926537583999069</v>
      </c>
      <c r="Y33" s="18">
        <f t="shared" si="74"/>
        <v>7.7309790436527619</v>
      </c>
      <c r="Z33" s="18">
        <f t="shared" si="74"/>
        <v>6.9771508081700171</v>
      </c>
      <c r="AA33" s="18"/>
      <c r="AB33" s="18">
        <f t="shared" ref="AB33:AE33" si="75">AB15/AB$18*100</f>
        <v>5.4070527414734135</v>
      </c>
      <c r="AC33" s="18">
        <f t="shared" si="75"/>
        <v>7.6794970568400815</v>
      </c>
      <c r="AD33" s="18">
        <f t="shared" si="75"/>
        <v>8.4606759435671854</v>
      </c>
      <c r="AE33" s="18">
        <f t="shared" si="75"/>
        <v>6.297449977714253</v>
      </c>
      <c r="AG33" t="str">
        <f>$A$15</f>
        <v>Process, plant and machine operatives</v>
      </c>
      <c r="AH33" s="18">
        <f t="shared" ref="AH33:AK33" si="76">AH15/AH$18*100</f>
        <v>1.2258713848180642</v>
      </c>
      <c r="AI33" s="18">
        <f t="shared" si="76"/>
        <v>0.81054844887343847</v>
      </c>
      <c r="AJ33" s="18">
        <f t="shared" si="76"/>
        <v>2.0914523590236813</v>
      </c>
      <c r="AK33" s="18">
        <f t="shared" si="76"/>
        <v>1.1522818683342186</v>
      </c>
      <c r="AL33" s="18"/>
      <c r="AM33" s="18">
        <f t="shared" ref="AM33:AP33" si="77">AM15/AM$18*100</f>
        <v>0.90803239096085375</v>
      </c>
      <c r="AN33" s="18">
        <f t="shared" si="77"/>
        <v>0.68910470748502339</v>
      </c>
      <c r="AO33" s="18">
        <f t="shared" si="77"/>
        <v>2.0870465295844163</v>
      </c>
      <c r="AP33" s="18">
        <f t="shared" si="77"/>
        <v>0.94848359172025454</v>
      </c>
      <c r="AQ33" s="18"/>
      <c r="AR33" s="18">
        <f t="shared" ref="AR33:AU33" si="78">AR15/AR$18*100</f>
        <v>0.7984454194172369</v>
      </c>
      <c r="AS33" s="18">
        <f t="shared" si="78"/>
        <v>1.2783547268795703</v>
      </c>
      <c r="AT33" s="18">
        <f t="shared" si="78"/>
        <v>2.2494142677987794</v>
      </c>
      <c r="AU33" s="18">
        <f t="shared" si="78"/>
        <v>1.1592052305391718</v>
      </c>
    </row>
    <row r="34" spans="1:47" x14ac:dyDescent="0.2">
      <c r="A34" t="str">
        <f>$A$16</f>
        <v>Elementary occupations</v>
      </c>
      <c r="B34" s="18">
        <f t="shared" si="29"/>
        <v>7.5018196668063242</v>
      </c>
      <c r="C34" s="18">
        <f t="shared" ref="C34:O34" si="79">C16/C$18*100</f>
        <v>23.450774028045419</v>
      </c>
      <c r="D34" s="18">
        <f t="shared" si="79"/>
        <v>4.2394229336227012</v>
      </c>
      <c r="E34" s="18">
        <f t="shared" si="79"/>
        <v>11.511589473153391</v>
      </c>
      <c r="F34" s="18"/>
      <c r="G34" s="18">
        <f t="shared" si="79"/>
        <v>6.1670186578309076</v>
      </c>
      <c r="H34" s="18">
        <f t="shared" si="79"/>
        <v>21.235125855396308</v>
      </c>
      <c r="I34" s="18">
        <f t="shared" si="79"/>
        <v>3.6747194485550958</v>
      </c>
      <c r="J34" s="18">
        <f t="shared" si="79"/>
        <v>10.279473766263258</v>
      </c>
      <c r="K34" s="18"/>
      <c r="L34" s="18">
        <f t="shared" si="79"/>
        <v>6.0722948530842018</v>
      </c>
      <c r="M34" s="18">
        <f t="shared" si="79"/>
        <v>18.2458062161732</v>
      </c>
      <c r="N34" s="18">
        <f t="shared" si="79"/>
        <v>4.4698688286745325</v>
      </c>
      <c r="O34" s="18">
        <f t="shared" si="79"/>
        <v>9.3486120851974768</v>
      </c>
      <c r="Q34" t="str">
        <f>$A$16</f>
        <v>Elementary occupations</v>
      </c>
      <c r="R34" s="18">
        <f t="shared" ref="R34:U34" si="80">R16/R$18*100</f>
        <v>8.7132512355644476</v>
      </c>
      <c r="S34" s="18">
        <f t="shared" si="80"/>
        <v>30.73879961591053</v>
      </c>
      <c r="T34" s="18">
        <f t="shared" si="80"/>
        <v>4.359482834109742</v>
      </c>
      <c r="U34" s="18">
        <f t="shared" si="80"/>
        <v>11.250052786330036</v>
      </c>
      <c r="V34" s="18"/>
      <c r="W34" s="18">
        <f t="shared" ref="W34:Z34" si="81">W16/W$18*100</f>
        <v>7.2152351422631114</v>
      </c>
      <c r="X34" s="18">
        <f t="shared" si="81"/>
        <v>26.446013524637774</v>
      </c>
      <c r="Y34" s="18">
        <f t="shared" si="81"/>
        <v>4.4236109792396023</v>
      </c>
      <c r="Z34" s="18">
        <f t="shared" si="81"/>
        <v>10.111222950029388</v>
      </c>
      <c r="AA34" s="18"/>
      <c r="AB34" s="18">
        <f t="shared" ref="AB34:AE34" si="82">AB16/AB$18*100</f>
        <v>7.0638554833577487</v>
      </c>
      <c r="AC34" s="18">
        <f t="shared" si="82"/>
        <v>21.887100893770299</v>
      </c>
      <c r="AD34" s="18">
        <f t="shared" si="82"/>
        <v>5.0939679392046111</v>
      </c>
      <c r="AE34" s="18">
        <f t="shared" si="82"/>
        <v>9.410813644011375</v>
      </c>
      <c r="AG34" t="str">
        <f>$A$16</f>
        <v>Elementary occupations</v>
      </c>
      <c r="AH34" s="18">
        <f t="shared" ref="AH34:AK34" si="83">AH16/AH$18*100</f>
        <v>5.5676599237000195</v>
      </c>
      <c r="AI34" s="18">
        <f t="shared" si="83"/>
        <v>20.709407683559252</v>
      </c>
      <c r="AJ34" s="18">
        <f t="shared" si="83"/>
        <v>4.0562064441098542</v>
      </c>
      <c r="AK34" s="18">
        <f t="shared" si="83"/>
        <v>11.792015570647644</v>
      </c>
      <c r="AL34" s="18"/>
      <c r="AM34" s="18">
        <f t="shared" ref="AM34:AP34" si="84">AM16/AM$18*100</f>
        <v>4.6032984413487359</v>
      </c>
      <c r="AN34" s="18">
        <f t="shared" si="84"/>
        <v>19.041858744664179</v>
      </c>
      <c r="AO34" s="18">
        <f t="shared" si="84"/>
        <v>2.6549104803324322</v>
      </c>
      <c r="AP34" s="18">
        <f t="shared" si="84"/>
        <v>10.452290081917296</v>
      </c>
      <c r="AQ34" s="18"/>
      <c r="AR34" s="18">
        <f t="shared" ref="AR34:AU34" si="85">AR16/AR$18*100</f>
        <v>4.6893931002445166</v>
      </c>
      <c r="AS34" s="18">
        <f t="shared" si="85"/>
        <v>16.567664385862134</v>
      </c>
      <c r="AT34" s="18">
        <f t="shared" si="85"/>
        <v>3.6092476760613459</v>
      </c>
      <c r="AU34" s="18">
        <f t="shared" si="85"/>
        <v>9.2850670592572939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6.8354673833090231</v>
      </c>
      <c r="C44" s="27">
        <f t="shared" ref="C44:E44" si="93">H8-C8</f>
        <v>5.0081081728589485</v>
      </c>
      <c r="D44" s="27">
        <f t="shared" si="93"/>
        <v>0.96330814530744391</v>
      </c>
      <c r="E44" s="27">
        <f t="shared" si="93"/>
        <v>12.806883701475428</v>
      </c>
      <c r="F44" s="27"/>
      <c r="G44" s="27">
        <f>L8-G8</f>
        <v>-6.6867190544343202E-2</v>
      </c>
      <c r="H44" s="27">
        <f t="shared" ref="H44:J44" si="94">M8-H8</f>
        <v>3.2848799322324922</v>
      </c>
      <c r="I44" s="27">
        <f t="shared" si="94"/>
        <v>2.5729354170777725</v>
      </c>
      <c r="J44" s="27">
        <f t="shared" si="94"/>
        <v>5.7909481587659286</v>
      </c>
      <c r="K44" s="27"/>
      <c r="L44" s="27">
        <f>L8-B8</f>
        <v>6.7686001927646799</v>
      </c>
      <c r="M44" s="27">
        <f t="shared" ref="M44:O44" si="95">M8-C8</f>
        <v>8.2929881050914407</v>
      </c>
      <c r="N44" s="27">
        <f t="shared" si="95"/>
        <v>3.5362435623852164</v>
      </c>
      <c r="O44" s="27">
        <f t="shared" si="95"/>
        <v>18.597831860241357</v>
      </c>
      <c r="Q44" t="str">
        <f>$A$8</f>
        <v>Managers, directors and senior officials</v>
      </c>
      <c r="R44" s="27">
        <f>W8-R8</f>
        <v>3.1650833131787266</v>
      </c>
      <c r="S44" s="27">
        <f t="shared" ref="S44:S52" si="96">X8-S8</f>
        <v>1.7364029358573139</v>
      </c>
      <c r="T44" s="27">
        <f t="shared" ref="T44:T52" si="97">Y8-T8</f>
        <v>0.11324428330914316</v>
      </c>
      <c r="U44" s="27">
        <f t="shared" ref="U44:U52" si="98">Z8-U8</f>
        <v>5.0147305323451832</v>
      </c>
      <c r="V44" s="27"/>
      <c r="W44" s="27">
        <f>AB8-W8</f>
        <v>-1.7988391130084338</v>
      </c>
      <c r="X44" s="27">
        <f t="shared" ref="X44:X52" si="99">AC8-X8</f>
        <v>0.29009548469286006</v>
      </c>
      <c r="Y44" s="27">
        <f t="shared" ref="Y44:Y52" si="100">AD8-Y8</f>
        <v>1.8476039214445077</v>
      </c>
      <c r="Z44" s="27">
        <f t="shared" ref="Z44:Z52" si="101">AE8-Z8</f>
        <v>0.33886029312893839</v>
      </c>
      <c r="AA44" s="27"/>
      <c r="AB44" s="27">
        <f>AB8-R8</f>
        <v>1.3662442001702928</v>
      </c>
      <c r="AC44" s="27">
        <f t="shared" ref="AC44:AC52" si="102">AC8-S8</f>
        <v>2.0264984205501739</v>
      </c>
      <c r="AD44" s="27">
        <f t="shared" ref="AD44:AD52" si="103">AD8-T8</f>
        <v>1.9608482047536508</v>
      </c>
      <c r="AE44" s="27">
        <f t="shared" ref="AE44:AE52" si="104">AE8-U8</f>
        <v>5.3535908254741216</v>
      </c>
      <c r="AG44" t="str">
        <f>$A$8</f>
        <v>Managers, directors and senior officials</v>
      </c>
      <c r="AH44" s="27">
        <f>AM8-AH8</f>
        <v>3.670384070130229</v>
      </c>
      <c r="AI44" s="27">
        <f t="shared" ref="AI44:AI52" si="105">AN8-AI8</f>
        <v>3.2717052370016413</v>
      </c>
      <c r="AJ44" s="27">
        <f t="shared" ref="AJ44:AJ52" si="106">AO8-AJ8</f>
        <v>0.8500638619983194</v>
      </c>
      <c r="AK44" s="27">
        <f t="shared" ref="AK44:AK52" si="107">AP8-AK8</f>
        <v>7.7921531691301915</v>
      </c>
      <c r="AL44" s="27"/>
      <c r="AM44" s="27">
        <f>AR8-AM8</f>
        <v>1.7319719224641617</v>
      </c>
      <c r="AN44" s="27">
        <f t="shared" ref="AN44:AN52" si="108">AS8-AN8</f>
        <v>2.9947844475396241</v>
      </c>
      <c r="AO44" s="27">
        <f t="shared" ref="AO44:AO52" si="109">AT8-AO8</f>
        <v>0.72533149563325594</v>
      </c>
      <c r="AP44" s="27">
        <f t="shared" ref="AP44:AP52" si="110">AU8-AP8</f>
        <v>5.4520878656370471</v>
      </c>
      <c r="AQ44" s="27"/>
      <c r="AR44" s="27">
        <f>AR8-AH8</f>
        <v>5.4023559925943907</v>
      </c>
      <c r="AS44" s="27">
        <f t="shared" ref="AS44:AS52" si="111">AS8-AI8</f>
        <v>6.2664896845412654</v>
      </c>
      <c r="AT44" s="27">
        <f t="shared" ref="AT44:AT52" si="112">AT8-AJ8</f>
        <v>1.5753953576315753</v>
      </c>
      <c r="AU44" s="27">
        <f t="shared" ref="AU44:AU52" si="113">AU8-AK8</f>
        <v>13.244241034767239</v>
      </c>
    </row>
    <row r="45" spans="1:47" x14ac:dyDescent="0.2">
      <c r="A45" t="str">
        <f>$A$9</f>
        <v>Professional occupations</v>
      </c>
      <c r="B45" s="27">
        <f t="shared" ref="B45:B54" si="114">G9-B9</f>
        <v>18.192207168918188</v>
      </c>
      <c r="C45" s="27">
        <f t="shared" ref="C45:C54" si="115">H9-C9</f>
        <v>7.0395036450768167</v>
      </c>
      <c r="D45" s="27">
        <f t="shared" ref="D45:D54" si="116">I9-D9</f>
        <v>-0.46635303910721859</v>
      </c>
      <c r="E45" s="27">
        <f t="shared" ref="E45:E54" si="117">J9-E9</f>
        <v>24.765357774887775</v>
      </c>
      <c r="F45" s="27"/>
      <c r="G45" s="27">
        <f t="shared" ref="G45:G54" si="118">L9-G9</f>
        <v>29.725000057504531</v>
      </c>
      <c r="H45" s="27">
        <f t="shared" ref="H45:H54" si="119">M9-H9</f>
        <v>6.8577413244253975</v>
      </c>
      <c r="I45" s="27">
        <f t="shared" ref="I45:I54" si="120">N9-I9</f>
        <v>0.93632133420225472</v>
      </c>
      <c r="J45" s="27">
        <f t="shared" ref="J45:J54" si="121">O9-J9</f>
        <v>37.519062716132197</v>
      </c>
      <c r="K45" s="27"/>
      <c r="L45" s="27">
        <f t="shared" ref="L45:L54" si="122">L9-B9</f>
        <v>47.917207226422718</v>
      </c>
      <c r="M45" s="27">
        <f t="shared" ref="M45:M54" si="123">M9-C9</f>
        <v>13.897244969502214</v>
      </c>
      <c r="N45" s="27">
        <f t="shared" ref="N45:N54" si="124">N9-D9</f>
        <v>0.46996829509503613</v>
      </c>
      <c r="O45" s="27">
        <f t="shared" ref="O45:O54" si="125">O9-E9</f>
        <v>62.284420491019972</v>
      </c>
      <c r="Q45" t="str">
        <f>$A$9</f>
        <v>Professional occupations</v>
      </c>
      <c r="R45" s="27">
        <f t="shared" ref="R45:R52" si="126">W9-R9</f>
        <v>9.0719071117640908</v>
      </c>
      <c r="S45" s="27">
        <f t="shared" si="96"/>
        <v>2.9726545770886981</v>
      </c>
      <c r="T45" s="27">
        <f t="shared" si="97"/>
        <v>-1.4965021264652592</v>
      </c>
      <c r="U45" s="27">
        <f t="shared" si="98"/>
        <v>10.548059562387522</v>
      </c>
      <c r="V45" s="27"/>
      <c r="W45" s="27">
        <f t="shared" ref="W45:W52" si="127">AB9-W9</f>
        <v>18.356486964291236</v>
      </c>
      <c r="X45" s="27">
        <f t="shared" si="99"/>
        <v>3.6090385102534928</v>
      </c>
      <c r="Y45" s="27">
        <f t="shared" si="100"/>
        <v>-0.63839381489428426</v>
      </c>
      <c r="Z45" s="27">
        <f t="shared" si="101"/>
        <v>21.327131659650448</v>
      </c>
      <c r="AA45" s="27"/>
      <c r="AB45" s="27">
        <f t="shared" ref="AB45:AB52" si="128">AB9-R9</f>
        <v>27.428394076055326</v>
      </c>
      <c r="AC45" s="27">
        <f t="shared" si="102"/>
        <v>6.5816930873421908</v>
      </c>
      <c r="AD45" s="27">
        <f t="shared" si="103"/>
        <v>-2.1348959413595434</v>
      </c>
      <c r="AE45" s="27">
        <f t="shared" si="104"/>
        <v>31.875191222037969</v>
      </c>
      <c r="AG45" t="str">
        <f>$A$9</f>
        <v>Professional occupations</v>
      </c>
      <c r="AH45" s="27">
        <f t="shared" ref="AH45:AH52" si="129">AM9-AH9</f>
        <v>9.1203000571539832</v>
      </c>
      <c r="AI45" s="27">
        <f t="shared" si="105"/>
        <v>4.0668490679881195</v>
      </c>
      <c r="AJ45" s="27">
        <f t="shared" si="106"/>
        <v>1.0301490873580317</v>
      </c>
      <c r="AK45" s="27">
        <f t="shared" si="107"/>
        <v>14.21729821250014</v>
      </c>
      <c r="AL45" s="27"/>
      <c r="AM45" s="27">
        <f t="shared" ref="AM45:AM52" si="130">AR9-AM9</f>
        <v>11.368513093213323</v>
      </c>
      <c r="AN45" s="27">
        <f t="shared" si="108"/>
        <v>3.248702814171903</v>
      </c>
      <c r="AO45" s="27">
        <f t="shared" si="109"/>
        <v>1.5747151490965567</v>
      </c>
      <c r="AP45" s="27">
        <f t="shared" si="110"/>
        <v>16.191931056481778</v>
      </c>
      <c r="AQ45" s="27"/>
      <c r="AR45" s="27">
        <f t="shared" ref="AR45:AR52" si="131">AR9-AH9</f>
        <v>20.488813150367307</v>
      </c>
      <c r="AS45" s="27">
        <f t="shared" si="111"/>
        <v>7.3155518821600225</v>
      </c>
      <c r="AT45" s="27">
        <f t="shared" si="112"/>
        <v>2.6048642364545884</v>
      </c>
      <c r="AU45" s="27">
        <f t="shared" si="113"/>
        <v>30.409229268981917</v>
      </c>
    </row>
    <row r="46" spans="1:47" x14ac:dyDescent="0.2">
      <c r="A46" t="str">
        <f>$A$10</f>
        <v>Associate professional occupations</v>
      </c>
      <c r="B46" s="27">
        <f t="shared" si="114"/>
        <v>7.5280449831325598</v>
      </c>
      <c r="C46" s="27">
        <f t="shared" si="115"/>
        <v>3.3035973509729821</v>
      </c>
      <c r="D46" s="27">
        <f t="shared" si="116"/>
        <v>-1.7315751569820641</v>
      </c>
      <c r="E46" s="27">
        <f t="shared" si="117"/>
        <v>9.1000671771234778</v>
      </c>
      <c r="F46" s="27"/>
      <c r="G46" s="27">
        <f t="shared" si="118"/>
        <v>9.5680899510754784</v>
      </c>
      <c r="H46" s="27">
        <f t="shared" si="119"/>
        <v>5.2229809185537412</v>
      </c>
      <c r="I46" s="27">
        <f t="shared" si="120"/>
        <v>2.09093830925163</v>
      </c>
      <c r="J46" s="27">
        <f t="shared" si="121"/>
        <v>16.88200917888085</v>
      </c>
      <c r="K46" s="27"/>
      <c r="L46" s="27">
        <f t="shared" si="122"/>
        <v>17.096134934208038</v>
      </c>
      <c r="M46" s="27">
        <f t="shared" si="123"/>
        <v>8.5265782695267234</v>
      </c>
      <c r="N46" s="27">
        <f t="shared" si="124"/>
        <v>0.35936315226956594</v>
      </c>
      <c r="O46" s="27">
        <f t="shared" si="125"/>
        <v>25.982076356004328</v>
      </c>
      <c r="Q46" t="str">
        <f>$A$10</f>
        <v>Associate professional occupations</v>
      </c>
      <c r="R46" s="27">
        <f t="shared" si="126"/>
        <v>2.790876946329206</v>
      </c>
      <c r="S46" s="27">
        <f t="shared" si="96"/>
        <v>1.5351727675423579</v>
      </c>
      <c r="T46" s="27">
        <f t="shared" si="97"/>
        <v>-1.4680100761490946</v>
      </c>
      <c r="U46" s="27">
        <f t="shared" si="98"/>
        <v>2.8580396377224631</v>
      </c>
      <c r="V46" s="27"/>
      <c r="W46" s="27">
        <f>AB10-W10</f>
        <v>-0.8960202776890398</v>
      </c>
      <c r="X46" s="27">
        <f t="shared" si="99"/>
        <v>0.59546437387927398</v>
      </c>
      <c r="Y46" s="27">
        <f t="shared" si="100"/>
        <v>1.0379636484106181</v>
      </c>
      <c r="Z46" s="27">
        <f t="shared" si="101"/>
        <v>0.73740774460085845</v>
      </c>
      <c r="AA46" s="27"/>
      <c r="AB46" s="27">
        <f t="shared" si="128"/>
        <v>1.8948566686401662</v>
      </c>
      <c r="AC46" s="27">
        <f t="shared" si="102"/>
        <v>2.1306371414216319</v>
      </c>
      <c r="AD46" s="27">
        <f t="shared" si="103"/>
        <v>-0.43004642773847657</v>
      </c>
      <c r="AE46" s="27">
        <f t="shared" si="104"/>
        <v>3.5954473823233215</v>
      </c>
      <c r="AG46" t="str">
        <f>$A$10</f>
        <v>Associate professional occupations</v>
      </c>
      <c r="AH46" s="27">
        <f t="shared" si="129"/>
        <v>4.7371680368033289</v>
      </c>
      <c r="AI46" s="27">
        <f t="shared" si="105"/>
        <v>1.7684245834306296</v>
      </c>
      <c r="AJ46" s="27">
        <f t="shared" si="106"/>
        <v>-0.26356508083297925</v>
      </c>
      <c r="AK46" s="27">
        <f t="shared" si="107"/>
        <v>6.2420275394009792</v>
      </c>
      <c r="AL46" s="27"/>
      <c r="AM46" s="27">
        <f t="shared" si="130"/>
        <v>10.464110228764444</v>
      </c>
      <c r="AN46" s="27">
        <f t="shared" si="108"/>
        <v>4.6275165446744584</v>
      </c>
      <c r="AO46" s="27">
        <f t="shared" si="109"/>
        <v>1.0529746608410129</v>
      </c>
      <c r="AP46" s="27">
        <f t="shared" si="110"/>
        <v>16.144601434279906</v>
      </c>
      <c r="AQ46" s="27"/>
      <c r="AR46" s="27">
        <f t="shared" si="131"/>
        <v>15.201278265567773</v>
      </c>
      <c r="AS46" s="27">
        <f t="shared" si="111"/>
        <v>6.395941128105088</v>
      </c>
      <c r="AT46" s="27">
        <f t="shared" si="112"/>
        <v>0.78940958000803363</v>
      </c>
      <c r="AU46" s="27">
        <f t="shared" si="113"/>
        <v>22.386628973680885</v>
      </c>
    </row>
    <row r="47" spans="1:47" x14ac:dyDescent="0.2">
      <c r="A47" t="str">
        <f>$A$11</f>
        <v>Administrative and secretarial occupations</v>
      </c>
      <c r="B47" s="27">
        <f t="shared" si="114"/>
        <v>-1.505994832826218</v>
      </c>
      <c r="C47" s="27">
        <f t="shared" si="115"/>
        <v>-0.66702140635603513</v>
      </c>
      <c r="D47" s="27">
        <f t="shared" si="116"/>
        <v>-0.75213229731026843</v>
      </c>
      <c r="E47" s="27">
        <f t="shared" si="117"/>
        <v>-2.9251485364925145</v>
      </c>
      <c r="F47" s="27"/>
      <c r="G47" s="27">
        <f t="shared" si="118"/>
        <v>-2.3802950954585498</v>
      </c>
      <c r="H47" s="27">
        <f t="shared" si="119"/>
        <v>-4.4013488642576135</v>
      </c>
      <c r="I47" s="27">
        <f t="shared" si="120"/>
        <v>0.31791278571513715</v>
      </c>
      <c r="J47" s="27">
        <f t="shared" si="121"/>
        <v>-6.4637311740010404</v>
      </c>
      <c r="K47" s="27"/>
      <c r="L47" s="27">
        <f t="shared" si="122"/>
        <v>-3.8862899282847678</v>
      </c>
      <c r="M47" s="27">
        <f t="shared" si="123"/>
        <v>-5.0683702706136486</v>
      </c>
      <c r="N47" s="27">
        <f t="shared" si="124"/>
        <v>-0.43421951159513128</v>
      </c>
      <c r="O47" s="27">
        <f t="shared" si="125"/>
        <v>-9.3888797104935549</v>
      </c>
      <c r="Q47" t="str">
        <f>$A$11</f>
        <v>Administrative and secretarial occupations</v>
      </c>
      <c r="R47" s="27">
        <f t="shared" si="126"/>
        <v>0.58116130075775274</v>
      </c>
      <c r="S47" s="27">
        <f t="shared" si="96"/>
        <v>0.69847790104166796</v>
      </c>
      <c r="T47" s="27">
        <f t="shared" si="97"/>
        <v>-0.288232359561711</v>
      </c>
      <c r="U47" s="27">
        <f t="shared" si="98"/>
        <v>0.99140684223770847</v>
      </c>
      <c r="V47" s="27"/>
      <c r="W47" s="27">
        <f t="shared" si="127"/>
        <v>2.4673086374997428</v>
      </c>
      <c r="X47" s="27">
        <f t="shared" si="99"/>
        <v>-0.36737521035826282</v>
      </c>
      <c r="Y47" s="27">
        <f t="shared" si="100"/>
        <v>0.39586147146223782</v>
      </c>
      <c r="Z47" s="27">
        <f t="shared" si="101"/>
        <v>2.495794898603716</v>
      </c>
      <c r="AA47" s="27"/>
      <c r="AB47" s="27">
        <f t="shared" si="128"/>
        <v>3.0484699382574956</v>
      </c>
      <c r="AC47" s="27">
        <f t="shared" si="102"/>
        <v>0.33110269068340514</v>
      </c>
      <c r="AD47" s="27">
        <f t="shared" si="103"/>
        <v>0.10762911190052682</v>
      </c>
      <c r="AE47" s="27">
        <f t="shared" si="104"/>
        <v>3.4872017408414244</v>
      </c>
      <c r="AG47" t="str">
        <f>$A$11</f>
        <v>Administrative and secretarial occupations</v>
      </c>
      <c r="AH47" s="27">
        <f t="shared" si="129"/>
        <v>-2.0871561335839459</v>
      </c>
      <c r="AI47" s="27">
        <f t="shared" si="105"/>
        <v>-1.3654993073977195</v>
      </c>
      <c r="AJ47" s="27">
        <f t="shared" si="106"/>
        <v>-0.4638999377485602</v>
      </c>
      <c r="AK47" s="27">
        <f t="shared" si="107"/>
        <v>-3.916555378730223</v>
      </c>
      <c r="AL47" s="27"/>
      <c r="AM47" s="27">
        <f t="shared" si="130"/>
        <v>-4.8476037329582802</v>
      </c>
      <c r="AN47" s="27">
        <f t="shared" si="108"/>
        <v>-4.033973653899352</v>
      </c>
      <c r="AO47" s="27">
        <f t="shared" si="109"/>
        <v>-7.7948685747097457E-2</v>
      </c>
      <c r="AP47" s="27">
        <f>AU11-AP11</f>
        <v>-8.9595260726047314</v>
      </c>
      <c r="AQ47" s="27"/>
      <c r="AR47" s="27">
        <f t="shared" si="131"/>
        <v>-6.9347598665422261</v>
      </c>
      <c r="AS47" s="27">
        <f t="shared" si="111"/>
        <v>-5.3994729612970715</v>
      </c>
      <c r="AT47" s="27">
        <f t="shared" si="112"/>
        <v>-0.54184862349565766</v>
      </c>
      <c r="AU47" s="27">
        <f t="shared" si="113"/>
        <v>-12.876081451334954</v>
      </c>
    </row>
    <row r="48" spans="1:47" x14ac:dyDescent="0.2">
      <c r="A48" t="str">
        <f>$A$12</f>
        <v>Skilled trades occupations</v>
      </c>
      <c r="B48" s="27">
        <f t="shared" si="114"/>
        <v>-7.2881868672634056</v>
      </c>
      <c r="C48" s="27">
        <f t="shared" si="115"/>
        <v>-0.69777460150315562</v>
      </c>
      <c r="D48" s="27">
        <f t="shared" si="116"/>
        <v>-2.9502918985888336</v>
      </c>
      <c r="E48" s="27">
        <f t="shared" si="117"/>
        <v>-10.936253367355405</v>
      </c>
      <c r="F48" s="27"/>
      <c r="G48" s="27">
        <f t="shared" si="118"/>
        <v>-3.5972983836984369</v>
      </c>
      <c r="H48" s="27">
        <f t="shared" si="119"/>
        <v>2.2268616799488967</v>
      </c>
      <c r="I48" s="27">
        <f t="shared" si="120"/>
        <v>4.5670864642553894</v>
      </c>
      <c r="J48" s="27">
        <f t="shared" si="121"/>
        <v>3.1966497605058635</v>
      </c>
      <c r="K48" s="27"/>
      <c r="L48" s="27">
        <f t="shared" si="122"/>
        <v>-10.885485250961842</v>
      </c>
      <c r="M48" s="27">
        <f t="shared" si="123"/>
        <v>1.5290870784457411</v>
      </c>
      <c r="N48" s="27">
        <f t="shared" si="124"/>
        <v>1.6167945656665559</v>
      </c>
      <c r="O48" s="27">
        <f t="shared" si="125"/>
        <v>-7.739603606849542</v>
      </c>
      <c r="Q48" t="str">
        <f>$A$12</f>
        <v>Skilled trades occupations</v>
      </c>
      <c r="R48" s="27">
        <f t="shared" si="126"/>
        <v>-7.2970796172775465</v>
      </c>
      <c r="S48" s="27">
        <f t="shared" si="96"/>
        <v>-0.64182692378844752</v>
      </c>
      <c r="T48" s="27">
        <f t="shared" si="97"/>
        <v>-2.8454381310222026</v>
      </c>
      <c r="U48" s="27">
        <f t="shared" si="98"/>
        <v>-10.784344672088189</v>
      </c>
      <c r="V48" s="27"/>
      <c r="W48" s="27">
        <f t="shared" si="127"/>
        <v>-4.6821530882172198</v>
      </c>
      <c r="X48" s="27">
        <f t="shared" si="99"/>
        <v>1.2909715598067599</v>
      </c>
      <c r="Y48" s="27">
        <f t="shared" si="100"/>
        <v>3.7488309402392836</v>
      </c>
      <c r="Z48" s="27">
        <f t="shared" si="101"/>
        <v>0.35764941182882382</v>
      </c>
      <c r="AA48" s="27"/>
      <c r="AB48" s="27">
        <f t="shared" si="128"/>
        <v>-11.979232705494766</v>
      </c>
      <c r="AC48" s="27">
        <f t="shared" si="102"/>
        <v>0.6491446360183124</v>
      </c>
      <c r="AD48" s="27">
        <f t="shared" si="103"/>
        <v>0.90339280921708109</v>
      </c>
      <c r="AE48" s="27">
        <f t="shared" si="104"/>
        <v>-10.426695260259365</v>
      </c>
      <c r="AG48" t="str">
        <f>$A$12</f>
        <v>Skilled trades occupations</v>
      </c>
      <c r="AH48" s="27">
        <f t="shared" si="129"/>
        <v>8.8927500141151583E-3</v>
      </c>
      <c r="AI48" s="27">
        <f t="shared" si="105"/>
        <v>-5.5947677714705435E-2</v>
      </c>
      <c r="AJ48" s="27">
        <f t="shared" si="106"/>
        <v>-0.10485376756663367</v>
      </c>
      <c r="AK48" s="27">
        <f t="shared" si="107"/>
        <v>-0.15190869526722395</v>
      </c>
      <c r="AL48" s="27"/>
      <c r="AM48" s="27">
        <f t="shared" si="130"/>
        <v>1.084854704518798</v>
      </c>
      <c r="AN48" s="27">
        <f t="shared" si="108"/>
        <v>0.93589012014213413</v>
      </c>
      <c r="AO48" s="27">
        <f t="shared" si="109"/>
        <v>0.81825552401611645</v>
      </c>
      <c r="AP48" s="27">
        <f t="shared" si="110"/>
        <v>2.8390003486770485</v>
      </c>
      <c r="AQ48" s="27"/>
      <c r="AR48" s="27">
        <f t="shared" si="131"/>
        <v>1.0937474545329131</v>
      </c>
      <c r="AS48" s="27">
        <f t="shared" si="111"/>
        <v>0.87994244242742869</v>
      </c>
      <c r="AT48" s="27">
        <f t="shared" si="112"/>
        <v>0.71340175644948278</v>
      </c>
      <c r="AU48" s="27">
        <f t="shared" si="113"/>
        <v>2.6870916534098246</v>
      </c>
    </row>
    <row r="49" spans="1:47" x14ac:dyDescent="0.2">
      <c r="A49" t="str">
        <f>$A$13</f>
        <v>Caring, leisure and other service occupations</v>
      </c>
      <c r="B49" s="27">
        <f t="shared" si="114"/>
        <v>-2.5426915814293167</v>
      </c>
      <c r="C49" s="27">
        <f t="shared" si="115"/>
        <v>-0.10307103284882402</v>
      </c>
      <c r="D49" s="27">
        <f t="shared" si="116"/>
        <v>0.14358390105371654</v>
      </c>
      <c r="E49" s="27">
        <f t="shared" si="117"/>
        <v>-2.5021787132244242</v>
      </c>
      <c r="F49" s="27"/>
      <c r="G49" s="27">
        <f t="shared" si="118"/>
        <v>5.992447827803872</v>
      </c>
      <c r="H49" s="27">
        <f t="shared" si="119"/>
        <v>1.1119902249529154</v>
      </c>
      <c r="I49" s="27">
        <f t="shared" si="120"/>
        <v>1.7931606726741709</v>
      </c>
      <c r="J49" s="27">
        <f t="shared" si="121"/>
        <v>8.8975987254309672</v>
      </c>
      <c r="K49" s="27"/>
      <c r="L49" s="27">
        <f t="shared" si="122"/>
        <v>3.4497562463745552</v>
      </c>
      <c r="M49" s="27">
        <f t="shared" si="123"/>
        <v>1.0089191921040914</v>
      </c>
      <c r="N49" s="27">
        <f t="shared" si="124"/>
        <v>1.9367445737278874</v>
      </c>
      <c r="O49" s="27">
        <f t="shared" si="125"/>
        <v>6.395420012206543</v>
      </c>
      <c r="Q49" t="str">
        <f>$A$13</f>
        <v>Caring, leisure and other service occupations</v>
      </c>
      <c r="R49" s="27">
        <f t="shared" si="126"/>
        <v>-1.0364947033049141</v>
      </c>
      <c r="S49" s="27">
        <f t="shared" si="96"/>
        <v>0.53941833373901726</v>
      </c>
      <c r="T49" s="27">
        <f t="shared" si="97"/>
        <v>-0.12067505878735862</v>
      </c>
      <c r="U49" s="27">
        <f t="shared" si="98"/>
        <v>-0.61775142835325525</v>
      </c>
      <c r="V49" s="27"/>
      <c r="W49" s="27">
        <f t="shared" si="127"/>
        <v>2.6178066858943918</v>
      </c>
      <c r="X49" s="27">
        <f t="shared" si="99"/>
        <v>2.1558746760145668</v>
      </c>
      <c r="Y49" s="27">
        <f t="shared" si="100"/>
        <v>0.51427725790764156</v>
      </c>
      <c r="Z49" s="27">
        <f t="shared" si="101"/>
        <v>5.2879586198165995</v>
      </c>
      <c r="AA49" s="27"/>
      <c r="AB49" s="27">
        <f t="shared" si="128"/>
        <v>1.5813119825894777</v>
      </c>
      <c r="AC49" s="27">
        <f t="shared" si="102"/>
        <v>2.6952930097535841</v>
      </c>
      <c r="AD49" s="27">
        <f t="shared" si="103"/>
        <v>0.39360219912028294</v>
      </c>
      <c r="AE49" s="27">
        <f t="shared" si="104"/>
        <v>4.6702071914633443</v>
      </c>
      <c r="AG49" t="str">
        <f>$A$13</f>
        <v>Caring, leisure and other service occupations</v>
      </c>
      <c r="AH49" s="27">
        <f t="shared" si="129"/>
        <v>-1.5061968781243884</v>
      </c>
      <c r="AI49" s="27">
        <f t="shared" si="105"/>
        <v>-0.64248936658784572</v>
      </c>
      <c r="AJ49" s="27">
        <f t="shared" si="106"/>
        <v>0.26425895984107406</v>
      </c>
      <c r="AK49" s="27">
        <f t="shared" si="107"/>
        <v>-1.8844272848711654</v>
      </c>
      <c r="AL49" s="27"/>
      <c r="AM49" s="27">
        <f t="shared" si="130"/>
        <v>3.3746411419095104</v>
      </c>
      <c r="AN49" s="27">
        <f t="shared" si="108"/>
        <v>-1.0438844510616576</v>
      </c>
      <c r="AO49" s="27">
        <f t="shared" si="109"/>
        <v>1.2788834147665291</v>
      </c>
      <c r="AP49" s="27">
        <f t="shared" si="110"/>
        <v>3.609640105614389</v>
      </c>
      <c r="AQ49" s="27"/>
      <c r="AR49" s="27">
        <f t="shared" si="131"/>
        <v>1.868444263785122</v>
      </c>
      <c r="AS49" s="27">
        <f t="shared" si="111"/>
        <v>-1.6863738176495033</v>
      </c>
      <c r="AT49" s="27">
        <f t="shared" si="112"/>
        <v>1.5431423746076032</v>
      </c>
      <c r="AU49" s="27">
        <f t="shared" si="113"/>
        <v>1.7252128207432236</v>
      </c>
    </row>
    <row r="50" spans="1:47" x14ac:dyDescent="0.2">
      <c r="A50" t="str">
        <f>$A$14</f>
        <v>Sales and customer service occupations</v>
      </c>
      <c r="B50" s="27">
        <f t="shared" si="114"/>
        <v>-1.2088894059284527</v>
      </c>
      <c r="C50" s="27">
        <f t="shared" si="115"/>
        <v>3.2049741210814062</v>
      </c>
      <c r="D50" s="27">
        <f t="shared" si="116"/>
        <v>-1.5035997446600153</v>
      </c>
      <c r="E50" s="27">
        <f t="shared" si="117"/>
        <v>0.4924849704929386</v>
      </c>
      <c r="F50" s="27"/>
      <c r="G50" s="27">
        <f t="shared" si="118"/>
        <v>0.18664538055899627</v>
      </c>
      <c r="H50" s="27">
        <f t="shared" si="119"/>
        <v>1.5910247947008642</v>
      </c>
      <c r="I50" s="27">
        <f t="shared" si="120"/>
        <v>-0.39519024725341989</v>
      </c>
      <c r="J50" s="27">
        <f t="shared" si="121"/>
        <v>1.3824799280064468</v>
      </c>
      <c r="K50" s="27"/>
      <c r="L50" s="27">
        <f t="shared" si="122"/>
        <v>-1.0222440253694565</v>
      </c>
      <c r="M50" s="27">
        <f t="shared" si="123"/>
        <v>4.7959989157822704</v>
      </c>
      <c r="N50" s="27">
        <f t="shared" si="124"/>
        <v>-1.8987899919134352</v>
      </c>
      <c r="O50" s="27">
        <f t="shared" si="125"/>
        <v>1.8749648984993854</v>
      </c>
      <c r="Q50" t="str">
        <f>$A$14</f>
        <v>Sales and customer service occupations</v>
      </c>
      <c r="R50" s="27">
        <f t="shared" si="126"/>
        <v>-0.4057487420273258</v>
      </c>
      <c r="S50" s="27">
        <f t="shared" si="96"/>
        <v>2.0680813267669489</v>
      </c>
      <c r="T50" s="27">
        <f t="shared" si="97"/>
        <v>-0.7424094157740202</v>
      </c>
      <c r="U50" s="27">
        <f t="shared" si="98"/>
        <v>0.91992316896560311</v>
      </c>
      <c r="V50" s="27"/>
      <c r="W50" s="27">
        <f t="shared" si="127"/>
        <v>0.99007958959886722</v>
      </c>
      <c r="X50" s="27">
        <f t="shared" si="99"/>
        <v>1.5413143330896375</v>
      </c>
      <c r="Y50" s="27">
        <f t="shared" si="100"/>
        <v>-6.8768718557227437E-2</v>
      </c>
      <c r="Z50" s="27">
        <f t="shared" si="101"/>
        <v>2.4626252041312711</v>
      </c>
      <c r="AA50" s="27"/>
      <c r="AB50" s="27">
        <f t="shared" si="128"/>
        <v>0.58433084757154141</v>
      </c>
      <c r="AC50" s="27">
        <f t="shared" si="102"/>
        <v>3.6093956598565864</v>
      </c>
      <c r="AD50" s="27">
        <f t="shared" si="103"/>
        <v>-0.81117813433124764</v>
      </c>
      <c r="AE50" s="27">
        <f t="shared" si="104"/>
        <v>3.3825483730968742</v>
      </c>
      <c r="AG50" t="str">
        <f>$A$14</f>
        <v>Sales and customer service occupations</v>
      </c>
      <c r="AH50" s="27">
        <f t="shared" si="129"/>
        <v>-0.8031406639011216</v>
      </c>
      <c r="AI50" s="27">
        <f t="shared" si="105"/>
        <v>1.1368927943144591</v>
      </c>
      <c r="AJ50" s="27">
        <f t="shared" si="106"/>
        <v>-0.76119032888599647</v>
      </c>
      <c r="AK50" s="27">
        <f t="shared" si="107"/>
        <v>-0.4274381984726574</v>
      </c>
      <c r="AL50" s="27"/>
      <c r="AM50" s="27">
        <f t="shared" si="130"/>
        <v>-0.80343420903984786</v>
      </c>
      <c r="AN50" s="27">
        <f t="shared" si="108"/>
        <v>4.9710461611237378E-2</v>
      </c>
      <c r="AO50" s="27">
        <f t="shared" si="109"/>
        <v>-0.32642152869619312</v>
      </c>
      <c r="AP50" s="27">
        <f t="shared" si="110"/>
        <v>-1.0801452761248029</v>
      </c>
      <c r="AQ50" s="27"/>
      <c r="AR50" s="27">
        <f t="shared" si="131"/>
        <v>-1.6065748729409695</v>
      </c>
      <c r="AS50" s="27">
        <f t="shared" si="111"/>
        <v>1.1866032559256965</v>
      </c>
      <c r="AT50" s="27">
        <f t="shared" si="112"/>
        <v>-1.0876118575821896</v>
      </c>
      <c r="AU50" s="27">
        <f t="shared" si="113"/>
        <v>-1.5075834745974603</v>
      </c>
    </row>
    <row r="51" spans="1:47" x14ac:dyDescent="0.2">
      <c r="A51" t="str">
        <f>$A$15</f>
        <v>Process, plant and machine operatives</v>
      </c>
      <c r="B51" s="27">
        <f t="shared" si="114"/>
        <v>-4.2467965437448569</v>
      </c>
      <c r="C51" s="27">
        <f t="shared" si="115"/>
        <v>0.91194584635632037</v>
      </c>
      <c r="D51" s="27">
        <f t="shared" si="116"/>
        <v>-0.38815167066369316</v>
      </c>
      <c r="E51" s="27">
        <f t="shared" si="117"/>
        <v>-3.723002368052228</v>
      </c>
      <c r="F51" s="27"/>
      <c r="G51" s="27">
        <f t="shared" si="118"/>
        <v>-2.9150501840470717</v>
      </c>
      <c r="H51" s="27">
        <f t="shared" si="119"/>
        <v>1.9931917671999679</v>
      </c>
      <c r="I51" s="27">
        <f t="shared" si="120"/>
        <v>1.4056234623429464</v>
      </c>
      <c r="J51" s="27">
        <f t="shared" si="121"/>
        <v>0.48376504549584354</v>
      </c>
      <c r="K51" s="27"/>
      <c r="L51" s="27">
        <f t="shared" si="122"/>
        <v>-7.1618467277919287</v>
      </c>
      <c r="M51" s="27">
        <f t="shared" si="123"/>
        <v>2.9051376135562883</v>
      </c>
      <c r="N51" s="27">
        <f t="shared" si="124"/>
        <v>1.0174717916792533</v>
      </c>
      <c r="O51" s="27">
        <f t="shared" si="125"/>
        <v>-3.2392373225563844</v>
      </c>
      <c r="Q51" t="str">
        <f>$A$15</f>
        <v>Process, plant and machine operatives</v>
      </c>
      <c r="R51" s="27">
        <f t="shared" si="126"/>
        <v>-3.7933344467724552</v>
      </c>
      <c r="S51" s="27">
        <f t="shared" si="96"/>
        <v>1.0628702168762212</v>
      </c>
      <c r="T51" s="27">
        <f t="shared" si="97"/>
        <v>-0.38435916365538692</v>
      </c>
      <c r="U51" s="27">
        <f t="shared" si="98"/>
        <v>-3.114823393551621</v>
      </c>
      <c r="V51" s="27"/>
      <c r="W51" s="27">
        <f t="shared" si="127"/>
        <v>-2.8986321989007493</v>
      </c>
      <c r="X51" s="27">
        <f t="shared" si="99"/>
        <v>0.94568288993849858</v>
      </c>
      <c r="Y51" s="27">
        <f t="shared" si="100"/>
        <v>1.2000321533574718</v>
      </c>
      <c r="Z51" s="27">
        <f t="shared" si="101"/>
        <v>-0.75291715560477712</v>
      </c>
      <c r="AA51" s="27"/>
      <c r="AB51" s="27">
        <f t="shared" si="128"/>
        <v>-6.6919666456732045</v>
      </c>
      <c r="AC51" s="27">
        <f t="shared" si="102"/>
        <v>2.0085531068147198</v>
      </c>
      <c r="AD51" s="27">
        <f t="shared" si="103"/>
        <v>0.81567298970208491</v>
      </c>
      <c r="AE51" s="27">
        <f t="shared" si="104"/>
        <v>-3.8677405491563981</v>
      </c>
      <c r="AG51" t="str">
        <f>$A$15</f>
        <v>Process, plant and machine operatives</v>
      </c>
      <c r="AH51" s="27">
        <f t="shared" si="129"/>
        <v>-0.45346209697235862</v>
      </c>
      <c r="AI51" s="27">
        <f t="shared" si="105"/>
        <v>-0.1509243705199057</v>
      </c>
      <c r="AJ51" s="27">
        <f t="shared" si="106"/>
        <v>-3.7925070083073553E-3</v>
      </c>
      <c r="AK51" s="27">
        <f t="shared" si="107"/>
        <v>-0.60817897450057146</v>
      </c>
      <c r="AL51" s="27"/>
      <c r="AM51" s="27">
        <f t="shared" si="130"/>
        <v>-1.6417985146353509E-2</v>
      </c>
      <c r="AN51" s="27">
        <f t="shared" si="108"/>
        <v>1.0475088772614793</v>
      </c>
      <c r="AO51" s="27">
        <f t="shared" si="109"/>
        <v>0.2055913089854785</v>
      </c>
      <c r="AP51" s="27">
        <f t="shared" si="110"/>
        <v>1.2366822011006047</v>
      </c>
      <c r="AQ51" s="27"/>
      <c r="AR51" s="27">
        <f t="shared" si="131"/>
        <v>-0.46988008211871213</v>
      </c>
      <c r="AS51" s="27">
        <f t="shared" si="111"/>
        <v>0.89658450674157364</v>
      </c>
      <c r="AT51" s="27">
        <f t="shared" si="112"/>
        <v>0.20179880197717115</v>
      </c>
      <c r="AU51" s="27">
        <f t="shared" si="113"/>
        <v>0.62850322660003322</v>
      </c>
    </row>
    <row r="52" spans="1:47" x14ac:dyDescent="0.2">
      <c r="A52" t="str">
        <f>$A$16</f>
        <v>Elementary occupations</v>
      </c>
      <c r="B52" s="27">
        <f t="shared" si="114"/>
        <v>-5.4499124495297018</v>
      </c>
      <c r="C52" s="27">
        <f t="shared" si="115"/>
        <v>-1.4049402629881627</v>
      </c>
      <c r="D52" s="27">
        <f t="shared" si="116"/>
        <v>-0.92235792633662417</v>
      </c>
      <c r="E52" s="27">
        <f t="shared" si="117"/>
        <v>-7.7772106388544984</v>
      </c>
      <c r="F52" s="27"/>
      <c r="G52" s="27">
        <f t="shared" si="118"/>
        <v>1.8902851092913835</v>
      </c>
      <c r="H52" s="27">
        <f t="shared" si="119"/>
        <v>-4.7489976944870804</v>
      </c>
      <c r="I52" s="27">
        <f t="shared" si="120"/>
        <v>1.5059302459782185</v>
      </c>
      <c r="J52" s="27">
        <f t="shared" si="121"/>
        <v>-1.3527823392174696</v>
      </c>
      <c r="K52" s="27"/>
      <c r="L52" s="27">
        <f t="shared" si="122"/>
        <v>-3.5596273402383183</v>
      </c>
      <c r="M52" s="27">
        <f t="shared" si="123"/>
        <v>-6.1539379574752431</v>
      </c>
      <c r="N52" s="27">
        <f t="shared" si="124"/>
        <v>0.58357231964159428</v>
      </c>
      <c r="O52" s="27">
        <f t="shared" si="125"/>
        <v>-9.129992978071968</v>
      </c>
      <c r="Q52" t="str">
        <f>$A$16</f>
        <v>Elementary occupations</v>
      </c>
      <c r="R52" s="27">
        <f t="shared" si="126"/>
        <v>-4.2870415935293273</v>
      </c>
      <c r="S52" s="27">
        <f t="shared" si="96"/>
        <v>3.631932893972234E-2</v>
      </c>
      <c r="T52" s="27">
        <f t="shared" si="97"/>
        <v>-0.28859977192954434</v>
      </c>
      <c r="U52" s="27">
        <f t="shared" si="98"/>
        <v>-4.5393220365191596</v>
      </c>
      <c r="V52" s="27"/>
      <c r="W52" s="27">
        <f t="shared" si="127"/>
        <v>0.62128870464347941</v>
      </c>
      <c r="X52" s="27">
        <f t="shared" si="99"/>
        <v>-1.3138244750097776</v>
      </c>
      <c r="Y52" s="27">
        <f t="shared" si="100"/>
        <v>0.86400409890335572</v>
      </c>
      <c r="Z52" s="27">
        <f t="shared" si="101"/>
        <v>0.17146832853706684</v>
      </c>
      <c r="AA52" s="27"/>
      <c r="AB52" s="27">
        <f t="shared" si="128"/>
        <v>-3.6657528888858479</v>
      </c>
      <c r="AC52" s="27">
        <f t="shared" si="102"/>
        <v>-1.2775051460700553</v>
      </c>
      <c r="AD52" s="27">
        <f t="shared" si="103"/>
        <v>0.57540432697381139</v>
      </c>
      <c r="AE52" s="27">
        <f t="shared" si="104"/>
        <v>-4.3678537079820927</v>
      </c>
      <c r="AG52" t="str">
        <f>$A$16</f>
        <v>Elementary occupations</v>
      </c>
      <c r="AH52" s="27">
        <f t="shared" si="129"/>
        <v>-1.1628708560003886</v>
      </c>
      <c r="AI52" s="27">
        <f t="shared" si="105"/>
        <v>-1.441259591927917</v>
      </c>
      <c r="AJ52" s="27">
        <f t="shared" si="106"/>
        <v>-0.63375815440707739</v>
      </c>
      <c r="AK52" s="27">
        <f t="shared" si="107"/>
        <v>-3.2378886023353814</v>
      </c>
      <c r="AL52" s="27"/>
      <c r="AM52" s="27">
        <f t="shared" si="130"/>
        <v>1.2689964046478863</v>
      </c>
      <c r="AN52" s="27">
        <f t="shared" si="108"/>
        <v>-3.4351732194772957</v>
      </c>
      <c r="AO52" s="27">
        <f t="shared" si="109"/>
        <v>0.64192614707485918</v>
      </c>
      <c r="AP52" s="27">
        <f t="shared" si="110"/>
        <v>-1.5242506677545506</v>
      </c>
      <c r="AQ52" s="27"/>
      <c r="AR52" s="27">
        <f t="shared" si="131"/>
        <v>0.10612554864749768</v>
      </c>
      <c r="AS52" s="27">
        <f t="shared" si="111"/>
        <v>-4.8764328114052127</v>
      </c>
      <c r="AT52" s="27">
        <f t="shared" si="112"/>
        <v>8.1679926677817871E-3</v>
      </c>
      <c r="AU52" s="27">
        <f t="shared" si="113"/>
        <v>-4.7621392700899321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10.31324785463795</v>
      </c>
      <c r="C54" s="29">
        <f t="shared" si="115"/>
        <v>16.595321832650257</v>
      </c>
      <c r="D54" s="29">
        <f t="shared" si="116"/>
        <v>-7.6075696872875653</v>
      </c>
      <c r="E54" s="29">
        <f t="shared" si="117"/>
        <v>19.301000000000727</v>
      </c>
      <c r="F54" s="29"/>
      <c r="G54" s="29">
        <f t="shared" si="118"/>
        <v>38.402957472485696</v>
      </c>
      <c r="H54" s="29">
        <f t="shared" si="119"/>
        <v>13.138324083269623</v>
      </c>
      <c r="I54" s="29">
        <f t="shared" si="120"/>
        <v>14.794718444244111</v>
      </c>
      <c r="J54" s="29">
        <f t="shared" si="121"/>
        <v>66.335999999999331</v>
      </c>
      <c r="K54" s="29"/>
      <c r="L54" s="29">
        <f t="shared" si="122"/>
        <v>48.716205327123646</v>
      </c>
      <c r="M54" s="29">
        <f t="shared" si="123"/>
        <v>29.73364591591988</v>
      </c>
      <c r="N54" s="29">
        <f t="shared" si="124"/>
        <v>7.187148756956546</v>
      </c>
      <c r="O54" s="29">
        <f t="shared" si="125"/>
        <v>85.637000000000057</v>
      </c>
      <c r="Q54" s="24" t="str">
        <f>$A$18</f>
        <v>All occupations</v>
      </c>
      <c r="R54" s="29">
        <f t="shared" ref="R54" si="132">W18-R18</f>
        <v>-1.2106704308817484</v>
      </c>
      <c r="S54" s="29">
        <f t="shared" ref="S54" si="133">X18-S18</f>
        <v>10.007570464063491</v>
      </c>
      <c r="T54" s="29">
        <f t="shared" ref="T54" si="134">Y18-T18</f>
        <v>-7.5209818200354306</v>
      </c>
      <c r="U54" s="29">
        <f t="shared" ref="U54" si="135">Z18-U18</f>
        <v>1.2759182131462694</v>
      </c>
      <c r="V54" s="29"/>
      <c r="W54" s="29">
        <f t="shared" ref="W54" si="136">AB18-W18</f>
        <v>14.777325904112274</v>
      </c>
      <c r="X54" s="29">
        <f t="shared" ref="X54" si="137">AC18-X18</f>
        <v>8.7472421423070443</v>
      </c>
      <c r="Y54" s="29">
        <f t="shared" ref="Y54" si="138">AD18-Y18</f>
        <v>8.9014109582736012</v>
      </c>
      <c r="Z54" s="29">
        <f t="shared" ref="Z54" si="139">AE18-Z18</f>
        <v>32.425979004692977</v>
      </c>
      <c r="AA54" s="29"/>
      <c r="AB54" s="29">
        <f t="shared" ref="AB54" si="140">AB18-R18</f>
        <v>13.566655473230526</v>
      </c>
      <c r="AC54" s="29">
        <f t="shared" ref="AC54" si="141">AC18-S18</f>
        <v>18.754812606370535</v>
      </c>
      <c r="AD54" s="29">
        <f t="shared" ref="AD54" si="142">AD18-T18</f>
        <v>1.3804291382381706</v>
      </c>
      <c r="AE54" s="29">
        <f t="shared" ref="AE54" si="143">AE18-U18</f>
        <v>33.701897217839246</v>
      </c>
      <c r="AG54" s="24" t="str">
        <f>$A$18</f>
        <v>All occupations</v>
      </c>
      <c r="AH54" s="29">
        <f t="shared" ref="AH54" si="144">AM18-AH18</f>
        <v>11.523918285519443</v>
      </c>
      <c r="AI54" s="29">
        <f t="shared" ref="AI54" si="145">AN18-AI18</f>
        <v>6.5877513685867939</v>
      </c>
      <c r="AJ54" s="29">
        <f t="shared" ref="AJ54" si="146">AO18-AJ18</f>
        <v>-8.6587867252120532E-2</v>
      </c>
      <c r="AK54" s="29">
        <f t="shared" ref="AK54" si="147">AP18-AK18</f>
        <v>18.025081786854173</v>
      </c>
      <c r="AL54" s="29"/>
      <c r="AM54" s="29">
        <f t="shared" ref="AM54" si="148">AR18-AM18</f>
        <v>23.625631568373649</v>
      </c>
      <c r="AN54" s="29">
        <f t="shared" ref="AN54" si="149">AS18-AN18</f>
        <v>4.3910819409624935</v>
      </c>
      <c r="AO54" s="29">
        <f t="shared" ref="AO54" si="150">AT18-AO18</f>
        <v>5.8933074859705101</v>
      </c>
      <c r="AP54" s="29">
        <f t="shared" ref="AP54" si="151">AU18-AP18</f>
        <v>33.910020995306581</v>
      </c>
      <c r="AQ54" s="29"/>
      <c r="AR54" s="29">
        <f t="shared" ref="AR54" si="152">AR18-AH18</f>
        <v>35.149549853893092</v>
      </c>
      <c r="AS54" s="29">
        <f t="shared" ref="AS54" si="153">AS18-AI18</f>
        <v>10.978833309549287</v>
      </c>
      <c r="AT54" s="29">
        <f t="shared" ref="AT54" si="154">AT18-AJ18</f>
        <v>5.8067196187183896</v>
      </c>
      <c r="AU54" s="29">
        <f t="shared" ref="AU54" si="155">AU18-AK18</f>
        <v>51.935102782160754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Dorset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0.48257432312979187</v>
      </c>
      <c r="N7" s="91">
        <f>'Occ T2'!I180</f>
        <v>0.52518796141134416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-1.4008027093661668</v>
      </c>
      <c r="N9" s="91">
        <f>'Occ T2'!I178</f>
        <v>-1.0217304859972187</v>
      </c>
    </row>
    <row r="10" spans="1:14" x14ac:dyDescent="0.2">
      <c r="L10" s="91" t="str">
        <f>'Occ T3'!A48</f>
        <v>91 Elementary trades and related occupations</v>
      </c>
      <c r="M10" s="91">
        <f>'Occ T2'!H177</f>
        <v>-4.6409046670476855</v>
      </c>
      <c r="N10" s="91">
        <f>'Occ T2'!I177</f>
        <v>5.0136701037058806</v>
      </c>
    </row>
    <row r="11" spans="1:14" x14ac:dyDescent="0.2">
      <c r="L11" s="114" t="str">
        <f>"["&amp;'Occ T3'!A47&amp;"]"</f>
        <v>[Elementary occupations]</v>
      </c>
      <c r="M11" s="91">
        <f>'Occ T1'!H88</f>
        <v>-1.7668951897096163</v>
      </c>
      <c r="N11" s="91">
        <f>'Occ T1'!I88</f>
        <v>-0.10893480691708257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-1.7862439410808895</v>
      </c>
      <c r="N13" s="91">
        <f>'Occ T2'!I176</f>
        <v>9.5706274057905105E-2</v>
      </c>
    </row>
    <row r="14" spans="1:14" x14ac:dyDescent="0.2">
      <c r="L14" s="91" t="str">
        <f>'Occ T3'!A44</f>
        <v>81 Process, plant and machine operatives</v>
      </c>
      <c r="M14" s="91">
        <f>'Occ T2'!H175</f>
        <v>-2.7988529540751261</v>
      </c>
      <c r="N14" s="91">
        <f>'Occ T2'!I175</f>
        <v>0.10397272010271852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-2.1465257883254707</v>
      </c>
      <c r="N15" s="91">
        <f>'Occ T1'!I87</f>
        <v>9.8589824619810251E-2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1.6552903538119113</v>
      </c>
      <c r="N17" s="91">
        <f>'Occ T2'!I174</f>
        <v>1.4605191788769512</v>
      </c>
    </row>
    <row r="18" spans="12:14" x14ac:dyDescent="0.2">
      <c r="L18" s="91" t="str">
        <f>'Occ T3'!A40</f>
        <v>71 Sales occupations</v>
      </c>
      <c r="M18" s="91">
        <f>'Occ T2'!H173</f>
        <v>-0.20622574807601657</v>
      </c>
      <c r="N18" s="91">
        <f>'Occ T2'!I173</f>
        <v>-0.23534325391900701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0.15874196965794951</v>
      </c>
      <c r="N19" s="91">
        <f>'Occ T1'!I86</f>
        <v>0.14632451827074622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0.47628897844960161</v>
      </c>
      <c r="N21" s="91">
        <f>'Occ T2'!I172</f>
        <v>-1.3675544222121139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-0.37869750536065894</v>
      </c>
      <c r="N22" s="91">
        <f>'Occ T2'!I171</f>
        <v>-0.12485807310294028</v>
      </c>
    </row>
    <row r="23" spans="12:14" x14ac:dyDescent="0.2">
      <c r="L23" s="91" t="str">
        <f>'Occ T3'!A35</f>
        <v>61 Caring personal service occupations</v>
      </c>
      <c r="M23" s="91">
        <f>'Occ T2'!H170</f>
        <v>-0.77692368102734166</v>
      </c>
      <c r="N23" s="91">
        <f>'Occ T2'!I170</f>
        <v>1.0697651947505271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-0.66162783014933613</v>
      </c>
      <c r="N24" s="91">
        <f>'Occ T1'!I85</f>
        <v>0.75842734368996023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-3.3886102113894867</v>
      </c>
      <c r="N26" s="91">
        <f>'Occ T2'!I169</f>
        <v>0.90214133629833437</v>
      </c>
    </row>
    <row r="27" spans="12:14" x14ac:dyDescent="0.2">
      <c r="L27" s="91" t="str">
        <f>'Occ T3'!A31</f>
        <v>53 Skilled construction and building trades</v>
      </c>
      <c r="M27" s="91">
        <f>'Occ T2'!H168</f>
        <v>-3.7004780200546539</v>
      </c>
      <c r="N27" s="91">
        <f>'Occ T2'!I168</f>
        <v>-0.20337825049345781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-2.5194080112792339</v>
      </c>
      <c r="N28" s="91">
        <f>'Occ T2'!I167</f>
        <v>-7.2065824744727003E-3</v>
      </c>
    </row>
    <row r="29" spans="12:14" x14ac:dyDescent="0.2">
      <c r="L29" s="91" t="str">
        <f>'Occ T3'!A29</f>
        <v>51 Skilled agricultural and related trades</v>
      </c>
      <c r="M29" s="91">
        <f>'Occ T2'!H166</f>
        <v>-1.1674681802882558</v>
      </c>
      <c r="N29" s="91">
        <f>'Occ T2'!I166</f>
        <v>1.0336347719037242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-2.9188160092129101</v>
      </c>
      <c r="N30" s="91">
        <f>'Occ T1'!I84</f>
        <v>0.30451379597837835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-2.6779329653721096</v>
      </c>
      <c r="N32" s="91">
        <f>'Occ T2'!I165</f>
        <v>-2.3067029859252353</v>
      </c>
    </row>
    <row r="33" spans="12:14" x14ac:dyDescent="0.2">
      <c r="L33" s="91" t="str">
        <f>'Occ T3'!A25</f>
        <v>41 Administrative occupations</v>
      </c>
      <c r="M33" s="91">
        <f>'Occ T2'!H164</f>
        <v>-0.11389371779526591</v>
      </c>
      <c r="N33" s="91">
        <f>'Occ T2'!I164</f>
        <v>-0.1302243184877927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-0.67709728773278632</v>
      </c>
      <c r="N34" s="91">
        <f>'Occ T1'!I83</f>
        <v>-0.52810544849494212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1.7407196010827963</v>
      </c>
      <c r="N36" s="91">
        <f>'Occ T2'!I163</f>
        <v>0.51685347340373333</v>
      </c>
    </row>
    <row r="37" spans="12:14" x14ac:dyDescent="0.2">
      <c r="L37" s="91" t="str">
        <f>'Occ T3'!A21</f>
        <v>34 Culture, media and sports occupations</v>
      </c>
      <c r="M37" s="91">
        <f>'Occ T2'!H162</f>
        <v>-0.50408172858560363</v>
      </c>
      <c r="N37" s="91">
        <f>'Occ T2'!I162</f>
        <v>0.12891941269441709</v>
      </c>
    </row>
    <row r="38" spans="12:14" x14ac:dyDescent="0.2">
      <c r="L38" s="91" t="str">
        <f>'Occ T3'!A20</f>
        <v>33 Protective service occupations</v>
      </c>
      <c r="M38" s="91">
        <f>'Occ T2'!H161</f>
        <v>0.442352517559641</v>
      </c>
      <c r="N38" s="91">
        <f>'Occ T2'!I161</f>
        <v>-0.58130230285983187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2.4650967554254111</v>
      </c>
      <c r="N39" s="91">
        <f>'Occ T2'!I160</f>
        <v>4.2138640241656145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4.1232343995934118</v>
      </c>
      <c r="N40" s="91">
        <f>'Occ T2'!I159</f>
        <v>0.20886512449223016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1.6502844979774833</v>
      </c>
      <c r="N41" s="91">
        <f>'Occ T1'!I82</f>
        <v>0.91136729335101752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4.2061734435378861</v>
      </c>
      <c r="N43" s="91">
        <f>'Occ T2'!I158</f>
        <v>1.038407706049016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0.9156243424656596</v>
      </c>
      <c r="N44" s="91">
        <f>'Occ T2'!I157</f>
        <v>0.34292598351801651</v>
      </c>
    </row>
    <row r="45" spans="12:14" x14ac:dyDescent="0.2">
      <c r="L45" s="91" t="str">
        <f>'Occ T3'!A13</f>
        <v>22 Health professionals</v>
      </c>
      <c r="M45" s="91">
        <f>'Occ T2'!H156</f>
        <v>2.9880872418288407</v>
      </c>
      <c r="N45" s="91">
        <f>'Occ T2'!I156</f>
        <v>0.3923704346867396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2.6882900455593717</v>
      </c>
      <c r="N46" s="91">
        <f>'Occ T2'!I155</f>
        <v>2.2575812612081192</v>
      </c>
    </row>
    <row r="47" spans="12:14" x14ac:dyDescent="0.2">
      <c r="L47" s="114" t="str">
        <f>"["&amp;'Occ T3'!A11&amp;"]"</f>
        <v>[Professional occupations]</v>
      </c>
      <c r="M47" s="91">
        <f>'Occ T1'!H81</f>
        <v>2.8724635686650846</v>
      </c>
      <c r="N47" s="91">
        <f>'Occ T1'!I81</f>
        <v>1.2230305755928095</v>
      </c>
    </row>
    <row r="49" spans="12:14" x14ac:dyDescent="0.2">
      <c r="L49" s="107" t="str">
        <f>'Occ T3'!A9</f>
        <v>12 Other managers and proprietors</v>
      </c>
      <c r="M49" s="91">
        <f>'Occ T2'!H154</f>
        <v>1.0024736615370511</v>
      </c>
      <c r="N49" s="91">
        <f>'Occ T2'!I154</f>
        <v>1.2066645180146107</v>
      </c>
    </row>
    <row r="50" spans="12:14" x14ac:dyDescent="0.2">
      <c r="L50" s="107" t="str">
        <f>'Occ T3'!A8</f>
        <v>11 Corporate managers and directors</v>
      </c>
      <c r="M50" s="91">
        <f>'Occ T2'!H153</f>
        <v>3.4355637737347511</v>
      </c>
      <c r="N50" s="91">
        <f>'Occ T2'!I153</f>
        <v>-2.9715476687064424E-4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2.7023470171948283</v>
      </c>
      <c r="N51" s="91">
        <f>'Occ T1'!I80</f>
        <v>0.36670080557106299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Dorset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11.37680511414883</v>
      </c>
      <c r="N82" s="94">
        <f>'Occ T2'!F119</f>
        <v>-3.2631082221428187E-3</v>
      </c>
    </row>
    <row r="83" spans="12:14" x14ac:dyDescent="0.2">
      <c r="L83" s="10" t="str">
        <f>name!D5</f>
        <v>12 Other managers and proprietors</v>
      </c>
      <c r="M83" s="94">
        <f>'Occ T2'!D9-'Occ T2'!B9</f>
        <v>1.4300785873264452</v>
      </c>
      <c r="N83" s="94">
        <f>'Occ T2'!F120</f>
        <v>5.7942112669882349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7.3288417389020921</v>
      </c>
      <c r="N84" s="94">
        <f>'Occ T2'!F121</f>
        <v>23.46756187527513</v>
      </c>
    </row>
    <row r="85" spans="12:14" x14ac:dyDescent="0.2">
      <c r="L85" s="10" t="str">
        <f>name!D7</f>
        <v>22 Health professionals</v>
      </c>
      <c r="M85" s="94">
        <f>'Occ T2'!D11-'Occ T2'!B11</f>
        <v>4.5358428750585382</v>
      </c>
      <c r="N85" s="94">
        <f>'Occ T2'!F122</f>
        <v>2.004628669089989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1.5311263853466244</v>
      </c>
      <c r="N86" s="94">
        <f>'Occ T2'!F123</f>
        <v>1.8109620231089067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11.369546775580559</v>
      </c>
      <c r="N87" s="94">
        <f>'Occ T2'!F124</f>
        <v>10.235910148658142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2.9476004135977139</v>
      </c>
      <c r="N88" s="94">
        <f>'Occ T2'!F125</f>
        <v>0.51228614388842075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1.6534144690836374</v>
      </c>
      <c r="N89" s="94">
        <f>'Occ T2'!F126</f>
        <v>12.364650745281077</v>
      </c>
    </row>
    <row r="90" spans="12:14" x14ac:dyDescent="0.2">
      <c r="L90" s="10" t="str">
        <f>name!D12</f>
        <v>33 Protective service occupations</v>
      </c>
      <c r="M90" s="94">
        <f>'Occ T2'!D16-'Occ T2'!B16</f>
        <v>0.23792367777422285</v>
      </c>
      <c r="N90" s="94">
        <f>'Occ T2'!F127</f>
        <v>-0.91274377122501349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-0.44598959203726452</v>
      </c>
      <c r="N91" s="94">
        <f>'Occ T2'!F128</f>
        <v>0.34008813211843503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4.7071182087051255</v>
      </c>
      <c r="N92" s="94">
        <f>'Occ T2'!F129</f>
        <v>4.5777279288179429</v>
      </c>
    </row>
    <row r="93" spans="12:14" x14ac:dyDescent="0.2">
      <c r="L93" s="10" t="str">
        <f>name!D15</f>
        <v>41 Administrative occupations</v>
      </c>
      <c r="M93" s="94">
        <f>'Occ T2'!D19-'Occ T2'!B19</f>
        <v>-0.38383987119088658</v>
      </c>
      <c r="N93" s="94">
        <f>'Occ T2'!F130</f>
        <v>-1.3002406959523114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-2.5413086653017345</v>
      </c>
      <c r="N94" s="94">
        <f>'Occ T2'!F131</f>
        <v>-5.163490478048665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-0.51815547612661028</v>
      </c>
      <c r="N95" s="94">
        <f>'Occ T2'!F132</f>
        <v>1.4290047325188162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-3.2348192841033807</v>
      </c>
      <c r="N96" s="94">
        <f>'Occ T2'!F133</f>
        <v>-2.5683535189823914E-2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-4.0736662135319541</v>
      </c>
      <c r="N97" s="94">
        <f>'Occ T2'!F134</f>
        <v>-0.59052210148011142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-3.1096123935934408</v>
      </c>
      <c r="N98" s="94">
        <f>'Occ T2'!F135</f>
        <v>2.3838506646569542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-2.1651491282422484</v>
      </c>
      <c r="N99" s="94">
        <f>'Occ T2'!F136</f>
        <v>9.4218996666943866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-0.35918552441048135</v>
      </c>
      <c r="N100" s="94">
        <f>'Occ T2'!F137</f>
        <v>-0.34819525835553478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2.2155939428329163E-2</v>
      </c>
      <c r="N101" s="94">
        <f>'Occ T2'!F138</f>
        <v>-0.17610568290793527</v>
      </c>
    </row>
    <row r="102" spans="12:14" x14ac:dyDescent="0.2">
      <c r="L102" s="10" t="str">
        <f>name!D24</f>
        <v>71 Sales occupations</v>
      </c>
      <c r="M102" s="94">
        <f>'Occ T2'!D28-'Occ T2'!B28</f>
        <v>-0.5142994018876621</v>
      </c>
      <c r="N102" s="94">
        <f>'Occ T2'!F139</f>
        <v>-1.7213299509061883</v>
      </c>
    </row>
    <row r="103" spans="12:14" x14ac:dyDescent="0.2">
      <c r="L103" s="10" t="str">
        <f>name!D25</f>
        <v>72 Customer service occupations</v>
      </c>
      <c r="M103" s="94">
        <f>'Occ T2'!D29-'Occ T2'!B29</f>
        <v>1.0067843723805048</v>
      </c>
      <c r="N103" s="94">
        <f>'Occ T2'!F140</f>
        <v>3.103809878912692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-1.7275974364847215</v>
      </c>
      <c r="N104" s="94">
        <f>'Occ T2'!F141</f>
        <v>0.17796350461578392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-1.9954049315675064</v>
      </c>
      <c r="N105" s="94">
        <f>'Occ T2'!F142</f>
        <v>0.3058015408800614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-2.3099966070677169</v>
      </c>
      <c r="N106" s="94">
        <f>'Occ T2'!F143</f>
        <v>9.3276011669956098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-5.4672140317867104</v>
      </c>
      <c r="N107" s="94">
        <f>'Occ T2'!F144</f>
        <v>-10.680383506213175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19.301000000000272</v>
      </c>
      <c r="N109" s="94">
        <f>'Occ T2'!F146</f>
        <v>66.335999999999785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Dorset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12.806883701475272</v>
      </c>
      <c r="N153" s="94">
        <f>'Occ T1'!H8</f>
        <v>5.7909481587660991</v>
      </c>
    </row>
    <row r="154" spans="1:14" x14ac:dyDescent="0.2">
      <c r="L154" s="10" t="str">
        <f>name!E5</f>
        <v>Professional occupations</v>
      </c>
      <c r="M154" s="94">
        <f>'Occ T1'!D9-'Occ T1'!B9</f>
        <v>24.765357774887804</v>
      </c>
      <c r="N154" s="94">
        <f>'Occ T1'!H9</f>
        <v>37.519062716132169</v>
      </c>
    </row>
    <row r="155" spans="1:14" x14ac:dyDescent="0.2">
      <c r="L155" s="10" t="str">
        <f>name!E6</f>
        <v>Associate professional occupations</v>
      </c>
      <c r="M155" s="94">
        <f>'Occ T1'!D10-'Occ T1'!B10</f>
        <v>9.1000671771234352</v>
      </c>
      <c r="N155" s="94">
        <f>'Occ T1'!H10</f>
        <v>16.882009178880878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-2.9251485364926282</v>
      </c>
      <c r="N156" s="94">
        <f>'Occ T1'!H11</f>
        <v>-6.4637311740009693</v>
      </c>
    </row>
    <row r="157" spans="1:14" x14ac:dyDescent="0.2">
      <c r="L157" s="10" t="str">
        <f>name!E8</f>
        <v>Skilled trades occupations</v>
      </c>
      <c r="M157" s="94">
        <f>'Occ T1'!D12-'Occ T1'!B12</f>
        <v>-10.936253367355391</v>
      </c>
      <c r="N157" s="94">
        <f>'Occ T1'!H12</f>
        <v>3.196649760505835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-2.5021787132243958</v>
      </c>
      <c r="N158" s="94">
        <f>'Occ T1'!H13</f>
        <v>8.8975987254309103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0.49248497049284623</v>
      </c>
      <c r="N159" s="94">
        <f>'Occ T1'!H14</f>
        <v>1.3824799280065037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-3.723002368052228</v>
      </c>
      <c r="N160" s="94">
        <f>'Occ T1'!H15</f>
        <v>0.48376504549585064</v>
      </c>
    </row>
    <row r="161" spans="12:14" x14ac:dyDescent="0.2">
      <c r="L161" s="10" t="str">
        <f>name!E12</f>
        <v>Elementary occupations</v>
      </c>
      <c r="M161" s="94">
        <f>'Occ T1'!D16-'Occ T1'!B16</f>
        <v>-7.7772106388544273</v>
      </c>
      <c r="N161" s="94">
        <f>'Occ T1'!H16</f>
        <v>-1.3527823392175691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19.301000000000045</v>
      </c>
      <c r="N163" s="94">
        <f>'Occ T1'!H18</f>
        <v>66.335999999999714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Dorset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73.53666046869003</v>
      </c>
      <c r="N5" s="87">
        <f>SUM(N6:N7)</f>
        <v>81.553530667774027</v>
      </c>
      <c r="O5" s="87">
        <f t="shared" ref="O5:AL5" si="1">SUM(O6:O7)</f>
        <v>85.265449584801331</v>
      </c>
      <c r="P5" s="87">
        <f t="shared" si="1"/>
        <v>87.825649126735456</v>
      </c>
      <c r="Q5" s="87">
        <f t="shared" si="1"/>
        <v>88.720465820474089</v>
      </c>
      <c r="R5" s="87">
        <f t="shared" si="1"/>
        <v>89.797214798085776</v>
      </c>
      <c r="S5" s="87">
        <f t="shared" si="1"/>
        <v>93.144235185006551</v>
      </c>
      <c r="T5" s="87">
        <f t="shared" si="1"/>
        <v>93.270938061972799</v>
      </c>
      <c r="U5" s="87">
        <f t="shared" si="1"/>
        <v>97.874780563824316</v>
      </c>
      <c r="V5" s="87">
        <f t="shared" si="1"/>
        <v>101.54784416494842</v>
      </c>
      <c r="W5" s="87">
        <f t="shared" si="1"/>
        <v>102.60409849956105</v>
      </c>
      <c r="X5" s="87">
        <f t="shared" si="1"/>
        <v>93.354867096962593</v>
      </c>
      <c r="Y5" s="87">
        <f t="shared" si="1"/>
        <v>94.545314903944785</v>
      </c>
      <c r="Z5" s="87">
        <f t="shared" si="1"/>
        <v>95.943263810514225</v>
      </c>
      <c r="AA5" s="87">
        <f t="shared" si="1"/>
        <v>97.302915261088415</v>
      </c>
      <c r="AB5" s="87">
        <f t="shared" si="1"/>
        <v>98.377153828711585</v>
      </c>
      <c r="AC5" s="87">
        <f t="shared" si="1"/>
        <v>99.396941863177346</v>
      </c>
      <c r="AD5" s="87">
        <f t="shared" si="1"/>
        <v>100.39024279835498</v>
      </c>
      <c r="AE5" s="87">
        <f t="shared" si="1"/>
        <v>101.35961337147165</v>
      </c>
      <c r="AF5" s="87">
        <f t="shared" si="1"/>
        <v>102.30316079187929</v>
      </c>
      <c r="AG5" s="87">
        <f t="shared" si="1"/>
        <v>103.29664195289126</v>
      </c>
      <c r="AH5" s="87">
        <f t="shared" si="1"/>
        <v>104.26848080109045</v>
      </c>
      <c r="AI5" s="87">
        <f t="shared" si="1"/>
        <v>105.27814217859262</v>
      </c>
      <c r="AJ5" s="87">
        <f t="shared" si="1"/>
        <v>106.26941382631637</v>
      </c>
      <c r="AK5" s="87">
        <f t="shared" si="1"/>
        <v>107.35490274857548</v>
      </c>
      <c r="AL5" s="87">
        <f t="shared" si="1"/>
        <v>108.39504665832715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51.637245809909075</v>
      </c>
      <c r="N6" s="11">
        <v>56.913866091320294</v>
      </c>
      <c r="O6" s="11">
        <v>59.324334563706344</v>
      </c>
      <c r="P6" s="11">
        <v>60.879558276840562</v>
      </c>
      <c r="Q6" s="11">
        <v>58.982785979023205</v>
      </c>
      <c r="R6" s="11">
        <v>61.8325448473257</v>
      </c>
      <c r="S6" s="11">
        <v>66.689739952619547</v>
      </c>
      <c r="T6" s="11">
        <v>65.871434240136352</v>
      </c>
      <c r="U6" s="11">
        <v>68.608559632344978</v>
      </c>
      <c r="V6" s="11">
        <v>71.833585000238955</v>
      </c>
      <c r="W6" s="11">
        <v>73.20934996147453</v>
      </c>
      <c r="X6" s="11">
        <v>64.213318412510858</v>
      </c>
      <c r="Y6" s="11">
        <v>64.89626942228476</v>
      </c>
      <c r="Z6" s="11">
        <v>65.745857195735169</v>
      </c>
      <c r="AA6" s="11">
        <v>66.588758512497776</v>
      </c>
      <c r="AB6" s="11">
        <v>67.235545114667758</v>
      </c>
      <c r="AC6" s="11">
        <v>67.838506836897466</v>
      </c>
      <c r="AD6" s="11">
        <v>68.412924668722269</v>
      </c>
      <c r="AE6" s="11">
        <v>68.987851586510956</v>
      </c>
      <c r="AF6" s="11">
        <v>69.547981413478652</v>
      </c>
      <c r="AG6" s="11">
        <v>70.143305258754054</v>
      </c>
      <c r="AH6" s="11">
        <v>70.723152768113394</v>
      </c>
      <c r="AI6" s="11">
        <v>71.32869627123587</v>
      </c>
      <c r="AJ6" s="11">
        <v>71.929143710021549</v>
      </c>
      <c r="AK6" s="11">
        <v>72.587248155191688</v>
      </c>
      <c r="AL6" s="11">
        <v>73.206086853252387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21.899414658780952</v>
      </c>
      <c r="N7" s="11">
        <v>24.639664576453736</v>
      </c>
      <c r="O7" s="11">
        <v>25.941115021094994</v>
      </c>
      <c r="P7" s="11">
        <v>26.946090849894894</v>
      </c>
      <c r="Q7" s="11">
        <v>29.737679841450891</v>
      </c>
      <c r="R7" s="11">
        <v>27.964669950760079</v>
      </c>
      <c r="S7" s="11">
        <v>26.454495232387</v>
      </c>
      <c r="T7" s="11">
        <v>27.399503821836447</v>
      </c>
      <c r="U7" s="11">
        <v>29.266220931479332</v>
      </c>
      <c r="V7" s="11">
        <v>29.71425916470946</v>
      </c>
      <c r="W7" s="11">
        <v>29.394748538086525</v>
      </c>
      <c r="X7" s="11">
        <v>29.141548684451735</v>
      </c>
      <c r="Y7" s="11">
        <v>29.649045481660025</v>
      </c>
      <c r="Z7" s="11">
        <v>30.197406614779062</v>
      </c>
      <c r="AA7" s="11">
        <v>30.714156748590643</v>
      </c>
      <c r="AB7" s="11">
        <v>31.141608714043819</v>
      </c>
      <c r="AC7" s="11">
        <v>31.558435026279884</v>
      </c>
      <c r="AD7" s="11">
        <v>31.97731812963271</v>
      </c>
      <c r="AE7" s="11">
        <v>32.37176178496069</v>
      </c>
      <c r="AF7" s="11">
        <v>32.755179378400641</v>
      </c>
      <c r="AG7" s="11">
        <v>33.153336694137209</v>
      </c>
      <c r="AH7" s="11">
        <v>33.545328032977046</v>
      </c>
      <c r="AI7" s="11">
        <v>33.94944590735674</v>
      </c>
      <c r="AJ7" s="11">
        <v>34.340270116294825</v>
      </c>
      <c r="AK7" s="11">
        <v>34.767654593383803</v>
      </c>
      <c r="AL7" s="11">
        <v>35.188959805074759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156.40086535909404</v>
      </c>
      <c r="N9" s="87">
        <f>SUM(N10:N13)</f>
        <v>155.22127220890354</v>
      </c>
      <c r="O9" s="87">
        <f t="shared" ref="O9:AL9" si="3">SUM(O10:O13)</f>
        <v>157.16290753503964</v>
      </c>
      <c r="P9" s="87">
        <f t="shared" si="3"/>
        <v>161.0466000092357</v>
      </c>
      <c r="Q9" s="87">
        <f t="shared" si="3"/>
        <v>161.77814003542579</v>
      </c>
      <c r="R9" s="87">
        <f t="shared" si="3"/>
        <v>162.80717600002984</v>
      </c>
      <c r="S9" s="87">
        <f t="shared" si="3"/>
        <v>171.6775079851065</v>
      </c>
      <c r="T9" s="87">
        <f t="shared" si="3"/>
        <v>163.03126614045684</v>
      </c>
      <c r="U9" s="87">
        <f t="shared" si="3"/>
        <v>173.62087710011596</v>
      </c>
      <c r="V9" s="87">
        <f t="shared" si="3"/>
        <v>181.92350482549278</v>
      </c>
      <c r="W9" s="87">
        <f t="shared" si="3"/>
        <v>187.57253377491764</v>
      </c>
      <c r="X9" s="87">
        <f t="shared" si="3"/>
        <v>193.96141209709162</v>
      </c>
      <c r="Y9" s="87">
        <f t="shared" si="3"/>
        <v>196.09260121976689</v>
      </c>
      <c r="Z9" s="87">
        <f t="shared" si="3"/>
        <v>198.74419620984756</v>
      </c>
      <c r="AA9" s="87">
        <f t="shared" si="3"/>
        <v>201.46716496008781</v>
      </c>
      <c r="AB9" s="87">
        <f t="shared" si="3"/>
        <v>203.72614024801425</v>
      </c>
      <c r="AC9" s="87">
        <f t="shared" si="3"/>
        <v>205.90418612966755</v>
      </c>
      <c r="AD9" s="87">
        <f t="shared" si="3"/>
        <v>208.00258783292253</v>
      </c>
      <c r="AE9" s="87">
        <f t="shared" si="3"/>
        <v>210.09085549482347</v>
      </c>
      <c r="AF9" s="87">
        <f t="shared" si="3"/>
        <v>212.15918492369579</v>
      </c>
      <c r="AG9" s="87">
        <f t="shared" si="3"/>
        <v>214.30922675801747</v>
      </c>
      <c r="AH9" s="87">
        <f t="shared" si="3"/>
        <v>216.40867963042444</v>
      </c>
      <c r="AI9" s="87">
        <f t="shared" si="3"/>
        <v>218.52583871994065</v>
      </c>
      <c r="AJ9" s="87">
        <f t="shared" si="3"/>
        <v>220.70020069210605</v>
      </c>
      <c r="AK9" s="87">
        <f t="shared" si="3"/>
        <v>222.92387408851704</v>
      </c>
      <c r="AL9" s="87">
        <f t="shared" si="3"/>
        <v>225.09159649104981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47.536536157846427</v>
      </c>
      <c r="N10" s="11">
        <v>46.849010223991449</v>
      </c>
      <c r="O10" s="11">
        <v>47.757079147728803</v>
      </c>
      <c r="P10" s="11">
        <v>48.491341832675076</v>
      </c>
      <c r="Q10" s="11">
        <v>50.147470056392599</v>
      </c>
      <c r="R10" s="11">
        <v>51.670396213620506</v>
      </c>
      <c r="S10" s="11">
        <v>54.157514346157406</v>
      </c>
      <c r="T10" s="11">
        <v>49.649465765307106</v>
      </c>
      <c r="U10" s="11">
        <v>54.769520405131857</v>
      </c>
      <c r="V10" s="11">
        <v>56.867326978930045</v>
      </c>
      <c r="W10" s="11">
        <v>58.999237952522599</v>
      </c>
      <c r="X10" s="11">
        <v>68.440363721551805</v>
      </c>
      <c r="Y10" s="11">
        <v>69.414148220468576</v>
      </c>
      <c r="Z10" s="11">
        <v>70.55262126570787</v>
      </c>
      <c r="AA10" s="11">
        <v>71.719412716898688</v>
      </c>
      <c r="AB10" s="11">
        <v>72.699936766515307</v>
      </c>
      <c r="AC10" s="11">
        <v>73.665370790755475</v>
      </c>
      <c r="AD10" s="11">
        <v>74.615069343524382</v>
      </c>
      <c r="AE10" s="11">
        <v>75.564919431766981</v>
      </c>
      <c r="AF10" s="11">
        <v>76.503465382637657</v>
      </c>
      <c r="AG10" s="11">
        <v>77.477760608218929</v>
      </c>
      <c r="AH10" s="11">
        <v>78.454666539828111</v>
      </c>
      <c r="AI10" s="11">
        <v>79.448390743115056</v>
      </c>
      <c r="AJ10" s="11">
        <v>80.451270431366154</v>
      </c>
      <c r="AK10" s="11">
        <v>81.463273321200532</v>
      </c>
      <c r="AL10" s="11">
        <v>82.466799827797729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25.847636062081897</v>
      </c>
      <c r="N11" s="11">
        <v>27.512328537162908</v>
      </c>
      <c r="O11" s="11">
        <v>28.160215984991282</v>
      </c>
      <c r="P11" s="11">
        <v>29.316366958014395</v>
      </c>
      <c r="Q11" s="11">
        <v>28.44224715276048</v>
      </c>
      <c r="R11" s="11">
        <v>28.598570229469932</v>
      </c>
      <c r="S11" s="11">
        <v>30.145944525210382</v>
      </c>
      <c r="T11" s="11">
        <v>30.844432147423174</v>
      </c>
      <c r="U11" s="11">
        <v>31.301950221660071</v>
      </c>
      <c r="V11" s="11">
        <v>33.833881045405292</v>
      </c>
      <c r="W11" s="11">
        <v>33.13441310452847</v>
      </c>
      <c r="X11" s="11">
        <v>31.737146655744052</v>
      </c>
      <c r="Y11" s="11">
        <v>31.971270582420431</v>
      </c>
      <c r="Z11" s="11">
        <v>32.289727790678221</v>
      </c>
      <c r="AA11" s="11">
        <v>32.613769332847006</v>
      </c>
      <c r="AB11" s="11">
        <v>32.873222404258968</v>
      </c>
      <c r="AC11" s="11">
        <v>33.10423252780722</v>
      </c>
      <c r="AD11" s="11">
        <v>33.314444878780257</v>
      </c>
      <c r="AE11" s="11">
        <v>33.518484479861506</v>
      </c>
      <c r="AF11" s="11">
        <v>33.737026550066716</v>
      </c>
      <c r="AG11" s="11">
        <v>33.975907845384413</v>
      </c>
      <c r="AH11" s="11">
        <v>34.211027941311066</v>
      </c>
      <c r="AI11" s="11">
        <v>34.448078449325848</v>
      </c>
      <c r="AJ11" s="11">
        <v>34.690435965804021</v>
      </c>
      <c r="AK11" s="11">
        <v>34.927582192833562</v>
      </c>
      <c r="AL11" s="11">
        <v>35.139041773618459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32.464981889378159</v>
      </c>
      <c r="N12" s="11">
        <v>32.970284441309758</v>
      </c>
      <c r="O12" s="11">
        <v>32.489201366349349</v>
      </c>
      <c r="P12" s="11">
        <v>32.508634031856879</v>
      </c>
      <c r="Q12" s="11">
        <v>32.31687112310258</v>
      </c>
      <c r="R12" s="11">
        <v>32.837554352103076</v>
      </c>
      <c r="S12" s="11">
        <v>34.16792457970589</v>
      </c>
      <c r="T12" s="11">
        <v>32.780613834030028</v>
      </c>
      <c r="U12" s="11">
        <v>32.96257352234143</v>
      </c>
      <c r="V12" s="11">
        <v>34.1077816172863</v>
      </c>
      <c r="W12" s="11">
        <v>34.368680737449701</v>
      </c>
      <c r="X12" s="11">
        <v>32.523193586712722</v>
      </c>
      <c r="Y12" s="11">
        <v>32.714406561786078</v>
      </c>
      <c r="Z12" s="11">
        <v>33.018105712687941</v>
      </c>
      <c r="AA12" s="11">
        <v>33.354718727447413</v>
      </c>
      <c r="AB12" s="11">
        <v>33.624517686261846</v>
      </c>
      <c r="AC12" s="11">
        <v>33.898534663641229</v>
      </c>
      <c r="AD12" s="11">
        <v>34.160209553078907</v>
      </c>
      <c r="AE12" s="11">
        <v>34.419841058918564</v>
      </c>
      <c r="AF12" s="11">
        <v>34.671100393235328</v>
      </c>
      <c r="AG12" s="11">
        <v>34.934869670096631</v>
      </c>
      <c r="AH12" s="11">
        <v>35.176748450125515</v>
      </c>
      <c r="AI12" s="11">
        <v>35.424522137061366</v>
      </c>
      <c r="AJ12" s="11">
        <v>35.67611052683673</v>
      </c>
      <c r="AK12" s="11">
        <v>35.935343052314366</v>
      </c>
      <c r="AL12" s="11">
        <v>36.179642760558608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50.551711249787566</v>
      </c>
      <c r="N13" s="11">
        <v>47.889649006439427</v>
      </c>
      <c r="O13" s="11">
        <v>48.756411035970203</v>
      </c>
      <c r="P13" s="11">
        <v>50.730257186689364</v>
      </c>
      <c r="Q13" s="11">
        <v>50.871551703170141</v>
      </c>
      <c r="R13" s="11">
        <v>49.700655204836316</v>
      </c>
      <c r="S13" s="11">
        <v>53.206124534032817</v>
      </c>
      <c r="T13" s="11">
        <v>49.756754393696532</v>
      </c>
      <c r="U13" s="11">
        <v>54.586832950982611</v>
      </c>
      <c r="V13" s="11">
        <v>57.114515183871148</v>
      </c>
      <c r="W13" s="11">
        <v>61.070201980416876</v>
      </c>
      <c r="X13" s="11">
        <v>61.260708133083035</v>
      </c>
      <c r="Y13" s="11">
        <v>61.9927758550918</v>
      </c>
      <c r="Z13" s="11">
        <v>62.883741440773527</v>
      </c>
      <c r="AA13" s="11">
        <v>63.779264182894707</v>
      </c>
      <c r="AB13" s="11">
        <v>64.528463390978118</v>
      </c>
      <c r="AC13" s="11">
        <v>65.236048147463649</v>
      </c>
      <c r="AD13" s="11">
        <v>65.912864057538954</v>
      </c>
      <c r="AE13" s="11">
        <v>66.587610524276414</v>
      </c>
      <c r="AF13" s="11">
        <v>67.247592597756096</v>
      </c>
      <c r="AG13" s="11">
        <v>67.920688634317514</v>
      </c>
      <c r="AH13" s="11">
        <v>68.566236699159717</v>
      </c>
      <c r="AI13" s="11">
        <v>69.204847390438374</v>
      </c>
      <c r="AJ13" s="11">
        <v>69.882383768099146</v>
      </c>
      <c r="AK13" s="11">
        <v>70.597675522168558</v>
      </c>
      <c r="AL13" s="11">
        <v>71.306112129075018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98.022713952614325</v>
      </c>
      <c r="N15" s="87">
        <f>SUM(N16:N20)</f>
        <v>100.02591929446092</v>
      </c>
      <c r="O15" s="87">
        <f t="shared" ref="O15:AL15" si="5">SUM(O16:O20)</f>
        <v>103.59342493320224</v>
      </c>
      <c r="P15" s="87">
        <f t="shared" si="5"/>
        <v>102.33786901271472</v>
      </c>
      <c r="Q15" s="87">
        <f t="shared" si="5"/>
        <v>104.80666206226286</v>
      </c>
      <c r="R15" s="87">
        <f t="shared" si="5"/>
        <v>106.70437565774284</v>
      </c>
      <c r="S15" s="87">
        <f t="shared" si="5"/>
        <v>108.12919309756279</v>
      </c>
      <c r="T15" s="87">
        <f t="shared" si="5"/>
        <v>107.59885252614535</v>
      </c>
      <c r="U15" s="87">
        <f t="shared" si="5"/>
        <v>111.86449850334665</v>
      </c>
      <c r="V15" s="87">
        <f t="shared" si="5"/>
        <v>111.5327247473343</v>
      </c>
      <c r="W15" s="87">
        <f t="shared" si="5"/>
        <v>115.80444283486628</v>
      </c>
      <c r="X15" s="87">
        <f t="shared" si="5"/>
        <v>116.28067461290323</v>
      </c>
      <c r="Y15" s="87">
        <f t="shared" si="5"/>
        <v>117.60657416701227</v>
      </c>
      <c r="Z15" s="87">
        <f t="shared" si="5"/>
        <v>119.10657204331397</v>
      </c>
      <c r="AA15" s="87">
        <f t="shared" si="5"/>
        <v>120.59695012722847</v>
      </c>
      <c r="AB15" s="87">
        <f t="shared" si="5"/>
        <v>121.77946055767424</v>
      </c>
      <c r="AC15" s="87">
        <f t="shared" si="5"/>
        <v>122.89928883687659</v>
      </c>
      <c r="AD15" s="87">
        <f t="shared" si="5"/>
        <v>123.94339664668443</v>
      </c>
      <c r="AE15" s="87">
        <f t="shared" si="5"/>
        <v>125.00142372236009</v>
      </c>
      <c r="AF15" s="87">
        <f t="shared" si="5"/>
        <v>126.07727371719622</v>
      </c>
      <c r="AG15" s="87">
        <f t="shared" si="5"/>
        <v>127.19178826856248</v>
      </c>
      <c r="AH15" s="87">
        <f t="shared" si="5"/>
        <v>128.25212552905538</v>
      </c>
      <c r="AI15" s="87">
        <f t="shared" si="5"/>
        <v>129.35533533437282</v>
      </c>
      <c r="AJ15" s="87">
        <f t="shared" si="5"/>
        <v>130.46576176379222</v>
      </c>
      <c r="AK15" s="87">
        <f t="shared" si="5"/>
        <v>131.59590022430342</v>
      </c>
      <c r="AL15" s="87">
        <f t="shared" si="5"/>
        <v>132.68645201374716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13.559484167624056</v>
      </c>
      <c r="N16" s="11">
        <v>13.524122247708636</v>
      </c>
      <c r="O16" s="11">
        <v>13.981920420987032</v>
      </c>
      <c r="P16" s="11">
        <v>14.23388720034543</v>
      </c>
      <c r="Q16" s="11">
        <v>13.172452636175487</v>
      </c>
      <c r="R16" s="11">
        <v>13.166080862966536</v>
      </c>
      <c r="S16" s="11">
        <v>13.942244085685394</v>
      </c>
      <c r="T16" s="11">
        <v>14.357897519037836</v>
      </c>
      <c r="U16" s="11">
        <v>15.384867833235495</v>
      </c>
      <c r="V16" s="11">
        <v>14.900290968935032</v>
      </c>
      <c r="W16" s="11">
        <v>16.11368127656425</v>
      </c>
      <c r="X16" s="11">
        <v>14.669620481435254</v>
      </c>
      <c r="Y16" s="11">
        <v>14.796248747118042</v>
      </c>
      <c r="Z16" s="11">
        <v>14.970612072321847</v>
      </c>
      <c r="AA16" s="11">
        <v>15.151903131274283</v>
      </c>
      <c r="AB16" s="11">
        <v>15.292235239298469</v>
      </c>
      <c r="AC16" s="11">
        <v>15.433462319478757</v>
      </c>
      <c r="AD16" s="11">
        <v>15.560365581826195</v>
      </c>
      <c r="AE16" s="11">
        <v>15.68934134207508</v>
      </c>
      <c r="AF16" s="11">
        <v>15.827920558379081</v>
      </c>
      <c r="AG16" s="11">
        <v>15.96234506267413</v>
      </c>
      <c r="AH16" s="11">
        <v>16.097024902685799</v>
      </c>
      <c r="AI16" s="11">
        <v>16.23327096641659</v>
      </c>
      <c r="AJ16" s="11">
        <v>16.365909270145789</v>
      </c>
      <c r="AK16" s="11">
        <v>16.497784539582121</v>
      </c>
      <c r="AL16" s="11">
        <v>16.625967420452671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10.216451703146676</v>
      </c>
      <c r="N17" s="11">
        <v>12.735615404506717</v>
      </c>
      <c r="O17" s="11">
        <v>12.464208082080578</v>
      </c>
      <c r="P17" s="11">
        <v>12.456984494600961</v>
      </c>
      <c r="Q17" s="11">
        <v>12.052274677014179</v>
      </c>
      <c r="R17" s="11">
        <v>12.769336670369142</v>
      </c>
      <c r="S17" s="11">
        <v>12.889350059626391</v>
      </c>
      <c r="T17" s="11">
        <v>12.766077441049624</v>
      </c>
      <c r="U17" s="11">
        <v>13.988668925931119</v>
      </c>
      <c r="V17" s="11">
        <v>14.366249487931089</v>
      </c>
      <c r="W17" s="11">
        <v>14.42275113945278</v>
      </c>
      <c r="X17" s="11">
        <v>20.997627292722548</v>
      </c>
      <c r="Y17" s="11">
        <v>21.386454176794999</v>
      </c>
      <c r="Z17" s="11">
        <v>21.824845075629884</v>
      </c>
      <c r="AA17" s="11">
        <v>22.277743919030915</v>
      </c>
      <c r="AB17" s="11">
        <v>22.691441213491483</v>
      </c>
      <c r="AC17" s="11">
        <v>23.094300435012741</v>
      </c>
      <c r="AD17" s="11">
        <v>23.484562556374424</v>
      </c>
      <c r="AE17" s="11">
        <v>23.877541498871611</v>
      </c>
      <c r="AF17" s="11">
        <v>24.274737442085737</v>
      </c>
      <c r="AG17" s="11">
        <v>24.689835775559057</v>
      </c>
      <c r="AH17" s="11">
        <v>25.081076348363808</v>
      </c>
      <c r="AI17" s="11">
        <v>25.506454713984088</v>
      </c>
      <c r="AJ17" s="11">
        <v>25.930692745768471</v>
      </c>
      <c r="AK17" s="11">
        <v>26.3580480040312</v>
      </c>
      <c r="AL17" s="11">
        <v>26.787401884733857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10.355332161586082</v>
      </c>
      <c r="N18" s="11">
        <v>11.391390903759682</v>
      </c>
      <c r="O18" s="11">
        <v>11.657702091631641</v>
      </c>
      <c r="P18" s="11">
        <v>10.783988358846399</v>
      </c>
      <c r="Q18" s="11">
        <v>10.633600118303825</v>
      </c>
      <c r="R18" s="11">
        <v>10.662448442025834</v>
      </c>
      <c r="S18" s="11">
        <v>11.365431515884911</v>
      </c>
      <c r="T18" s="11">
        <v>10.660788994002148</v>
      </c>
      <c r="U18" s="11">
        <v>10.633490808315152</v>
      </c>
      <c r="V18" s="11">
        <v>10.276839766721425</v>
      </c>
      <c r="W18" s="11">
        <v>10.900372119800057</v>
      </c>
      <c r="X18" s="11">
        <v>9.0318012021158331</v>
      </c>
      <c r="Y18" s="11">
        <v>9.1317923888732775</v>
      </c>
      <c r="Z18" s="11">
        <v>9.2190824510866811</v>
      </c>
      <c r="AA18" s="11">
        <v>9.3043528044485146</v>
      </c>
      <c r="AB18" s="11">
        <v>9.36302344347739</v>
      </c>
      <c r="AC18" s="11">
        <v>9.4223804583451365</v>
      </c>
      <c r="AD18" s="11">
        <v>9.477664829943965</v>
      </c>
      <c r="AE18" s="11">
        <v>9.5431831377860998</v>
      </c>
      <c r="AF18" s="11">
        <v>9.6135465462751206</v>
      </c>
      <c r="AG18" s="11">
        <v>9.6914373899121458</v>
      </c>
      <c r="AH18" s="11">
        <v>9.7607408549977617</v>
      </c>
      <c r="AI18" s="11">
        <v>9.8270701900951121</v>
      </c>
      <c r="AJ18" s="11">
        <v>9.8825327826019205</v>
      </c>
      <c r="AK18" s="11">
        <v>9.9390802420407329</v>
      </c>
      <c r="AL18" s="11">
        <v>9.9876283485750434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12.61821289689656</v>
      </c>
      <c r="N19" s="11">
        <v>14.686741202172335</v>
      </c>
      <c r="O19" s="11">
        <v>15.33916817460887</v>
      </c>
      <c r="P19" s="11">
        <v>14.441655818299216</v>
      </c>
      <c r="Q19" s="11">
        <v>16.47981350438501</v>
      </c>
      <c r="R19" s="11">
        <v>17.874427605414454</v>
      </c>
      <c r="S19" s="11">
        <v>16.233706809659317</v>
      </c>
      <c r="T19" s="11">
        <v>17.492425997039298</v>
      </c>
      <c r="U19" s="11">
        <v>17.704650667310233</v>
      </c>
      <c r="V19" s="11">
        <v>16.858883099288867</v>
      </c>
      <c r="W19" s="11">
        <v>17.428438013377189</v>
      </c>
      <c r="X19" s="11">
        <v>15.322199382090822</v>
      </c>
      <c r="Y19" s="11">
        <v>15.604768155071994</v>
      </c>
      <c r="Z19" s="11">
        <v>15.858414054546866</v>
      </c>
      <c r="AA19" s="11">
        <v>16.06864146314042</v>
      </c>
      <c r="AB19" s="11">
        <v>16.229794247383349</v>
      </c>
      <c r="AC19" s="11">
        <v>16.380753716929942</v>
      </c>
      <c r="AD19" s="11">
        <v>16.525553097072905</v>
      </c>
      <c r="AE19" s="11">
        <v>16.680081141007491</v>
      </c>
      <c r="AF19" s="11">
        <v>16.827653359464811</v>
      </c>
      <c r="AG19" s="11">
        <v>16.973240838452</v>
      </c>
      <c r="AH19" s="11">
        <v>17.112273440196905</v>
      </c>
      <c r="AI19" s="11">
        <v>17.273551760768715</v>
      </c>
      <c r="AJ19" s="11">
        <v>17.427393675650649</v>
      </c>
      <c r="AK19" s="11">
        <v>17.606208213891488</v>
      </c>
      <c r="AL19" s="11">
        <v>17.768526145495624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51.273233023360952</v>
      </c>
      <c r="N20" s="11">
        <v>47.688049536313549</v>
      </c>
      <c r="O20" s="11">
        <v>50.150426163894117</v>
      </c>
      <c r="P20" s="11">
        <v>50.421353140622706</v>
      </c>
      <c r="Q20" s="11">
        <v>52.468521126384353</v>
      </c>
      <c r="R20" s="11">
        <v>52.232082076966883</v>
      </c>
      <c r="S20" s="11">
        <v>53.698460626706783</v>
      </c>
      <c r="T20" s="11">
        <v>52.321662575016454</v>
      </c>
      <c r="U20" s="11">
        <v>54.152820268554656</v>
      </c>
      <c r="V20" s="11">
        <v>55.130461424457891</v>
      </c>
      <c r="W20" s="11">
        <v>56.939200285672008</v>
      </c>
      <c r="X20" s="11">
        <v>56.259426254538781</v>
      </c>
      <c r="Y20" s="11">
        <v>56.687310699153961</v>
      </c>
      <c r="Z20" s="11">
        <v>57.233618389728697</v>
      </c>
      <c r="AA20" s="11">
        <v>57.794308809334346</v>
      </c>
      <c r="AB20" s="11">
        <v>58.202966414023557</v>
      </c>
      <c r="AC20" s="11">
        <v>58.568391907110005</v>
      </c>
      <c r="AD20" s="11">
        <v>58.895250581466954</v>
      </c>
      <c r="AE20" s="11">
        <v>59.211276602619805</v>
      </c>
      <c r="AF20" s="11">
        <v>59.533415810991471</v>
      </c>
      <c r="AG20" s="11">
        <v>59.874929201965138</v>
      </c>
      <c r="AH20" s="11">
        <v>60.201009982811094</v>
      </c>
      <c r="AI20" s="11">
        <v>60.514987703108325</v>
      </c>
      <c r="AJ20" s="11">
        <v>60.859233289625394</v>
      </c>
      <c r="AK20" s="11">
        <v>61.194779224757873</v>
      </c>
      <c r="AL20" s="11">
        <v>61.516928214489951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90.991317677727466</v>
      </c>
      <c r="N22" s="87">
        <f>SUM(N23:N24)</f>
        <v>87.946768687214202</v>
      </c>
      <c r="O22" s="87">
        <f t="shared" ref="O22:AL22" si="7">SUM(O23:O24)</f>
        <v>88.853828728098449</v>
      </c>
      <c r="P22" s="87">
        <f t="shared" si="7"/>
        <v>86.578744481316534</v>
      </c>
      <c r="Q22" s="87">
        <f t="shared" si="7"/>
        <v>87.419157891090819</v>
      </c>
      <c r="R22" s="87">
        <f t="shared" si="7"/>
        <v>87.580615457669239</v>
      </c>
      <c r="S22" s="87">
        <f t="shared" si="7"/>
        <v>84.391405783428127</v>
      </c>
      <c r="T22" s="87">
        <f t="shared" si="7"/>
        <v>84.444026717168271</v>
      </c>
      <c r="U22" s="87">
        <f t="shared" si="7"/>
        <v>87.10155766634891</v>
      </c>
      <c r="V22" s="87">
        <f t="shared" si="7"/>
        <v>83.203699097799202</v>
      </c>
      <c r="W22" s="87">
        <f t="shared" si="7"/>
        <v>84.655466921176611</v>
      </c>
      <c r="X22" s="87">
        <f t="shared" si="7"/>
        <v>86.64322435259416</v>
      </c>
      <c r="Y22" s="87">
        <f t="shared" si="7"/>
        <v>86.182982290307393</v>
      </c>
      <c r="Z22" s="87">
        <f t="shared" si="7"/>
        <v>85.822339467508669</v>
      </c>
      <c r="AA22" s="87">
        <f t="shared" si="7"/>
        <v>85.444789918558683</v>
      </c>
      <c r="AB22" s="87">
        <f t="shared" si="7"/>
        <v>84.859908440011893</v>
      </c>
      <c r="AC22" s="87">
        <f t="shared" si="7"/>
        <v>84.226237102979212</v>
      </c>
      <c r="AD22" s="87">
        <f t="shared" si="7"/>
        <v>83.541483450893296</v>
      </c>
      <c r="AE22" s="87">
        <f t="shared" si="7"/>
        <v>82.858843815047891</v>
      </c>
      <c r="AF22" s="87">
        <f t="shared" si="7"/>
        <v>82.17133973084438</v>
      </c>
      <c r="AG22" s="87">
        <f t="shared" si="7"/>
        <v>81.567301894312322</v>
      </c>
      <c r="AH22" s="87">
        <f t="shared" si="7"/>
        <v>81.027134664991891</v>
      </c>
      <c r="AI22" s="87">
        <f t="shared" si="7"/>
        <v>80.416285369707367</v>
      </c>
      <c r="AJ22" s="87">
        <f t="shared" si="7"/>
        <v>79.738594675543098</v>
      </c>
      <c r="AK22" s="87">
        <f t="shared" si="7"/>
        <v>78.847727092953093</v>
      </c>
      <c r="AL22" s="87">
        <f t="shared" si="7"/>
        <v>78.191735747175642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66.806182491958296</v>
      </c>
      <c r="N23" s="11">
        <v>65.946518823498494</v>
      </c>
      <c r="O23" s="11">
        <v>67.456598616617597</v>
      </c>
      <c r="P23" s="11">
        <v>65.021828971009839</v>
      </c>
      <c r="Q23" s="11">
        <v>66.076948264104573</v>
      </c>
      <c r="R23" s="11">
        <v>67.556879171502899</v>
      </c>
      <c r="S23" s="11">
        <v>65.618016580498178</v>
      </c>
      <c r="T23" s="11">
        <v>65.456051125413424</v>
      </c>
      <c r="U23" s="11">
        <v>66.770482777571331</v>
      </c>
      <c r="V23" s="11">
        <v>65.276674392490747</v>
      </c>
      <c r="W23" s="11">
        <v>67.173039300312013</v>
      </c>
      <c r="X23" s="11">
        <v>69.132484650166319</v>
      </c>
      <c r="Y23" s="11">
        <v>69.034733812469838</v>
      </c>
      <c r="Z23" s="11">
        <v>69.028834749590203</v>
      </c>
      <c r="AA23" s="11">
        <v>69.02946166937916</v>
      </c>
      <c r="AB23" s="11">
        <v>68.845378961956769</v>
      </c>
      <c r="AC23" s="11">
        <v>68.619156564087206</v>
      </c>
      <c r="AD23" s="11">
        <v>68.321737346656008</v>
      </c>
      <c r="AE23" s="11">
        <v>68.002413406057016</v>
      </c>
      <c r="AF23" s="11">
        <v>67.721468758762484</v>
      </c>
      <c r="AG23" s="11">
        <v>67.479644227372304</v>
      </c>
      <c r="AH23" s="11">
        <v>67.191294942498189</v>
      </c>
      <c r="AI23" s="11">
        <v>66.85204413035585</v>
      </c>
      <c r="AJ23" s="11">
        <v>66.48888345357895</v>
      </c>
      <c r="AK23" s="11">
        <v>66.158133207514524</v>
      </c>
      <c r="AL23" s="11">
        <v>65.872798604359701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24.185135185769166</v>
      </c>
      <c r="N24" s="11">
        <v>22.000249863715709</v>
      </c>
      <c r="O24" s="11">
        <v>21.397230111480855</v>
      </c>
      <c r="P24" s="11">
        <v>21.556915510306695</v>
      </c>
      <c r="Q24" s="11">
        <v>21.342209626986246</v>
      </c>
      <c r="R24" s="11">
        <v>20.023736286166336</v>
      </c>
      <c r="S24" s="11">
        <v>18.773389202929955</v>
      </c>
      <c r="T24" s="11">
        <v>18.987975591754854</v>
      </c>
      <c r="U24" s="11">
        <v>20.331074888777582</v>
      </c>
      <c r="V24" s="11">
        <v>17.927024705308455</v>
      </c>
      <c r="W24" s="11">
        <v>17.482427620864602</v>
      </c>
      <c r="X24" s="11">
        <v>17.510739702427834</v>
      </c>
      <c r="Y24" s="11">
        <v>17.148248477837548</v>
      </c>
      <c r="Z24" s="11">
        <v>16.793504717918459</v>
      </c>
      <c r="AA24" s="11">
        <v>16.415328249179527</v>
      </c>
      <c r="AB24" s="11">
        <v>16.01452947805512</v>
      </c>
      <c r="AC24" s="11">
        <v>15.607080538892014</v>
      </c>
      <c r="AD24" s="11">
        <v>15.219746104237286</v>
      </c>
      <c r="AE24" s="11">
        <v>14.856430408990867</v>
      </c>
      <c r="AF24" s="11">
        <v>14.4498709720819</v>
      </c>
      <c r="AG24" s="11">
        <v>14.087657666940025</v>
      </c>
      <c r="AH24" s="11">
        <v>13.835839722493708</v>
      </c>
      <c r="AI24" s="11">
        <v>13.564241239351524</v>
      </c>
      <c r="AJ24" s="11">
        <v>13.249711221964148</v>
      </c>
      <c r="AK24" s="11">
        <v>12.689593885438565</v>
      </c>
      <c r="AL24" s="11">
        <v>12.318937142815937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74.372964876206851</v>
      </c>
      <c r="N26" s="87">
        <f>SUM(N27:N30)</f>
        <v>76.596767640027991</v>
      </c>
      <c r="O26" s="87">
        <f t="shared" ref="O26:AL26" si="9">SUM(O27:O30)</f>
        <v>76.039621923245562</v>
      </c>
      <c r="P26" s="87">
        <f t="shared" si="9"/>
        <v>76.42009312063314</v>
      </c>
      <c r="Q26" s="87">
        <f t="shared" si="9"/>
        <v>80.35056973873327</v>
      </c>
      <c r="R26" s="87">
        <f>SUM(R27:R30)</f>
        <v>79.440266088986505</v>
      </c>
      <c r="S26" s="87">
        <f t="shared" si="9"/>
        <v>79.92915877579378</v>
      </c>
      <c r="T26" s="87">
        <f t="shared" si="9"/>
        <v>78.584353198780562</v>
      </c>
      <c r="U26" s="87">
        <f t="shared" si="9"/>
        <v>75.049341490293017</v>
      </c>
      <c r="V26" s="87">
        <f t="shared" si="9"/>
        <v>77.51990861635386</v>
      </c>
      <c r="W26" s="87">
        <f t="shared" si="9"/>
        <v>68.504012721631113</v>
      </c>
      <c r="X26" s="87">
        <f t="shared" si="9"/>
        <v>70.099599862515987</v>
      </c>
      <c r="Y26" s="87">
        <f t="shared" si="9"/>
        <v>70.388300687228678</v>
      </c>
      <c r="Z26" s="87">
        <f t="shared" si="9"/>
        <v>71.009570349514036</v>
      </c>
      <c r="AA26" s="87">
        <f t="shared" si="9"/>
        <v>71.511847819495699</v>
      </c>
      <c r="AB26" s="87">
        <f t="shared" si="9"/>
        <v>71.631289573909513</v>
      </c>
      <c r="AC26" s="87">
        <f t="shared" si="9"/>
        <v>71.664608013225333</v>
      </c>
      <c r="AD26" s="87">
        <f t="shared" si="9"/>
        <v>71.626762891828619</v>
      </c>
      <c r="AE26" s="87">
        <f t="shared" si="9"/>
        <v>71.623242941803838</v>
      </c>
      <c r="AF26" s="87">
        <f t="shared" si="9"/>
        <v>71.616130950161192</v>
      </c>
      <c r="AG26" s="87">
        <f t="shared" si="9"/>
        <v>71.650453202250134</v>
      </c>
      <c r="AH26" s="87">
        <f t="shared" si="9"/>
        <v>71.659855019952204</v>
      </c>
      <c r="AI26" s="87">
        <f t="shared" si="9"/>
        <v>71.649670219239667</v>
      </c>
      <c r="AJ26" s="87">
        <f t="shared" si="9"/>
        <v>71.631827817431812</v>
      </c>
      <c r="AK26" s="87">
        <f t="shared" si="9"/>
        <v>71.67830660098042</v>
      </c>
      <c r="AL26" s="87">
        <f t="shared" si="9"/>
        <v>71.700662482136948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8.1720629305417702</v>
      </c>
      <c r="N27" s="11">
        <v>8.6950695781087219</v>
      </c>
      <c r="O27" s="11">
        <v>9.7629452937578449</v>
      </c>
      <c r="P27" s="11">
        <v>8.3518453023160344</v>
      </c>
      <c r="Q27" s="11">
        <v>10.69277231078029</v>
      </c>
      <c r="R27" s="11">
        <v>9.0862630006302023</v>
      </c>
      <c r="S27" s="11">
        <v>9.3435107035362783</v>
      </c>
      <c r="T27" s="11">
        <v>9.148124269381352</v>
      </c>
      <c r="U27" s="11">
        <v>9.0213057421628289</v>
      </c>
      <c r="V27" s="11">
        <v>10.007143783170065</v>
      </c>
      <c r="W27" s="11">
        <v>8.568107524503592</v>
      </c>
      <c r="X27" s="11">
        <v>8.1872723321963043</v>
      </c>
      <c r="Y27" s="11">
        <v>8.3344004084399739</v>
      </c>
      <c r="Z27" s="11">
        <v>8.505754717975945</v>
      </c>
      <c r="AA27" s="11">
        <v>8.6602631427861017</v>
      </c>
      <c r="AB27" s="11">
        <v>8.7819750311965183</v>
      </c>
      <c r="AC27" s="11">
        <v>8.898235046022906</v>
      </c>
      <c r="AD27" s="11">
        <v>9.0083316381352354</v>
      </c>
      <c r="AE27" s="11">
        <v>9.1100201999215837</v>
      </c>
      <c r="AF27" s="11">
        <v>9.2170171237492227</v>
      </c>
      <c r="AG27" s="11">
        <v>9.3450671219319172</v>
      </c>
      <c r="AH27" s="11">
        <v>9.4705280537705576</v>
      </c>
      <c r="AI27" s="11">
        <v>9.5952439754963876</v>
      </c>
      <c r="AJ27" s="11">
        <v>9.7255588407711144</v>
      </c>
      <c r="AK27" s="11">
        <v>9.8592847225975877</v>
      </c>
      <c r="AL27" s="11">
        <v>9.9971122570224082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25.895345121117117</v>
      </c>
      <c r="N28" s="11">
        <v>26.702541759991867</v>
      </c>
      <c r="O28" s="11">
        <v>25.452948690639833</v>
      </c>
      <c r="P28" s="11">
        <v>26.65783061703867</v>
      </c>
      <c r="Q28" s="11">
        <v>27.276969270154151</v>
      </c>
      <c r="R28" s="11">
        <v>27.006136786169741</v>
      </c>
      <c r="S28" s="11">
        <v>27.21912008794127</v>
      </c>
      <c r="T28" s="11">
        <v>26.217319390683603</v>
      </c>
      <c r="U28" s="11">
        <v>25.897993832383531</v>
      </c>
      <c r="V28" s="11">
        <v>27.457095008184478</v>
      </c>
      <c r="W28" s="11">
        <v>23.77131750206636</v>
      </c>
      <c r="X28" s="11">
        <v>24.193579015873134</v>
      </c>
      <c r="Y28" s="11">
        <v>24.186106661955833</v>
      </c>
      <c r="Z28" s="11">
        <v>24.280085946083776</v>
      </c>
      <c r="AA28" s="11">
        <v>24.353433631429198</v>
      </c>
      <c r="AB28" s="11">
        <v>24.319210631453021</v>
      </c>
      <c r="AC28" s="11">
        <v>24.267648729162833</v>
      </c>
      <c r="AD28" s="11">
        <v>24.1990654905341</v>
      </c>
      <c r="AE28" s="11">
        <v>24.140286964754548</v>
      </c>
      <c r="AF28" s="11">
        <v>24.080220231798545</v>
      </c>
      <c r="AG28" s="11">
        <v>24.01940644857471</v>
      </c>
      <c r="AH28" s="11">
        <v>23.953165054316038</v>
      </c>
      <c r="AI28" s="11">
        <v>23.892585855530768</v>
      </c>
      <c r="AJ28" s="11">
        <v>23.839854376994204</v>
      </c>
      <c r="AK28" s="11">
        <v>23.803284999240795</v>
      </c>
      <c r="AL28" s="11">
        <v>23.745633966876536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24.415684088675139</v>
      </c>
      <c r="N29" s="11">
        <v>24.313417238955832</v>
      </c>
      <c r="O29" s="11">
        <v>22.895410404523844</v>
      </c>
      <c r="P29" s="11">
        <v>22.989116769750211</v>
      </c>
      <c r="Q29" s="11">
        <v>23.150184387472613</v>
      </c>
      <c r="R29" s="11">
        <v>23.707843575802183</v>
      </c>
      <c r="S29" s="11">
        <v>24.018266899603837</v>
      </c>
      <c r="T29" s="11">
        <v>23.668094900060886</v>
      </c>
      <c r="U29" s="11">
        <v>20.771580653219893</v>
      </c>
      <c r="V29" s="11">
        <v>22.227639758987522</v>
      </c>
      <c r="W29" s="11">
        <v>19.634177362270229</v>
      </c>
      <c r="X29" s="11">
        <v>20.382491266318812</v>
      </c>
      <c r="Y29" s="11">
        <v>20.308794472548858</v>
      </c>
      <c r="Z29" s="11">
        <v>20.443818474033407</v>
      </c>
      <c r="AA29" s="11">
        <v>20.516013109992439</v>
      </c>
      <c r="AB29" s="11">
        <v>20.410357156571205</v>
      </c>
      <c r="AC29" s="11">
        <v>20.283749067398329</v>
      </c>
      <c r="AD29" s="11">
        <v>20.142848936649614</v>
      </c>
      <c r="AE29" s="11">
        <v>20.007261753103524</v>
      </c>
      <c r="AF29" s="11">
        <v>19.865567787167052</v>
      </c>
      <c r="AG29" s="11">
        <v>19.738432970634182</v>
      </c>
      <c r="AH29" s="11">
        <v>19.604293573692644</v>
      </c>
      <c r="AI29" s="11">
        <v>19.461054513454151</v>
      </c>
      <c r="AJ29" s="11">
        <v>19.313983150803931</v>
      </c>
      <c r="AK29" s="11">
        <v>19.18670051442577</v>
      </c>
      <c r="AL29" s="11">
        <v>19.043655260790118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15.889872735872826</v>
      </c>
      <c r="N30" s="11">
        <v>16.885739062971574</v>
      </c>
      <c r="O30" s="11">
        <v>17.92831753432403</v>
      </c>
      <c r="P30" s="11">
        <v>18.42130043152823</v>
      </c>
      <c r="Q30" s="11">
        <v>19.230643770326225</v>
      </c>
      <c r="R30" s="11">
        <v>19.640022726384373</v>
      </c>
      <c r="S30" s="11">
        <v>19.348261084712394</v>
      </c>
      <c r="T30" s="11">
        <v>19.550814638654717</v>
      </c>
      <c r="U30" s="11">
        <v>19.35846126252676</v>
      </c>
      <c r="V30" s="11">
        <v>17.828030066011792</v>
      </c>
      <c r="W30" s="11">
        <v>16.530410332790932</v>
      </c>
      <c r="X30" s="11">
        <v>17.336257248127744</v>
      </c>
      <c r="Y30" s="11">
        <v>17.558999144284023</v>
      </c>
      <c r="Z30" s="11">
        <v>17.779911211420917</v>
      </c>
      <c r="AA30" s="11">
        <v>17.98213793528797</v>
      </c>
      <c r="AB30" s="11">
        <v>18.119746754688759</v>
      </c>
      <c r="AC30" s="11">
        <v>18.214975170641271</v>
      </c>
      <c r="AD30" s="11">
        <v>18.27651682650967</v>
      </c>
      <c r="AE30" s="11">
        <v>18.365674024024187</v>
      </c>
      <c r="AF30" s="11">
        <v>18.453325807446376</v>
      </c>
      <c r="AG30" s="11">
        <v>18.547546661109322</v>
      </c>
      <c r="AH30" s="11">
        <v>18.631868338172961</v>
      </c>
      <c r="AI30" s="11">
        <v>18.70078587475836</v>
      </c>
      <c r="AJ30" s="11">
        <v>18.75243144886257</v>
      </c>
      <c r="AK30" s="11">
        <v>18.829036364716281</v>
      </c>
      <c r="AL30" s="11">
        <v>18.914260997447887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70.04216604713352</v>
      </c>
      <c r="N32" s="87">
        <f t="shared" si="10"/>
        <v>70.037539128673032</v>
      </c>
      <c r="O32" s="87">
        <f t="shared" si="10"/>
        <v>69.223248305845857</v>
      </c>
      <c r="P32" s="87">
        <f t="shared" si="10"/>
        <v>71.931576043320675</v>
      </c>
      <c r="Q32" s="87">
        <f t="shared" si="10"/>
        <v>73.220362099964191</v>
      </c>
      <c r="R32" s="87">
        <f t="shared" si="10"/>
        <v>76.644560863262953</v>
      </c>
      <c r="S32" s="87">
        <f t="shared" si="10"/>
        <v>76.591146072227431</v>
      </c>
      <c r="T32" s="87">
        <f t="shared" si="10"/>
        <v>75.837510046491772</v>
      </c>
      <c r="U32" s="87">
        <f t="shared" si="10"/>
        <v>76.360345213856178</v>
      </c>
      <c r="V32" s="87">
        <f t="shared" si="10"/>
        <v>78.678145546912731</v>
      </c>
      <c r="W32" s="87">
        <f t="shared" si="10"/>
        <v>74.142382150038557</v>
      </c>
      <c r="X32" s="87">
        <f t="shared" si="10"/>
        <v>73.566281075821323</v>
      </c>
      <c r="Y32" s="87">
        <f t="shared" si="10"/>
        <v>74.306935084592723</v>
      </c>
      <c r="Z32" s="87">
        <f t="shared" si="10"/>
        <v>75.139726331928159</v>
      </c>
      <c r="AA32" s="87">
        <f t="shared" si="10"/>
        <v>75.994833851564678</v>
      </c>
      <c r="AB32" s="87">
        <f t="shared" si="10"/>
        <v>76.718397597473356</v>
      </c>
      <c r="AC32" s="87">
        <f t="shared" si="10"/>
        <v>77.378585895682264</v>
      </c>
      <c r="AD32" s="87">
        <f t="shared" si="10"/>
        <v>78.005481880952033</v>
      </c>
      <c r="AE32" s="87">
        <f t="shared" ref="AE32" si="11">SUM(AE33:AE35)</f>
        <v>78.62097712702915</v>
      </c>
      <c r="AF32" s="87">
        <f t="shared" ref="AF32" si="12">SUM(AF33:AF35)</f>
        <v>79.244354535373972</v>
      </c>
      <c r="AG32" s="87">
        <f t="shared" ref="AG32" si="13">SUM(AG33:AG35)</f>
        <v>79.890347891754857</v>
      </c>
      <c r="AH32" s="87">
        <f t="shared" ref="AH32" si="14">SUM(AH33:AH35)</f>
        <v>80.514771926066942</v>
      </c>
      <c r="AI32" s="87">
        <f t="shared" ref="AI32" si="15">SUM(AI33:AI35)</f>
        <v>81.149631183923731</v>
      </c>
      <c r="AJ32" s="87">
        <f t="shared" ref="AJ32" si="16">SUM(AJ33:AJ35)</f>
        <v>81.792415695718717</v>
      </c>
      <c r="AK32" s="87">
        <f t="shared" ref="AK32" si="17">SUM(AK33:AK35)</f>
        <v>82.422426407699675</v>
      </c>
      <c r="AL32" s="87">
        <f t="shared" ref="AL32" si="18">SUM(AL33:AL35)</f>
        <v>83.039980875469467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52.122295693443682</v>
      </c>
      <c r="N33" s="11">
        <v>50.645490594667571</v>
      </c>
      <c r="O33" s="11">
        <v>50.175007271844549</v>
      </c>
      <c r="P33" s="11">
        <v>52.500547467315137</v>
      </c>
      <c r="Q33" s="11">
        <v>53.438366745029235</v>
      </c>
      <c r="R33" s="11">
        <v>56.609283243797719</v>
      </c>
      <c r="S33" s="11">
        <v>57.366781509304424</v>
      </c>
      <c r="T33" s="11">
        <v>56.924510331669758</v>
      </c>
      <c r="U33" s="11">
        <v>56.442699664067426</v>
      </c>
      <c r="V33" s="11">
        <v>57.608758924443684</v>
      </c>
      <c r="W33" s="11">
        <v>54.444134115555471</v>
      </c>
      <c r="X33" s="11">
        <v>55.261823792770684</v>
      </c>
      <c r="Y33" s="11">
        <v>55.905309756376134</v>
      </c>
      <c r="Z33" s="11">
        <v>56.612027850652915</v>
      </c>
      <c r="AA33" s="11">
        <v>57.348786841528899</v>
      </c>
      <c r="AB33" s="11">
        <v>57.997754204811031</v>
      </c>
      <c r="AC33" s="11">
        <v>58.600815260425676</v>
      </c>
      <c r="AD33" s="11">
        <v>59.17931717344949</v>
      </c>
      <c r="AE33" s="11">
        <v>59.734970511194952</v>
      </c>
      <c r="AF33" s="11">
        <v>60.302102456963119</v>
      </c>
      <c r="AG33" s="11">
        <v>60.903498657928608</v>
      </c>
      <c r="AH33" s="11">
        <v>61.498145650352832</v>
      </c>
      <c r="AI33" s="11">
        <v>62.095953924572981</v>
      </c>
      <c r="AJ33" s="11">
        <v>62.699121958207776</v>
      </c>
      <c r="AK33" s="11">
        <v>63.289027224775687</v>
      </c>
      <c r="AL33" s="11">
        <v>63.866033782249858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16.544937909481895</v>
      </c>
      <c r="N34" s="11">
        <v>18.415710796015478</v>
      </c>
      <c r="O34" s="11">
        <v>18.068014826539265</v>
      </c>
      <c r="P34" s="11">
        <v>18.542173293601113</v>
      </c>
      <c r="Q34" s="11">
        <v>18.777812206257462</v>
      </c>
      <c r="R34" s="11">
        <v>19.113740878104398</v>
      </c>
      <c r="S34" s="11">
        <v>18.431282688816971</v>
      </c>
      <c r="T34" s="11">
        <v>18.087692916564876</v>
      </c>
      <c r="U34" s="11">
        <v>19.071373660328145</v>
      </c>
      <c r="V34" s="11">
        <v>20.299656666884214</v>
      </c>
      <c r="W34" s="11">
        <v>18.754555353693917</v>
      </c>
      <c r="X34" s="11">
        <v>17.617213633221464</v>
      </c>
      <c r="Y34" s="11">
        <v>17.70414291161747</v>
      </c>
      <c r="Z34" s="11">
        <v>17.821099125313491</v>
      </c>
      <c r="AA34" s="11">
        <v>17.930954354181768</v>
      </c>
      <c r="AB34" s="11">
        <v>17.999791682494841</v>
      </c>
      <c r="AC34" s="11">
        <v>18.051024879051962</v>
      </c>
      <c r="AD34" s="11">
        <v>18.094205090690465</v>
      </c>
      <c r="AE34" s="11">
        <v>18.149037817469083</v>
      </c>
      <c r="AF34" s="11">
        <v>18.200282023456396</v>
      </c>
      <c r="AG34" s="11">
        <v>18.239775891987389</v>
      </c>
      <c r="AH34" s="11">
        <v>18.265058650120107</v>
      </c>
      <c r="AI34" s="11">
        <v>18.297622360250102</v>
      </c>
      <c r="AJ34" s="11">
        <v>18.33312187598203</v>
      </c>
      <c r="AK34" s="11">
        <v>18.369180872932937</v>
      </c>
      <c r="AL34" s="11">
        <v>18.406360095338382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1.3749324442079398</v>
      </c>
      <c r="N35" s="11">
        <v>0.97633773798998236</v>
      </c>
      <c r="O35" s="11">
        <v>0.98022620746204248</v>
      </c>
      <c r="P35" s="11">
        <v>0.88885528240442735</v>
      </c>
      <c r="Q35" s="11">
        <v>1.0041831486774928</v>
      </c>
      <c r="R35" s="11">
        <v>0.92153674136083619</v>
      </c>
      <c r="S35" s="11">
        <v>0.79308187410603226</v>
      </c>
      <c r="T35" s="11">
        <v>0.82530679825713371</v>
      </c>
      <c r="U35" s="11">
        <v>0.84627188946060561</v>
      </c>
      <c r="V35" s="11">
        <v>0.76972995558484247</v>
      </c>
      <c r="W35" s="11">
        <v>0.94369268078916535</v>
      </c>
      <c r="X35" s="11">
        <v>0.6872436498291693</v>
      </c>
      <c r="Y35" s="11">
        <v>0.69748241659912058</v>
      </c>
      <c r="Z35" s="11">
        <v>0.70659935596175549</v>
      </c>
      <c r="AA35" s="11">
        <v>0.71509265585401394</v>
      </c>
      <c r="AB35" s="11">
        <v>0.7208517101674784</v>
      </c>
      <c r="AC35" s="11">
        <v>0.72674575620461601</v>
      </c>
      <c r="AD35" s="11">
        <v>0.731959616812072</v>
      </c>
      <c r="AE35" s="11">
        <v>0.73696879836511187</v>
      </c>
      <c r="AF35" s="11">
        <v>0.74197005495444668</v>
      </c>
      <c r="AG35" s="11">
        <v>0.74707334183885221</v>
      </c>
      <c r="AH35" s="11">
        <v>0.75156762559400192</v>
      </c>
      <c r="AI35" s="11">
        <v>0.75605489910065282</v>
      </c>
      <c r="AJ35" s="11">
        <v>0.76017186152889737</v>
      </c>
      <c r="AK35" s="11">
        <v>0.764218309991053</v>
      </c>
      <c r="AL35" s="11">
        <v>0.76758699788123008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57.33745480949036</v>
      </c>
      <c r="N37" s="87">
        <f t="shared" ref="N37:AL37" si="19">SUM(N38:N39)</f>
        <v>60.588473010278165</v>
      </c>
      <c r="O37" s="87">
        <f t="shared" si="19"/>
        <v>64.010356776945315</v>
      </c>
      <c r="P37" s="87">
        <f t="shared" si="19"/>
        <v>63.652331877642169</v>
      </c>
      <c r="Q37" s="87">
        <f t="shared" si="19"/>
        <v>61.847671193022222</v>
      </c>
      <c r="R37" s="87">
        <f t="shared" si="19"/>
        <v>61.851807801329052</v>
      </c>
      <c r="S37" s="87">
        <f t="shared" si="19"/>
        <v>63.520624490997292</v>
      </c>
      <c r="T37" s="87">
        <f t="shared" si="19"/>
        <v>60.528976146595127</v>
      </c>
      <c r="U37" s="87">
        <f t="shared" si="19"/>
        <v>61.60304453440768</v>
      </c>
      <c r="V37" s="87">
        <f t="shared" si="19"/>
        <v>61.78884053431333</v>
      </c>
      <c r="W37" s="87">
        <f t="shared" si="19"/>
        <v>62.344292771821898</v>
      </c>
      <c r="X37" s="87">
        <f t="shared" si="19"/>
        <v>62.812011387088106</v>
      </c>
      <c r="Y37" s="87">
        <f t="shared" si="19"/>
        <v>62.866720900190984</v>
      </c>
      <c r="Z37" s="87">
        <f t="shared" si="19"/>
        <v>63.081817196321005</v>
      </c>
      <c r="AA37" s="87">
        <f t="shared" si="19"/>
        <v>63.329310183506401</v>
      </c>
      <c r="AB37" s="87">
        <f t="shared" si="19"/>
        <v>63.469332499495501</v>
      </c>
      <c r="AC37" s="87">
        <f t="shared" si="19"/>
        <v>63.556496905573901</v>
      </c>
      <c r="AD37" s="87">
        <f t="shared" si="19"/>
        <v>63.59477614654709</v>
      </c>
      <c r="AE37" s="87">
        <f t="shared" si="19"/>
        <v>63.630210833229157</v>
      </c>
      <c r="AF37" s="87">
        <f t="shared" si="19"/>
        <v>63.64864369099061</v>
      </c>
      <c r="AG37" s="87">
        <f t="shared" si="19"/>
        <v>63.646564116838434</v>
      </c>
      <c r="AH37" s="87">
        <f t="shared" si="19"/>
        <v>63.694883069277012</v>
      </c>
      <c r="AI37" s="87">
        <f t="shared" si="19"/>
        <v>63.700193898631646</v>
      </c>
      <c r="AJ37" s="87">
        <f t="shared" si="19"/>
        <v>63.703681018939015</v>
      </c>
      <c r="AK37" s="87">
        <f t="shared" si="19"/>
        <v>63.700112290416428</v>
      </c>
      <c r="AL37" s="87">
        <f t="shared" si="19"/>
        <v>63.726772699828402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46.256796334045518</v>
      </c>
      <c r="N38" s="11">
        <v>49.458849858377292</v>
      </c>
      <c r="O38" s="11">
        <v>52.63890710796656</v>
      </c>
      <c r="P38" s="11">
        <v>52.393447557440069</v>
      </c>
      <c r="Q38" s="11">
        <v>51.022429282603689</v>
      </c>
      <c r="R38" s="11">
        <v>50.083466427079443</v>
      </c>
      <c r="S38" s="11">
        <v>52.059142861043028</v>
      </c>
      <c r="T38" s="11">
        <v>48.480728412624636</v>
      </c>
      <c r="U38" s="11">
        <v>48.86094560402173</v>
      </c>
      <c r="V38" s="11">
        <v>49.309584539829046</v>
      </c>
      <c r="W38" s="11">
        <v>49.569167025191781</v>
      </c>
      <c r="X38" s="11">
        <v>49.292277758377736</v>
      </c>
      <c r="Y38" s="11">
        <v>49.192660577575303</v>
      </c>
      <c r="Z38" s="11">
        <v>49.205785372766115</v>
      </c>
      <c r="AA38" s="11">
        <v>49.25367096721692</v>
      </c>
      <c r="AB38" s="11">
        <v>49.218782250594323</v>
      </c>
      <c r="AC38" s="11">
        <v>49.125358287739374</v>
      </c>
      <c r="AD38" s="11">
        <v>48.994433288760305</v>
      </c>
      <c r="AE38" s="11">
        <v>48.877426363649384</v>
      </c>
      <c r="AF38" s="11">
        <v>48.735629512871014</v>
      </c>
      <c r="AG38" s="11">
        <v>48.567366896005822</v>
      </c>
      <c r="AH38" s="11">
        <v>48.462253473865239</v>
      </c>
      <c r="AI38" s="11">
        <v>48.311116500712288</v>
      </c>
      <c r="AJ38" s="11">
        <v>48.148168330765188</v>
      </c>
      <c r="AK38" s="11">
        <v>47.983394229151401</v>
      </c>
      <c r="AL38" s="11">
        <v>47.847837074285593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11.080658475444841</v>
      </c>
      <c r="N39" s="11">
        <v>11.129623151900876</v>
      </c>
      <c r="O39" s="11">
        <v>11.371449668978752</v>
      </c>
      <c r="P39" s="11">
        <v>11.258884320202103</v>
      </c>
      <c r="Q39" s="11">
        <v>10.825241910418534</v>
      </c>
      <c r="R39" s="11">
        <v>11.768341374249609</v>
      </c>
      <c r="S39" s="11">
        <v>11.461481629954264</v>
      </c>
      <c r="T39" s="11">
        <v>12.048247733970495</v>
      </c>
      <c r="U39" s="11">
        <v>12.742098930385948</v>
      </c>
      <c r="V39" s="11">
        <v>12.479255994484285</v>
      </c>
      <c r="W39" s="11">
        <v>12.775125746630113</v>
      </c>
      <c r="X39" s="11">
        <v>13.519733628710373</v>
      </c>
      <c r="Y39" s="11">
        <v>13.674060322615681</v>
      </c>
      <c r="Z39" s="11">
        <v>13.876031823554889</v>
      </c>
      <c r="AA39" s="11">
        <v>14.075639216289479</v>
      </c>
      <c r="AB39" s="11">
        <v>14.250550248901179</v>
      </c>
      <c r="AC39" s="11">
        <v>14.431138617834526</v>
      </c>
      <c r="AD39" s="11">
        <v>14.600342857786785</v>
      </c>
      <c r="AE39" s="11">
        <v>14.752784469579776</v>
      </c>
      <c r="AF39" s="11">
        <v>14.913014178119596</v>
      </c>
      <c r="AG39" s="11">
        <v>15.079197220832608</v>
      </c>
      <c r="AH39" s="11">
        <v>15.232629595411773</v>
      </c>
      <c r="AI39" s="11">
        <v>15.389077397919356</v>
      </c>
      <c r="AJ39" s="11">
        <v>15.555512688173829</v>
      </c>
      <c r="AK39" s="11">
        <v>15.716718061265027</v>
      </c>
      <c r="AL39" s="11">
        <v>15.878935625542805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36.404047803657974</v>
      </c>
      <c r="N41" s="87">
        <f t="shared" ref="N41" si="20">SUM(N42:N43)</f>
        <v>35.911947005744068</v>
      </c>
      <c r="O41" s="87">
        <f t="shared" ref="O41" si="21">SUM(O42:O43)</f>
        <v>36.341330002797854</v>
      </c>
      <c r="P41" s="87">
        <f t="shared" ref="P41" si="22">SUM(P42:P43)</f>
        <v>35.187312354347767</v>
      </c>
      <c r="Q41" s="87">
        <f t="shared" ref="Q41" si="23">SUM(Q42:Q43)</f>
        <v>36.485781092858559</v>
      </c>
      <c r="R41" s="87">
        <f t="shared" ref="R41" si="24">SUM(R42:R43)</f>
        <v>36.210142470257011</v>
      </c>
      <c r="S41" s="87">
        <f t="shared" ref="S41" si="25">SUM(S42:S43)</f>
        <v>37.801245127001849</v>
      </c>
      <c r="T41" s="87">
        <f t="shared" ref="T41" si="26">SUM(T42:T43)</f>
        <v>36.576612443772504</v>
      </c>
      <c r="U41" s="87">
        <f t="shared" ref="U41" si="27">SUM(U42:U43)</f>
        <v>38.093423894694531</v>
      </c>
      <c r="V41" s="87">
        <f t="shared" ref="V41" si="28">SUM(V42:V43)</f>
        <v>37.569900479653839</v>
      </c>
      <c r="W41" s="87">
        <f t="shared" ref="W41" si="29">SUM(W42:W43)</f>
        <v>32.487140102204783</v>
      </c>
      <c r="X41" s="87">
        <f t="shared" ref="X41" si="30">SUM(X42:X43)</f>
        <v>33.825301121073522</v>
      </c>
      <c r="Y41" s="87">
        <f t="shared" ref="Y41" si="31">SUM(Y42:Y43)</f>
        <v>33.660988690391797</v>
      </c>
      <c r="Z41" s="87">
        <f t="shared" ref="Z41" si="32">SUM(Z42:Z43)</f>
        <v>33.734568957102645</v>
      </c>
      <c r="AA41" s="87">
        <f t="shared" ref="AA41" si="33">SUM(AA42:AA43)</f>
        <v>33.79185653498277</v>
      </c>
      <c r="AB41" s="87">
        <f t="shared" ref="AB41" si="34">SUM(AB42:AB43)</f>
        <v>33.698973711678768</v>
      </c>
      <c r="AC41" s="87">
        <f t="shared" ref="AC41" si="35">SUM(AC42:AC43)</f>
        <v>33.598894620871391</v>
      </c>
      <c r="AD41" s="87">
        <f t="shared" ref="AD41" si="36">SUM(AD42:AD43)</f>
        <v>33.509178902378039</v>
      </c>
      <c r="AE41" s="87">
        <f t="shared" ref="AE41" si="37">SUM(AE42:AE43)</f>
        <v>33.418307586648268</v>
      </c>
      <c r="AF41" s="87">
        <f t="shared" ref="AF41" si="38">SUM(AF42:AF43)</f>
        <v>33.323087417844761</v>
      </c>
      <c r="AG41" s="87">
        <f t="shared" ref="AG41" si="39">SUM(AG42:AG43)</f>
        <v>33.239460346484393</v>
      </c>
      <c r="AH41" s="87">
        <f t="shared" ref="AH41" si="40">SUM(AH42:AH43)</f>
        <v>33.141086954107919</v>
      </c>
      <c r="AI41" s="87">
        <f t="shared" ref="AI41" si="41">SUM(AI42:AI43)</f>
        <v>33.058549101744234</v>
      </c>
      <c r="AJ41" s="87">
        <f t="shared" ref="AJ41" si="42">SUM(AJ42:AJ43)</f>
        <v>33.004426718850084</v>
      </c>
      <c r="AK41" s="87">
        <f t="shared" ref="AK41" si="43">SUM(AK42:AK43)</f>
        <v>32.987862606150344</v>
      </c>
      <c r="AL41" s="87">
        <f t="shared" ref="AL41" si="44">SUM(AL42:AL43)</f>
        <v>32.970905147700634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13.302774850913305</v>
      </c>
      <c r="N42" s="11">
        <v>13.077508478806234</v>
      </c>
      <c r="O42" s="11">
        <v>13.134135095319415</v>
      </c>
      <c r="P42" s="11">
        <v>13.263245773361056</v>
      </c>
      <c r="Q42" s="11">
        <v>13.163244708523868</v>
      </c>
      <c r="R42" s="11">
        <v>13.055688065125887</v>
      </c>
      <c r="S42" s="11">
        <v>13.135606758422924</v>
      </c>
      <c r="T42" s="11">
        <v>13.363880029032433</v>
      </c>
      <c r="U42" s="11">
        <v>13.494210904739445</v>
      </c>
      <c r="V42" s="11">
        <v>12.79116220184188</v>
      </c>
      <c r="W42" s="11">
        <v>11.328090628641165</v>
      </c>
      <c r="X42" s="11">
        <v>12.173197940193084</v>
      </c>
      <c r="Y42" s="11">
        <v>12.087273333764243</v>
      </c>
      <c r="Z42" s="11">
        <v>12.104595240406645</v>
      </c>
      <c r="AA42" s="11">
        <v>12.110324387876213</v>
      </c>
      <c r="AB42" s="11">
        <v>12.054224643633626</v>
      </c>
      <c r="AC42" s="11">
        <v>11.979907297820859</v>
      </c>
      <c r="AD42" s="11">
        <v>11.915469332834986</v>
      </c>
      <c r="AE42" s="11">
        <v>11.856596671185056</v>
      </c>
      <c r="AF42" s="11">
        <v>11.78992191959752</v>
      </c>
      <c r="AG42" s="11">
        <v>11.726997721268187</v>
      </c>
      <c r="AH42" s="11">
        <v>11.668432658833801</v>
      </c>
      <c r="AI42" s="11">
        <v>11.603658232845319</v>
      </c>
      <c r="AJ42" s="11">
        <v>11.552840559798357</v>
      </c>
      <c r="AK42" s="11">
        <v>11.531019524852056</v>
      </c>
      <c r="AL42" s="11">
        <v>11.506054133256949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23.101272952744665</v>
      </c>
      <c r="N43" s="11">
        <v>22.834438526937831</v>
      </c>
      <c r="O43" s="11">
        <v>23.207194907478438</v>
      </c>
      <c r="P43" s="11">
        <v>21.924066580986711</v>
      </c>
      <c r="Q43" s="11">
        <v>23.32253638433469</v>
      </c>
      <c r="R43" s="11">
        <v>23.154454405131126</v>
      </c>
      <c r="S43" s="11">
        <v>24.665638368578929</v>
      </c>
      <c r="T43" s="11">
        <v>23.212732414740067</v>
      </c>
      <c r="U43" s="11">
        <v>24.599212989955088</v>
      </c>
      <c r="V43" s="11">
        <v>24.778738277811957</v>
      </c>
      <c r="W43" s="11">
        <v>21.15904947356362</v>
      </c>
      <c r="X43" s="11">
        <v>21.652103180880442</v>
      </c>
      <c r="Y43" s="11">
        <v>21.573715356627552</v>
      </c>
      <c r="Z43" s="11">
        <v>21.629973716696</v>
      </c>
      <c r="AA43" s="11">
        <v>21.681532147106555</v>
      </c>
      <c r="AB43" s="11">
        <v>21.644749068045144</v>
      </c>
      <c r="AC43" s="11">
        <v>21.618987323050536</v>
      </c>
      <c r="AD43" s="11">
        <v>21.593709569543051</v>
      </c>
      <c r="AE43" s="11">
        <v>21.561710915463213</v>
      </c>
      <c r="AF43" s="11">
        <v>21.533165498247243</v>
      </c>
      <c r="AG43" s="11">
        <v>21.512462625216205</v>
      </c>
      <c r="AH43" s="11">
        <v>21.472654295274122</v>
      </c>
      <c r="AI43" s="11">
        <v>21.454890868898918</v>
      </c>
      <c r="AJ43" s="11">
        <v>21.451586159051729</v>
      </c>
      <c r="AK43" s="11">
        <v>21.456843081298292</v>
      </c>
      <c r="AL43" s="11">
        <v>21.464851014443681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88.503809005385591</v>
      </c>
      <c r="N45" s="87">
        <f t="shared" ref="N45" si="45">SUM(N46:N47)</f>
        <v>88.007782356923997</v>
      </c>
      <c r="O45" s="87">
        <f t="shared" ref="O45" si="46">SUM(O46:O47)</f>
        <v>90.386832210024011</v>
      </c>
      <c r="P45" s="87">
        <f t="shared" ref="P45" si="47">SUM(P46:P47)</f>
        <v>87.814823974053454</v>
      </c>
      <c r="Q45" s="87">
        <f t="shared" ref="Q45" si="48">SUM(Q46:Q47)</f>
        <v>93.297190066168326</v>
      </c>
      <c r="R45" s="87">
        <f t="shared" ref="R45" si="49">SUM(R46:R47)</f>
        <v>91.198840862636715</v>
      </c>
      <c r="S45" s="87">
        <f t="shared" ref="S45" si="50">SUM(S46:S47)</f>
        <v>90.736483482875229</v>
      </c>
      <c r="T45" s="87">
        <f t="shared" ref="T45" si="51">SUM(T46:T47)</f>
        <v>91.243464718616906</v>
      </c>
      <c r="U45" s="87">
        <f t="shared" ref="U45" si="52">SUM(U46:U47)</f>
        <v>91.448131033112958</v>
      </c>
      <c r="V45" s="87">
        <f t="shared" ref="V45" si="53">SUM(V46:V47)</f>
        <v>89.651431987191543</v>
      </c>
      <c r="W45" s="87">
        <f t="shared" ref="W45" si="54">SUM(W46:W47)</f>
        <v>83.421630223782287</v>
      </c>
      <c r="X45" s="87">
        <f t="shared" ref="X45" si="55">SUM(X46:X47)</f>
        <v>84.022628393949319</v>
      </c>
      <c r="Y45" s="87">
        <f t="shared" ref="Y45" si="56">SUM(Y46:Y47)</f>
        <v>84.376582056564772</v>
      </c>
      <c r="Z45" s="87">
        <f t="shared" ref="Z45" si="57">SUM(Z46:Z47)</f>
        <v>84.789945633950012</v>
      </c>
      <c r="AA45" s="87">
        <f t="shared" ref="AA45" si="58">SUM(AA46:AA47)</f>
        <v>84.972331343486914</v>
      </c>
      <c r="AB45" s="87">
        <f t="shared" ref="AB45" si="59">SUM(AB46:AB47)</f>
        <v>84.803343543030863</v>
      </c>
      <c r="AC45" s="87">
        <f t="shared" ref="AC45" si="60">SUM(AC46:AC47)</f>
        <v>84.575760631945997</v>
      </c>
      <c r="AD45" s="87">
        <f t="shared" ref="AD45" si="61">SUM(AD46:AD47)</f>
        <v>84.321089449438574</v>
      </c>
      <c r="AE45" s="87">
        <f t="shared" ref="AE45" si="62">SUM(AE46:AE47)</f>
        <v>84.049525107586135</v>
      </c>
      <c r="AF45" s="87">
        <f t="shared" ref="AF45" si="63">SUM(AF46:AF47)</f>
        <v>83.78682424201368</v>
      </c>
      <c r="AG45" s="87">
        <f t="shared" ref="AG45" si="64">SUM(AG46:AG47)</f>
        <v>83.526215568888759</v>
      </c>
      <c r="AH45" s="87">
        <f t="shared" ref="AH45" si="65">SUM(AH46:AH47)</f>
        <v>83.249982405033521</v>
      </c>
      <c r="AI45" s="87">
        <f t="shared" ref="AI45" si="66">SUM(AI46:AI47)</f>
        <v>82.969353993847051</v>
      </c>
      <c r="AJ45" s="87">
        <f t="shared" ref="AJ45" si="67">SUM(AJ46:AJ47)</f>
        <v>82.735677791302578</v>
      </c>
      <c r="AK45" s="87">
        <f t="shared" ref="AK45" si="68">SUM(AK46:AK47)</f>
        <v>82.443887940404309</v>
      </c>
      <c r="AL45" s="87">
        <f t="shared" ref="AL45" si="69">SUM(AL46:AL47)</f>
        <v>82.068847884564718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10.722907440002787</v>
      </c>
      <c r="N46" s="11">
        <v>10.656834555208306</v>
      </c>
      <c r="O46" s="11">
        <v>10.523367692714048</v>
      </c>
      <c r="P46" s="11">
        <v>10.082841209515307</v>
      </c>
      <c r="Q46" s="11">
        <v>11.026587188720107</v>
      </c>
      <c r="R46" s="11">
        <v>10.922805581693677</v>
      </c>
      <c r="S46" s="11">
        <v>11.068345557138198</v>
      </c>
      <c r="T46" s="11">
        <v>10.117745221237747</v>
      </c>
      <c r="U46" s="11">
        <v>9.8820088365971994</v>
      </c>
      <c r="V46" s="11">
        <v>9.4685810469630258</v>
      </c>
      <c r="W46" s="11">
        <v>8.6128089746259597</v>
      </c>
      <c r="X46" s="11">
        <v>14.975755061439228</v>
      </c>
      <c r="Y46" s="11">
        <v>15.215579433329134</v>
      </c>
      <c r="Z46" s="11">
        <v>15.513899720538047</v>
      </c>
      <c r="AA46" s="11">
        <v>15.785640108943371</v>
      </c>
      <c r="AB46" s="11">
        <v>15.954353459037206</v>
      </c>
      <c r="AC46" s="11">
        <v>16.087522243287843</v>
      </c>
      <c r="AD46" s="11">
        <v>16.268095528895</v>
      </c>
      <c r="AE46" s="11">
        <v>16.489648823662332</v>
      </c>
      <c r="AF46" s="11">
        <v>16.719525976452388</v>
      </c>
      <c r="AG46" s="11">
        <v>16.939632005958426</v>
      </c>
      <c r="AH46" s="11">
        <v>17.144417260986476</v>
      </c>
      <c r="AI46" s="11">
        <v>17.346894887336035</v>
      </c>
      <c r="AJ46" s="11">
        <v>17.548003891917386</v>
      </c>
      <c r="AK46" s="11">
        <v>17.741589330635239</v>
      </c>
      <c r="AL46" s="11">
        <v>17.94041014162157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77.780901565382806</v>
      </c>
      <c r="N47" s="11">
        <v>77.350947801715691</v>
      </c>
      <c r="O47" s="11">
        <v>79.863464517309964</v>
      </c>
      <c r="P47" s="11">
        <v>77.731982764538145</v>
      </c>
      <c r="Q47" s="11">
        <v>82.270602877448212</v>
      </c>
      <c r="R47" s="11">
        <v>80.276035280943034</v>
      </c>
      <c r="S47" s="11">
        <v>79.668137925737028</v>
      </c>
      <c r="T47" s="11">
        <v>81.125719497379166</v>
      </c>
      <c r="U47" s="11">
        <v>81.566122196515764</v>
      </c>
      <c r="V47" s="11">
        <v>80.182850940228519</v>
      </c>
      <c r="W47" s="11">
        <v>74.808821249156324</v>
      </c>
      <c r="X47" s="11">
        <v>69.046873332510089</v>
      </c>
      <c r="Y47" s="11">
        <v>69.161002623235632</v>
      </c>
      <c r="Z47" s="11">
        <v>69.276045913411963</v>
      </c>
      <c r="AA47" s="11">
        <v>69.186691234543545</v>
      </c>
      <c r="AB47" s="11">
        <v>68.848990083993655</v>
      </c>
      <c r="AC47" s="11">
        <v>68.488238388658161</v>
      </c>
      <c r="AD47" s="11">
        <v>68.052993920543571</v>
      </c>
      <c r="AE47" s="11">
        <v>67.559876283923799</v>
      </c>
      <c r="AF47" s="11">
        <v>67.067298265561291</v>
      </c>
      <c r="AG47" s="11">
        <v>66.586583562930329</v>
      </c>
      <c r="AH47" s="11">
        <v>66.105565144047048</v>
      </c>
      <c r="AI47" s="11">
        <v>65.622459106511016</v>
      </c>
      <c r="AJ47" s="11">
        <v>65.187673899385189</v>
      </c>
      <c r="AK47" s="11">
        <v>64.702298609769073</v>
      </c>
      <c r="AL47" s="11">
        <v>64.128437742943149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745.61200000000019</v>
      </c>
      <c r="N49" s="87">
        <f t="shared" si="70"/>
        <v>755.88999999999987</v>
      </c>
      <c r="O49" s="87">
        <f t="shared" si="70"/>
        <v>770.87700000000018</v>
      </c>
      <c r="P49" s="87">
        <f t="shared" si="70"/>
        <v>772.79499999999962</v>
      </c>
      <c r="Q49" s="87">
        <f t="shared" si="70"/>
        <v>787.92600000000027</v>
      </c>
      <c r="R49" s="87">
        <f t="shared" si="70"/>
        <v>792.23500000000001</v>
      </c>
      <c r="S49" s="87">
        <f t="shared" si="70"/>
        <v>805.92099999999948</v>
      </c>
      <c r="T49" s="87">
        <f t="shared" si="70"/>
        <v>791.11600000000021</v>
      </c>
      <c r="U49" s="87">
        <f t="shared" si="70"/>
        <v>813.01600000000019</v>
      </c>
      <c r="V49" s="87">
        <f t="shared" si="70"/>
        <v>823.41599999999983</v>
      </c>
      <c r="W49" s="87">
        <f t="shared" si="70"/>
        <v>811.53600000000006</v>
      </c>
      <c r="X49" s="87">
        <f t="shared" si="70"/>
        <v>814.5659999999998</v>
      </c>
      <c r="Y49" s="87">
        <f t="shared" si="70"/>
        <v>820.02700000000027</v>
      </c>
      <c r="Z49" s="87">
        <f t="shared" si="70"/>
        <v>827.3720000000003</v>
      </c>
      <c r="AA49" s="87">
        <f t="shared" si="70"/>
        <v>834.41199999999981</v>
      </c>
      <c r="AB49" s="87">
        <f t="shared" si="70"/>
        <v>839.06399999999996</v>
      </c>
      <c r="AC49" s="87">
        <f t="shared" si="70"/>
        <v>843.20099999999957</v>
      </c>
      <c r="AD49" s="87">
        <f t="shared" si="70"/>
        <v>846.93499999999972</v>
      </c>
      <c r="AE49" s="87">
        <f t="shared" ref="AE49:AL49" si="71">SUM(AE5,AE9,AE15,AE22,AE26,AE32,AE37,AE41,AE45)</f>
        <v>850.65299999999957</v>
      </c>
      <c r="AF49" s="87">
        <f t="shared" si="71"/>
        <v>854.33</v>
      </c>
      <c r="AG49" s="87">
        <f t="shared" si="71"/>
        <v>858.31800000000021</v>
      </c>
      <c r="AH49" s="87">
        <f t="shared" si="71"/>
        <v>862.21699999999976</v>
      </c>
      <c r="AI49" s="87">
        <f t="shared" si="71"/>
        <v>866.10299999999961</v>
      </c>
      <c r="AJ49" s="87">
        <f t="shared" si="71"/>
        <v>870.04199999999992</v>
      </c>
      <c r="AK49" s="87">
        <f t="shared" si="71"/>
        <v>873.95500000000038</v>
      </c>
      <c r="AL49" s="87">
        <f t="shared" si="71"/>
        <v>877.87200000000007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9.8625907936956497E-2</v>
      </c>
      <c r="N52" s="337">
        <f t="shared" si="73"/>
        <v>0.10789073895378169</v>
      </c>
      <c r="O52" s="337">
        <f t="shared" si="73"/>
        <v>0.11060837148442788</v>
      </c>
      <c r="P52" s="337">
        <f t="shared" si="73"/>
        <v>0.11364676159490615</v>
      </c>
      <c r="Q52" s="337">
        <f t="shared" si="73"/>
        <v>0.11259999774150625</v>
      </c>
      <c r="R52" s="337">
        <f t="shared" si="73"/>
        <v>0.11334668980553217</v>
      </c>
      <c r="S52" s="337">
        <f t="shared" si="73"/>
        <v>0.11557489528751157</v>
      </c>
      <c r="T52" s="337">
        <f t="shared" si="73"/>
        <v>0.11789792907989824</v>
      </c>
      <c r="U52" s="337">
        <f t="shared" si="73"/>
        <v>0.12038481476849693</v>
      </c>
      <c r="V52" s="337">
        <f t="shared" si="73"/>
        <v>0.12332508011132701</v>
      </c>
      <c r="W52" s="337">
        <f t="shared" si="73"/>
        <v>0.12643197405852732</v>
      </c>
      <c r="X52" s="337">
        <f t="shared" si="73"/>
        <v>0.11460687911963256</v>
      </c>
      <c r="Y52" s="337">
        <f t="shared" si="73"/>
        <v>0.11529536820610145</v>
      </c>
      <c r="Z52" s="337">
        <f t="shared" si="73"/>
        <v>0.11596145846186987</v>
      </c>
      <c r="AA52" s="337">
        <f t="shared" si="73"/>
        <v>0.11661255502208553</v>
      </c>
      <c r="AB52" s="337">
        <f t="shared" si="73"/>
        <v>0.11724630520283505</v>
      </c>
      <c r="AC52" s="337">
        <f t="shared" si="73"/>
        <v>0.11788048385044302</v>
      </c>
      <c r="AD52" s="337">
        <f t="shared" si="73"/>
        <v>0.11853358616464665</v>
      </c>
      <c r="AE52" s="337">
        <f t="shared" ref="AE52:AL52" si="74">AE5/AE$49</f>
        <v>0.11915506484015422</v>
      </c>
      <c r="AF52" s="337">
        <f t="shared" si="74"/>
        <v>0.11974665620062422</v>
      </c>
      <c r="AG52" s="337">
        <f t="shared" si="74"/>
        <v>0.12034775217680538</v>
      </c>
      <c r="AH52" s="337">
        <f t="shared" si="74"/>
        <v>0.12093067151435251</v>
      </c>
      <c r="AI52" s="337">
        <f t="shared" si="74"/>
        <v>0.12155383618183134</v>
      </c>
      <c r="AJ52" s="337">
        <f t="shared" si="74"/>
        <v>0.1221428549728822</v>
      </c>
      <c r="AK52" s="337">
        <f t="shared" si="74"/>
        <v>0.12283802112073898</v>
      </c>
      <c r="AL52" s="337">
        <f t="shared" si="74"/>
        <v>0.12347477383756075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6.9254848111228173E-2</v>
      </c>
      <c r="N53" s="336">
        <f t="shared" si="75"/>
        <v>7.5293847109130035E-2</v>
      </c>
      <c r="O53" s="336">
        <f t="shared" si="75"/>
        <v>7.6956939386836468E-2</v>
      </c>
      <c r="P53" s="336">
        <f t="shared" si="75"/>
        <v>7.8778406015619404E-2</v>
      </c>
      <c r="Q53" s="336">
        <f t="shared" si="75"/>
        <v>7.4858281080993877E-2</v>
      </c>
      <c r="R53" s="336">
        <f t="shared" si="75"/>
        <v>7.8048236757181519E-2</v>
      </c>
      <c r="S53" s="336">
        <f t="shared" si="75"/>
        <v>8.2749723549354823E-2</v>
      </c>
      <c r="T53" s="336">
        <f t="shared" si="75"/>
        <v>8.3263938840999724E-2</v>
      </c>
      <c r="U53" s="336">
        <f t="shared" si="75"/>
        <v>8.4387711474737226E-2</v>
      </c>
      <c r="V53" s="336">
        <f t="shared" si="75"/>
        <v>8.723851006081855E-2</v>
      </c>
      <c r="W53" s="336">
        <f t="shared" si="75"/>
        <v>9.021084703756152E-2</v>
      </c>
      <c r="X53" s="336">
        <f t="shared" si="75"/>
        <v>7.8831326635915161E-2</v>
      </c>
      <c r="Y53" s="336">
        <f t="shared" si="75"/>
        <v>7.9139186175924373E-2</v>
      </c>
      <c r="Z53" s="336">
        <f t="shared" si="75"/>
        <v>7.946347857521785E-2</v>
      </c>
      <c r="AA53" s="336">
        <f t="shared" si="75"/>
        <v>7.9803212936172763E-2</v>
      </c>
      <c r="AB53" s="336">
        <f t="shared" si="75"/>
        <v>8.0131605115542751E-2</v>
      </c>
      <c r="AC53" s="336">
        <f t="shared" si="75"/>
        <v>8.0453541725991187E-2</v>
      </c>
      <c r="AD53" s="336">
        <f t="shared" si="75"/>
        <v>8.0777066325895486E-2</v>
      </c>
      <c r="AE53" s="336">
        <f t="shared" ref="AE53:AL53" si="76">AE6/AE$49</f>
        <v>8.109987455109309E-2</v>
      </c>
      <c r="AF53" s="336">
        <f t="shared" si="76"/>
        <v>8.1406460516988341E-2</v>
      </c>
      <c r="AG53" s="336">
        <f t="shared" si="76"/>
        <v>8.1721815526126729E-2</v>
      </c>
      <c r="AH53" s="336">
        <f t="shared" si="76"/>
        <v>8.2024771917177941E-2</v>
      </c>
      <c r="AI53" s="336">
        <f t="shared" si="76"/>
        <v>8.2355904864936269E-2</v>
      </c>
      <c r="AJ53" s="336">
        <f t="shared" si="76"/>
        <v>8.2673185558882853E-2</v>
      </c>
      <c r="AK53" s="336">
        <f t="shared" si="76"/>
        <v>8.3056047685740861E-2</v>
      </c>
      <c r="AL53" s="336">
        <f t="shared" si="76"/>
        <v>8.3390388181024552E-2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2.9371059825728324E-2</v>
      </c>
      <c r="N54" s="336">
        <f t="shared" si="77"/>
        <v>3.2596891844651657E-2</v>
      </c>
      <c r="O54" s="336">
        <f t="shared" si="77"/>
        <v>3.365143209759143E-2</v>
      </c>
      <c r="P54" s="336">
        <f t="shared" si="77"/>
        <v>3.4868355579286754E-2</v>
      </c>
      <c r="Q54" s="336">
        <f t="shared" si="77"/>
        <v>3.7741716660512382E-2</v>
      </c>
      <c r="R54" s="336">
        <f t="shared" si="77"/>
        <v>3.529845304835065E-2</v>
      </c>
      <c r="S54" s="336">
        <f t="shared" si="77"/>
        <v>3.2825171738156737E-2</v>
      </c>
      <c r="T54" s="336">
        <f t="shared" si="77"/>
        <v>3.4633990238898515E-2</v>
      </c>
      <c r="U54" s="336">
        <f t="shared" si="77"/>
        <v>3.5997103293759686E-2</v>
      </c>
      <c r="V54" s="336">
        <f t="shared" si="77"/>
        <v>3.608657005050845E-2</v>
      </c>
      <c r="W54" s="336">
        <f t="shared" si="77"/>
        <v>3.6221127020965825E-2</v>
      </c>
      <c r="X54" s="336">
        <f t="shared" si="77"/>
        <v>3.5775552483717395E-2</v>
      </c>
      <c r="Y54" s="336">
        <f t="shared" si="77"/>
        <v>3.6156182030177071E-2</v>
      </c>
      <c r="Z54" s="336">
        <f t="shared" si="77"/>
        <v>3.6497979886652016E-2</v>
      </c>
      <c r="AA54" s="336">
        <f t="shared" si="77"/>
        <v>3.6809342085912772E-2</v>
      </c>
      <c r="AB54" s="336">
        <f t="shared" si="77"/>
        <v>3.7114700087292292E-2</v>
      </c>
      <c r="AC54" s="336">
        <f t="shared" si="77"/>
        <v>3.7426942124451822E-2</v>
      </c>
      <c r="AD54" s="336">
        <f t="shared" si="77"/>
        <v>3.7756519838751168E-2</v>
      </c>
      <c r="AE54" s="336">
        <f t="shared" ref="AE54:AL54" si="78">AE7/AE$49</f>
        <v>3.8055190289061118E-2</v>
      </c>
      <c r="AF54" s="336">
        <f t="shared" si="78"/>
        <v>3.8340195683635878E-2</v>
      </c>
      <c r="AG54" s="336">
        <f t="shared" si="78"/>
        <v>3.8625936650678656E-2</v>
      </c>
      <c r="AH54" s="336">
        <f t="shared" si="78"/>
        <v>3.8905899597174561E-2</v>
      </c>
      <c r="AI54" s="336">
        <f t="shared" si="78"/>
        <v>3.919793131689505E-2</v>
      </c>
      <c r="AJ54" s="336">
        <f t="shared" si="78"/>
        <v>3.9469669413999355E-2</v>
      </c>
      <c r="AK54" s="336">
        <f t="shared" si="78"/>
        <v>3.9781973434998126E-2</v>
      </c>
      <c r="AL54" s="336">
        <f t="shared" si="78"/>
        <v>4.0084385656536207E-2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0.20976173312539767</v>
      </c>
      <c r="N56" s="337">
        <f t="shared" si="79"/>
        <v>0.20534902195941682</v>
      </c>
      <c r="O56" s="337">
        <f t="shared" si="79"/>
        <v>0.20387546591095546</v>
      </c>
      <c r="P56" s="337">
        <f t="shared" si="79"/>
        <v>0.2083949818635418</v>
      </c>
      <c r="Q56" s="337">
        <f t="shared" si="79"/>
        <v>0.20532148962646968</v>
      </c>
      <c r="R56" s="337">
        <f t="shared" si="79"/>
        <v>0.20550363970290361</v>
      </c>
      <c r="S56" s="337">
        <f t="shared" si="79"/>
        <v>0.2130202687175376</v>
      </c>
      <c r="T56" s="337">
        <f t="shared" si="79"/>
        <v>0.20607757413635522</v>
      </c>
      <c r="U56" s="337">
        <f t="shared" si="79"/>
        <v>0.21355161165354178</v>
      </c>
      <c r="V56" s="337">
        <f t="shared" si="79"/>
        <v>0.2209375392577905</v>
      </c>
      <c r="W56" s="337">
        <f t="shared" si="79"/>
        <v>0.23113273320581912</v>
      </c>
      <c r="X56" s="337">
        <f t="shared" si="79"/>
        <v>0.23811626325809288</v>
      </c>
      <c r="Y56" s="337">
        <f t="shared" si="79"/>
        <v>0.23912944478628975</v>
      </c>
      <c r="Z56" s="337">
        <f t="shared" si="79"/>
        <v>0.24021141180732183</v>
      </c>
      <c r="AA56" s="337">
        <f t="shared" si="79"/>
        <v>0.24144806757343837</v>
      </c>
      <c r="AB56" s="337">
        <f t="shared" si="79"/>
        <v>0.24280166977490902</v>
      </c>
      <c r="AC56" s="337">
        <f t="shared" si="79"/>
        <v>0.24419347952583981</v>
      </c>
      <c r="AD56" s="337">
        <f t="shared" si="79"/>
        <v>0.24559451177826233</v>
      </c>
      <c r="AE56" s="337">
        <f t="shared" ref="AE56:AL56" si="80">AE9/AE$49</f>
        <v>0.24697597668476287</v>
      </c>
      <c r="AF56" s="337">
        <f t="shared" si="80"/>
        <v>0.24833399848266569</v>
      </c>
      <c r="AG56" s="337">
        <f t="shared" si="80"/>
        <v>0.24968511292786288</v>
      </c>
      <c r="AH56" s="337">
        <f t="shared" si="80"/>
        <v>0.25099096820223271</v>
      </c>
      <c r="AI56" s="337">
        <f t="shared" si="80"/>
        <v>0.25230929660784079</v>
      </c>
      <c r="AJ56" s="337">
        <f t="shared" si="80"/>
        <v>0.25366614564826306</v>
      </c>
      <c r="AK56" s="337">
        <f t="shared" si="80"/>
        <v>0.25507477397407985</v>
      </c>
      <c r="AL56" s="337">
        <f t="shared" si="80"/>
        <v>0.25640594128876398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6.3755057801975309E-2</v>
      </c>
      <c r="N57" s="336">
        <f t="shared" si="81"/>
        <v>6.1978608294846416E-2</v>
      </c>
      <c r="O57" s="336">
        <f t="shared" si="81"/>
        <v>6.1951620229594072E-2</v>
      </c>
      <c r="P57" s="336">
        <f t="shared" si="81"/>
        <v>6.2748001517446542E-2</v>
      </c>
      <c r="Q57" s="336">
        <f t="shared" si="81"/>
        <v>6.3644898196521735E-2</v>
      </c>
      <c r="R57" s="336">
        <f t="shared" si="81"/>
        <v>6.5221047055003256E-2</v>
      </c>
      <c r="S57" s="336">
        <f t="shared" si="81"/>
        <v>6.7199532393568906E-2</v>
      </c>
      <c r="T57" s="336">
        <f t="shared" si="81"/>
        <v>6.2758768328926601E-2</v>
      </c>
      <c r="U57" s="336">
        <f t="shared" si="81"/>
        <v>6.7365857996806763E-2</v>
      </c>
      <c r="V57" s="336">
        <f t="shared" si="81"/>
        <v>6.9062693679658949E-2</v>
      </c>
      <c r="W57" s="336">
        <f t="shared" si="81"/>
        <v>7.2700703299080502E-2</v>
      </c>
      <c r="X57" s="336">
        <f t="shared" si="81"/>
        <v>8.4020648690900215E-2</v>
      </c>
      <c r="Y57" s="336">
        <f t="shared" si="81"/>
        <v>8.4648613058434116E-2</v>
      </c>
      <c r="Z57" s="336">
        <f t="shared" si="81"/>
        <v>8.5273155564495592E-2</v>
      </c>
      <c r="AA57" s="336">
        <f t="shared" si="81"/>
        <v>8.5952038941073117E-2</v>
      </c>
      <c r="AB57" s="336">
        <f t="shared" si="81"/>
        <v>8.6644090041421526E-2</v>
      </c>
      <c r="AC57" s="336">
        <f t="shared" si="81"/>
        <v>8.7363950933117385E-2</v>
      </c>
      <c r="AD57" s="336">
        <f t="shared" si="81"/>
        <v>8.810011316514775E-2</v>
      </c>
      <c r="AE57" s="336">
        <f t="shared" ref="AE57:AL57" si="82">AE10/AE$49</f>
        <v>8.8831661596170258E-2</v>
      </c>
      <c r="AF57" s="336">
        <f t="shared" si="82"/>
        <v>8.9547909335546752E-2</v>
      </c>
      <c r="AG57" s="336">
        <f t="shared" si="82"/>
        <v>9.0266964700983679E-2</v>
      </c>
      <c r="AH57" s="336">
        <f t="shared" si="82"/>
        <v>9.0991788076352165E-2</v>
      </c>
      <c r="AI57" s="336">
        <f t="shared" si="82"/>
        <v>9.1730880441604629E-2</v>
      </c>
      <c r="AJ57" s="336">
        <f t="shared" si="82"/>
        <v>9.2468260648757378E-2</v>
      </c>
      <c r="AK57" s="336">
        <f t="shared" si="82"/>
        <v>9.3212205801443432E-2</v>
      </c>
      <c r="AL57" s="336">
        <f t="shared" si="82"/>
        <v>9.3939435165716331E-2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Dorset</v>
      </c>
      <c r="L58" s="232" t="str">
        <f>'Occ T3'!A13</f>
        <v>22 Health professionals</v>
      </c>
      <c r="M58" s="336">
        <f t="shared" ref="M58:AD58" si="83">M11/M$49</f>
        <v>3.4666335925497296E-2</v>
      </c>
      <c r="N58" s="336">
        <f t="shared" si="83"/>
        <v>3.6397264862827808E-2</v>
      </c>
      <c r="O58" s="336">
        <f t="shared" si="83"/>
        <v>3.6530102707683941E-2</v>
      </c>
      <c r="P58" s="336">
        <f t="shared" si="83"/>
        <v>3.7935502892765108E-2</v>
      </c>
      <c r="Q58" s="336">
        <f t="shared" si="83"/>
        <v>3.6097612152360084E-2</v>
      </c>
      <c r="R58" s="336">
        <f t="shared" si="83"/>
        <v>3.6098594772346504E-2</v>
      </c>
      <c r="S58" s="336">
        <f t="shared" si="83"/>
        <v>3.7405582588380747E-2</v>
      </c>
      <c r="T58" s="336">
        <f t="shared" si="83"/>
        <v>3.8988507560740987E-2</v>
      </c>
      <c r="U58" s="336">
        <f t="shared" si="83"/>
        <v>3.8501026082709396E-2</v>
      </c>
      <c r="V58" s="336">
        <f t="shared" si="83"/>
        <v>4.1089657045048064E-2</v>
      </c>
      <c r="W58" s="336">
        <f t="shared" si="83"/>
        <v>4.0829258473473101E-2</v>
      </c>
      <c r="X58" s="336">
        <f t="shared" si="83"/>
        <v>3.8962032119857763E-2</v>
      </c>
      <c r="Y58" s="336">
        <f t="shared" si="83"/>
        <v>3.8988070615260745E-2</v>
      </c>
      <c r="Z58" s="336">
        <f t="shared" si="83"/>
        <v>3.9026855864929211E-2</v>
      </c>
      <c r="AA58" s="336">
        <f t="shared" si="83"/>
        <v>3.9085930371144009E-2</v>
      </c>
      <c r="AB58" s="336">
        <f t="shared" si="83"/>
        <v>3.9178444557577213E-2</v>
      </c>
      <c r="AC58" s="336">
        <f t="shared" si="83"/>
        <v>3.9260191256660318E-2</v>
      </c>
      <c r="AD58" s="336">
        <f t="shared" si="83"/>
        <v>3.9335303038344462E-2</v>
      </c>
      <c r="AE58" s="336">
        <f t="shared" ref="AE58:AL58" si="84">AE11/AE$49</f>
        <v>3.9403240192959439E-2</v>
      </c>
      <c r="AF58" s="336">
        <f t="shared" si="84"/>
        <v>3.9489455538336139E-2</v>
      </c>
      <c r="AG58" s="336">
        <f t="shared" si="84"/>
        <v>3.9584289092602511E-2</v>
      </c>
      <c r="AH58" s="336">
        <f t="shared" si="84"/>
        <v>3.967797890938253E-2</v>
      </c>
      <c r="AI58" s="336">
        <f t="shared" si="84"/>
        <v>3.9773650996851255E-2</v>
      </c>
      <c r="AJ58" s="336">
        <f t="shared" si="84"/>
        <v>3.9872139466605089E-2</v>
      </c>
      <c r="AK58" s="336">
        <f t="shared" si="84"/>
        <v>3.9964966380229582E-2</v>
      </c>
      <c r="AL58" s="336">
        <f t="shared" si="84"/>
        <v>4.0027523116830763E-2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4.3541388670485653E-2</v>
      </c>
      <c r="N59" s="336">
        <f t="shared" si="85"/>
        <v>4.3617833866448512E-2</v>
      </c>
      <c r="O59" s="336">
        <f t="shared" si="85"/>
        <v>4.214576562324384E-2</v>
      </c>
      <c r="P59" s="336">
        <f t="shared" si="85"/>
        <v>4.20663099940565E-2</v>
      </c>
      <c r="Q59" s="336">
        <f t="shared" si="85"/>
        <v>4.1015109443148935E-2</v>
      </c>
      <c r="R59" s="336">
        <f t="shared" si="85"/>
        <v>4.1449259818239631E-2</v>
      </c>
      <c r="S59" s="336">
        <f t="shared" si="85"/>
        <v>4.2396121430891998E-2</v>
      </c>
      <c r="T59" s="336">
        <f t="shared" si="85"/>
        <v>4.1435913107597394E-2</v>
      </c>
      <c r="U59" s="336">
        <f t="shared" si="85"/>
        <v>4.0543572970693595E-2</v>
      </c>
      <c r="V59" s="336">
        <f t="shared" si="85"/>
        <v>4.1422296405809828E-2</v>
      </c>
      <c r="W59" s="336">
        <f t="shared" si="85"/>
        <v>4.2350161591660378E-2</v>
      </c>
      <c r="X59" s="336">
        <f t="shared" si="85"/>
        <v>3.9927020753030118E-2</v>
      </c>
      <c r="Y59" s="336">
        <f t="shared" si="85"/>
        <v>3.9894304165333662E-2</v>
      </c>
      <c r="Z59" s="336">
        <f t="shared" si="85"/>
        <v>3.9907207051589767E-2</v>
      </c>
      <c r="AA59" s="336">
        <f t="shared" si="85"/>
        <v>3.9973920230590425E-2</v>
      </c>
      <c r="AB59" s="336">
        <f t="shared" si="85"/>
        <v>4.0073841430763146E-2</v>
      </c>
      <c r="AC59" s="336">
        <f t="shared" si="85"/>
        <v>4.0202199313854284E-2</v>
      </c>
      <c r="AD59" s="336">
        <f t="shared" si="85"/>
        <v>4.0333921201838298E-2</v>
      </c>
      <c r="AE59" s="336">
        <f t="shared" ref="AE59:AL59" si="86">AE12/AE$49</f>
        <v>4.046284567140606E-2</v>
      </c>
      <c r="AF59" s="336">
        <f t="shared" si="86"/>
        <v>4.0582796335415269E-2</v>
      </c>
      <c r="AG59" s="336">
        <f t="shared" si="86"/>
        <v>4.0701546128703608E-2</v>
      </c>
      <c r="AH59" s="336">
        <f t="shared" si="86"/>
        <v>4.0798022365744965E-2</v>
      </c>
      <c r="AI59" s="336">
        <f t="shared" si="86"/>
        <v>4.0901050033381001E-2</v>
      </c>
      <c r="AJ59" s="336">
        <f t="shared" si="86"/>
        <v>4.1005044040214995E-2</v>
      </c>
      <c r="AK59" s="336">
        <f t="shared" si="86"/>
        <v>4.1118070212212698E-2</v>
      </c>
      <c r="AL59" s="336">
        <f t="shared" si="86"/>
        <v>4.1212890672624944E-2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6.7798950727439411E-2</v>
      </c>
      <c r="N60" s="336">
        <f t="shared" si="87"/>
        <v>6.3355314935294074E-2</v>
      </c>
      <c r="O60" s="336">
        <f t="shared" si="87"/>
        <v>6.3247977350433582E-2</v>
      </c>
      <c r="P60" s="336">
        <f t="shared" si="87"/>
        <v>6.5645167459273665E-2</v>
      </c>
      <c r="Q60" s="336">
        <f t="shared" si="87"/>
        <v>6.4563869834438931E-2</v>
      </c>
      <c r="R60" s="336">
        <f t="shared" si="87"/>
        <v>6.2734738057314193E-2</v>
      </c>
      <c r="S60" s="336">
        <f t="shared" si="87"/>
        <v>6.6019032304695927E-2</v>
      </c>
      <c r="T60" s="336">
        <f t="shared" si="87"/>
        <v>6.289438513909025E-2</v>
      </c>
      <c r="U60" s="336">
        <f t="shared" si="87"/>
        <v>6.7141154603332032E-2</v>
      </c>
      <c r="V60" s="336">
        <f t="shared" si="87"/>
        <v>6.9362892127273645E-2</v>
      </c>
      <c r="W60" s="336">
        <f t="shared" si="87"/>
        <v>7.5252609841605145E-2</v>
      </c>
      <c r="X60" s="336">
        <f t="shared" si="87"/>
        <v>7.5206561694304758E-2</v>
      </c>
      <c r="Y60" s="336">
        <f t="shared" si="87"/>
        <v>7.5598456947261222E-2</v>
      </c>
      <c r="Z60" s="336">
        <f t="shared" si="87"/>
        <v>7.6004193326307271E-2</v>
      </c>
      <c r="AA60" s="336">
        <f t="shared" si="87"/>
        <v>7.6436178030630811E-2</v>
      </c>
      <c r="AB60" s="336">
        <f t="shared" si="87"/>
        <v>7.690529374514711E-2</v>
      </c>
      <c r="AC60" s="336">
        <f t="shared" si="87"/>
        <v>7.7367138022207849E-2</v>
      </c>
      <c r="AD60" s="336">
        <f t="shared" si="87"/>
        <v>7.782517437293178E-2</v>
      </c>
      <c r="AE60" s="336">
        <f t="shared" ref="AE60:AL60" si="88">AE13/AE$49</f>
        <v>7.8278229224227086E-2</v>
      </c>
      <c r="AF60" s="336">
        <f t="shared" si="88"/>
        <v>7.8713837273367546E-2</v>
      </c>
      <c r="AG60" s="336">
        <f t="shared" si="88"/>
        <v>7.9132313005573107E-2</v>
      </c>
      <c r="AH60" s="336">
        <f t="shared" si="88"/>
        <v>7.9523178850753037E-2</v>
      </c>
      <c r="AI60" s="336">
        <f t="shared" si="88"/>
        <v>7.9903715136003917E-2</v>
      </c>
      <c r="AJ60" s="336">
        <f t="shared" si="88"/>
        <v>8.0320701492685581E-2</v>
      </c>
      <c r="AK60" s="336">
        <f t="shared" si="88"/>
        <v>8.0779531580194089E-2</v>
      </c>
      <c r="AL60" s="336">
        <f t="shared" si="88"/>
        <v>8.1226092333591932E-2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0.13146611636161207</v>
      </c>
      <c r="N62" s="337">
        <f t="shared" si="89"/>
        <v>0.13232867122790476</v>
      </c>
      <c r="O62" s="337">
        <f t="shared" si="89"/>
        <v>0.13438385751968501</v>
      </c>
      <c r="P62" s="337">
        <f t="shared" si="89"/>
        <v>0.13242563553428111</v>
      </c>
      <c r="Q62" s="337">
        <f t="shared" si="89"/>
        <v>0.1330158695896097</v>
      </c>
      <c r="R62" s="337">
        <f t="shared" si="89"/>
        <v>0.13468778286460817</v>
      </c>
      <c r="S62" s="337">
        <f t="shared" si="89"/>
        <v>0.13416847693206016</v>
      </c>
      <c r="T62" s="337">
        <f t="shared" si="89"/>
        <v>0.13600894499181576</v>
      </c>
      <c r="U62" s="337">
        <f t="shared" si="89"/>
        <v>0.13759200126854407</v>
      </c>
      <c r="V62" s="337">
        <f t="shared" si="89"/>
        <v>0.13545124790790355</v>
      </c>
      <c r="W62" s="337">
        <f t="shared" si="89"/>
        <v>0.14269785053881315</v>
      </c>
      <c r="X62" s="337">
        <f t="shared" si="89"/>
        <v>0.14275169183700676</v>
      </c>
      <c r="Y62" s="337">
        <f t="shared" si="89"/>
        <v>0.14341792912551932</v>
      </c>
      <c r="Z62" s="337">
        <f t="shared" si="89"/>
        <v>0.14395770227094212</v>
      </c>
      <c r="AA62" s="337">
        <f t="shared" si="89"/>
        <v>0.14452926147661885</v>
      </c>
      <c r="AB62" s="337">
        <f t="shared" si="89"/>
        <v>0.14513727267249488</v>
      </c>
      <c r="AC62" s="337">
        <f t="shared" si="89"/>
        <v>0.14575325318266541</v>
      </c>
      <c r="AD62" s="337">
        <f t="shared" si="89"/>
        <v>0.14634345805366938</v>
      </c>
      <c r="AE62" s="337">
        <f t="shared" ref="AE62:AL62" si="90">AE15/AE$49</f>
        <v>0.14694760815792121</v>
      </c>
      <c r="AF62" s="337">
        <f t="shared" si="90"/>
        <v>0.14757444279985044</v>
      </c>
      <c r="AG62" s="337">
        <f t="shared" si="90"/>
        <v>0.14818725492016063</v>
      </c>
      <c r="AH62" s="337">
        <f t="shared" si="90"/>
        <v>0.14874692279212243</v>
      </c>
      <c r="AI62" s="337">
        <f t="shared" si="90"/>
        <v>0.14935329323922544</v>
      </c>
      <c r="AJ62" s="337">
        <f t="shared" si="90"/>
        <v>0.14995340657553569</v>
      </c>
      <c r="AK62" s="337">
        <f t="shared" si="90"/>
        <v>0.15057514428580804</v>
      </c>
      <c r="AL62" s="337">
        <f t="shared" si="90"/>
        <v>0.15114555654326273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1.8185710755223967E-2</v>
      </c>
      <c r="N63" s="336">
        <f t="shared" si="91"/>
        <v>1.7891653875178451E-2</v>
      </c>
      <c r="O63" s="336">
        <f t="shared" si="91"/>
        <v>1.8137680098105183E-2</v>
      </c>
      <c r="P63" s="336">
        <f t="shared" si="91"/>
        <v>1.8418710266429567E-2</v>
      </c>
      <c r="Q63" s="336">
        <f t="shared" si="91"/>
        <v>1.6717880405235367E-2</v>
      </c>
      <c r="R63" s="336">
        <f t="shared" si="91"/>
        <v>1.6618908357957596E-2</v>
      </c>
      <c r="S63" s="336">
        <f t="shared" si="91"/>
        <v>1.7299765219773902E-2</v>
      </c>
      <c r="T63" s="336">
        <f t="shared" si="91"/>
        <v>1.8148915606608678E-2</v>
      </c>
      <c r="U63" s="336">
        <f t="shared" si="91"/>
        <v>1.8923204258262435E-2</v>
      </c>
      <c r="V63" s="336">
        <f t="shared" si="91"/>
        <v>1.8095702499022408E-2</v>
      </c>
      <c r="W63" s="336">
        <f t="shared" si="91"/>
        <v>1.9855781230363471E-2</v>
      </c>
      <c r="X63" s="336">
        <f t="shared" si="91"/>
        <v>1.8009124468042193E-2</v>
      </c>
      <c r="Y63" s="336">
        <f t="shared" si="91"/>
        <v>1.8043611670247491E-2</v>
      </c>
      <c r="Z63" s="336">
        <f t="shared" si="91"/>
        <v>1.8094172962490683E-2</v>
      </c>
      <c r="AA63" s="336">
        <f t="shared" si="91"/>
        <v>1.8158779033947602E-2</v>
      </c>
      <c r="AB63" s="336">
        <f t="shared" si="91"/>
        <v>1.8225350198910296E-2</v>
      </c>
      <c r="AC63" s="336">
        <f t="shared" si="91"/>
        <v>1.8303420322649956E-2</v>
      </c>
      <c r="AD63" s="336">
        <f t="shared" si="91"/>
        <v>1.8372561745383296E-2</v>
      </c>
      <c r="AE63" s="336">
        <f t="shared" ref="AE63:AL63" si="92">AE16/AE$49</f>
        <v>1.8443879398620928E-2</v>
      </c>
      <c r="AF63" s="336">
        <f t="shared" si="92"/>
        <v>1.8526705790946216E-2</v>
      </c>
      <c r="AG63" s="336">
        <f t="shared" si="92"/>
        <v>1.8597239091658484E-2</v>
      </c>
      <c r="AH63" s="336">
        <f t="shared" si="92"/>
        <v>1.8669342987537713E-2</v>
      </c>
      <c r="AI63" s="336">
        <f t="shared" si="92"/>
        <v>1.8742887354525499E-2</v>
      </c>
      <c r="AJ63" s="336">
        <f t="shared" si="92"/>
        <v>1.8810481873456443E-2</v>
      </c>
      <c r="AK63" s="336">
        <f t="shared" si="92"/>
        <v>1.887715561966247E-2</v>
      </c>
      <c r="AL63" s="336">
        <f t="shared" si="92"/>
        <v>1.8938942602626203E-2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1.3702102035839919E-2</v>
      </c>
      <c r="N64" s="336">
        <f t="shared" si="93"/>
        <v>1.684850362421347E-2</v>
      </c>
      <c r="O64" s="336">
        <f t="shared" si="93"/>
        <v>1.6168867513339451E-2</v>
      </c>
      <c r="P64" s="336">
        <f t="shared" si="93"/>
        <v>1.6119390646421067E-2</v>
      </c>
      <c r="Q64" s="336">
        <f t="shared" si="93"/>
        <v>1.5296201263842258E-2</v>
      </c>
      <c r="R64" s="336">
        <f t="shared" si="93"/>
        <v>1.6118117314141818E-2</v>
      </c>
      <c r="S64" s="336">
        <f t="shared" si="93"/>
        <v>1.5993317036814277E-2</v>
      </c>
      <c r="T64" s="336">
        <f t="shared" si="93"/>
        <v>1.6136795920003666E-2</v>
      </c>
      <c r="U64" s="336">
        <f t="shared" si="93"/>
        <v>1.7205896225819806E-2</v>
      </c>
      <c r="V64" s="336">
        <f t="shared" si="93"/>
        <v>1.7447134240688902E-2</v>
      </c>
      <c r="W64" s="336">
        <f t="shared" si="93"/>
        <v>1.7772164314895186E-2</v>
      </c>
      <c r="X64" s="336">
        <f t="shared" si="93"/>
        <v>2.577768688199919E-2</v>
      </c>
      <c r="Y64" s="336">
        <f t="shared" si="93"/>
        <v>2.6080182941287288E-2</v>
      </c>
      <c r="Z64" s="336">
        <f t="shared" si="93"/>
        <v>2.6378515438798843E-2</v>
      </c>
      <c r="AA64" s="336">
        <f t="shared" si="93"/>
        <v>2.6698733861726484E-2</v>
      </c>
      <c r="AB64" s="336">
        <f t="shared" si="93"/>
        <v>2.7043754962066641E-2</v>
      </c>
      <c r="AC64" s="336">
        <f t="shared" si="93"/>
        <v>2.7388843745456602E-2</v>
      </c>
      <c r="AD64" s="336">
        <f t="shared" si="93"/>
        <v>2.7728884219419946E-2</v>
      </c>
      <c r="AE64" s="336">
        <f t="shared" ref="AE64:AL64" si="94">AE17/AE$49</f>
        <v>2.8069661188371314E-2</v>
      </c>
      <c r="AF64" s="336">
        <f t="shared" si="94"/>
        <v>2.8413771542712695E-2</v>
      </c>
      <c r="AG64" s="336">
        <f t="shared" si="94"/>
        <v>2.8765371081066752E-2</v>
      </c>
      <c r="AH64" s="336">
        <f t="shared" si="94"/>
        <v>2.9089053391853577E-2</v>
      </c>
      <c r="AI64" s="336">
        <f t="shared" si="94"/>
        <v>2.944967828766798E-2</v>
      </c>
      <c r="AJ64" s="336">
        <f t="shared" si="94"/>
        <v>2.9803955149025535E-2</v>
      </c>
      <c r="AK64" s="336">
        <f t="shared" si="94"/>
        <v>3.0159502496159628E-2</v>
      </c>
      <c r="AL64" s="336">
        <f t="shared" si="94"/>
        <v>3.0514017857653342E-2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1.3888365747313723E-2</v>
      </c>
      <c r="N65" s="336">
        <f t="shared" si="95"/>
        <v>1.5070170135548405E-2</v>
      </c>
      <c r="O65" s="336">
        <f t="shared" si="95"/>
        <v>1.5122648738555747E-2</v>
      </c>
      <c r="P65" s="336">
        <f t="shared" si="95"/>
        <v>1.3954526567649122E-2</v>
      </c>
      <c r="Q65" s="336">
        <f t="shared" si="95"/>
        <v>1.3495683754951381E-2</v>
      </c>
      <c r="R65" s="336">
        <f t="shared" si="95"/>
        <v>1.3458694001181258E-2</v>
      </c>
      <c r="S65" s="336">
        <f t="shared" si="95"/>
        <v>1.4102413903949541E-2</v>
      </c>
      <c r="T65" s="336">
        <f t="shared" si="95"/>
        <v>1.3475633148618086E-2</v>
      </c>
      <c r="U65" s="336">
        <f t="shared" si="95"/>
        <v>1.3079067088858214E-2</v>
      </c>
      <c r="V65" s="336">
        <f t="shared" si="95"/>
        <v>1.2480738492719873E-2</v>
      </c>
      <c r="W65" s="336">
        <f t="shared" si="95"/>
        <v>1.3431778898040328E-2</v>
      </c>
      <c r="X65" s="336">
        <f t="shared" si="95"/>
        <v>1.1087869125541498E-2</v>
      </c>
      <c r="Y65" s="336">
        <f t="shared" si="95"/>
        <v>1.1135965509517703E-2</v>
      </c>
      <c r="Z65" s="336">
        <f t="shared" si="95"/>
        <v>1.1142608706950051E-2</v>
      </c>
      <c r="AA65" s="336">
        <f t="shared" si="95"/>
        <v>1.115078978304305E-2</v>
      </c>
      <c r="AB65" s="336">
        <f t="shared" si="95"/>
        <v>1.1158890672794197E-2</v>
      </c>
      <c r="AC65" s="336">
        <f t="shared" si="95"/>
        <v>1.1174536626907631E-2</v>
      </c>
      <c r="AD65" s="336">
        <f t="shared" si="95"/>
        <v>1.1190545708872544E-2</v>
      </c>
      <c r="AE65" s="336">
        <f t="shared" ref="AE65:AL65" si="96">AE18/AE$49</f>
        <v>1.1218655712477479E-2</v>
      </c>
      <c r="AF65" s="336">
        <f t="shared" si="96"/>
        <v>1.1252732019565181E-2</v>
      </c>
      <c r="AG65" s="336">
        <f t="shared" si="96"/>
        <v>1.1291196724188638E-2</v>
      </c>
      <c r="AH65" s="336">
        <f t="shared" si="96"/>
        <v>1.1320515432887271E-2</v>
      </c>
      <c r="AI65" s="336">
        <f t="shared" si="96"/>
        <v>1.134630660567521E-2</v>
      </c>
      <c r="AJ65" s="336">
        <f t="shared" si="96"/>
        <v>1.1358684733153022E-2</v>
      </c>
      <c r="AK65" s="336">
        <f t="shared" si="96"/>
        <v>1.1372530899234776E-2</v>
      </c>
      <c r="AL65" s="336">
        <f t="shared" si="96"/>
        <v>1.13770895399045E-2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1.6923296428835048E-2</v>
      </c>
      <c r="N66" s="336">
        <f t="shared" si="97"/>
        <v>1.9429733429695242E-2</v>
      </c>
      <c r="O66" s="336">
        <f t="shared" si="97"/>
        <v>1.9898334201965899E-2</v>
      </c>
      <c r="P66" s="336">
        <f t="shared" si="97"/>
        <v>1.8687563737212615E-2</v>
      </c>
      <c r="Q66" s="336">
        <f t="shared" si="97"/>
        <v>2.0915433053846431E-2</v>
      </c>
      <c r="R66" s="336">
        <f t="shared" si="97"/>
        <v>2.2562027183114168E-2</v>
      </c>
      <c r="S66" s="336">
        <f t="shared" si="97"/>
        <v>2.0143049765000948E-2</v>
      </c>
      <c r="T66" s="336">
        <f t="shared" si="97"/>
        <v>2.2111075995226104E-2</v>
      </c>
      <c r="U66" s="336">
        <f t="shared" si="97"/>
        <v>2.1776509524179387E-2</v>
      </c>
      <c r="V66" s="336">
        <f t="shared" si="97"/>
        <v>2.0474320512704237E-2</v>
      </c>
      <c r="W66" s="336">
        <f t="shared" si="97"/>
        <v>2.1475865535696737E-2</v>
      </c>
      <c r="X66" s="336">
        <f t="shared" si="97"/>
        <v>1.8810261393295113E-2</v>
      </c>
      <c r="Y66" s="336">
        <f t="shared" si="97"/>
        <v>1.9029578483479189E-2</v>
      </c>
      <c r="Z66" s="336">
        <f t="shared" si="97"/>
        <v>1.9167211429135699E-2</v>
      </c>
      <c r="AA66" s="336">
        <f t="shared" si="97"/>
        <v>1.9257442921650724E-2</v>
      </c>
      <c r="AB66" s="336">
        <f t="shared" si="97"/>
        <v>1.9342736963310726E-2</v>
      </c>
      <c r="AC66" s="336">
        <f t="shared" si="97"/>
        <v>1.942686704229472E-2</v>
      </c>
      <c r="AD66" s="336">
        <f t="shared" si="97"/>
        <v>1.9512185819540943E-2</v>
      </c>
      <c r="AE66" s="336">
        <f t="shared" ref="AE66:AL66" si="98">AE19/AE$49</f>
        <v>1.9608560883236172E-2</v>
      </c>
      <c r="AF66" s="336">
        <f t="shared" si="98"/>
        <v>1.9696900915881228E-2</v>
      </c>
      <c r="AG66" s="336">
        <f t="shared" si="98"/>
        <v>1.9775002782712228E-2</v>
      </c>
      <c r="AH66" s="336">
        <f t="shared" si="98"/>
        <v>1.984682909313654E-2</v>
      </c>
      <c r="AI66" s="336">
        <f t="shared" si="98"/>
        <v>1.9943992528335223E-2</v>
      </c>
      <c r="AJ66" s="336">
        <f t="shared" si="98"/>
        <v>2.0030519992886148E-2</v>
      </c>
      <c r="AK66" s="336">
        <f t="shared" si="98"/>
        <v>2.0145440227347496E-2</v>
      </c>
      <c r="AL66" s="336">
        <f t="shared" si="98"/>
        <v>2.0240452076721462E-2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6.8766641394399419E-2</v>
      </c>
      <c r="N67" s="336">
        <f t="shared" si="99"/>
        <v>6.3088610163269207E-2</v>
      </c>
      <c r="O67" s="336">
        <f t="shared" si="99"/>
        <v>6.5056326967718722E-2</v>
      </c>
      <c r="P67" s="336">
        <f t="shared" si="99"/>
        <v>6.5245444316568729E-2</v>
      </c>
      <c r="Q67" s="336">
        <f t="shared" si="99"/>
        <v>6.6590671111734265E-2</v>
      </c>
      <c r="R67" s="336">
        <f t="shared" si="99"/>
        <v>6.5930036008213316E-2</v>
      </c>
      <c r="S67" s="336">
        <f t="shared" si="99"/>
        <v>6.6629931006521509E-2</v>
      </c>
      <c r="T67" s="336">
        <f t="shared" si="99"/>
        <v>6.6136524321359247E-2</v>
      </c>
      <c r="U67" s="336">
        <f t="shared" si="99"/>
        <v>6.6607324171424231E-2</v>
      </c>
      <c r="V67" s="336">
        <f t="shared" si="99"/>
        <v>6.6953352162768154E-2</v>
      </c>
      <c r="W67" s="336">
        <f t="shared" si="99"/>
        <v>7.0162260559817433E-2</v>
      </c>
      <c r="X67" s="336">
        <f t="shared" si="99"/>
        <v>6.9066749968128782E-2</v>
      </c>
      <c r="Y67" s="336">
        <f t="shared" si="99"/>
        <v>6.9128590520987659E-2</v>
      </c>
      <c r="Z67" s="336">
        <f t="shared" si="99"/>
        <v>6.9175193733566856E-2</v>
      </c>
      <c r="AA67" s="336">
        <f t="shared" si="99"/>
        <v>6.9263515876251014E-2</v>
      </c>
      <c r="AB67" s="336">
        <f t="shared" si="99"/>
        <v>6.9366539875413025E-2</v>
      </c>
      <c r="AC67" s="336">
        <f t="shared" si="99"/>
        <v>6.9459585445356492E-2</v>
      </c>
      <c r="AD67" s="336">
        <f t="shared" si="99"/>
        <v>6.9539280560452665E-2</v>
      </c>
      <c r="AE67" s="336">
        <f t="shared" ref="AE67:AL67" si="100">AE20/AE$49</f>
        <v>6.9606850975215323E-2</v>
      </c>
      <c r="AF67" s="336">
        <f t="shared" si="100"/>
        <v>6.9684332530745102E-2</v>
      </c>
      <c r="AG67" s="336">
        <f t="shared" si="100"/>
        <v>6.9758445240534539E-2</v>
      </c>
      <c r="AH67" s="336">
        <f t="shared" si="100"/>
        <v>6.9821181886707301E-2</v>
      </c>
      <c r="AI67" s="336">
        <f t="shared" si="100"/>
        <v>6.987042846302155E-2</v>
      </c>
      <c r="AJ67" s="336">
        <f t="shared" si="100"/>
        <v>6.9949764827014552E-2</v>
      </c>
      <c r="AK67" s="336">
        <f t="shared" si="100"/>
        <v>7.0020515043403661E-2</v>
      </c>
      <c r="AL67" s="336">
        <f t="shared" si="100"/>
        <v>7.0075054466357214E-2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0.12203574738299201</v>
      </c>
      <c r="N69" s="337">
        <f t="shared" si="101"/>
        <v>0.11634863364671344</v>
      </c>
      <c r="O69" s="337">
        <f t="shared" si="101"/>
        <v>0.11526330235316196</v>
      </c>
      <c r="P69" s="337">
        <f t="shared" si="101"/>
        <v>0.11203326170758944</v>
      </c>
      <c r="Q69" s="337">
        <f t="shared" si="101"/>
        <v>0.11094843664391173</v>
      </c>
      <c r="R69" s="337">
        <f t="shared" si="101"/>
        <v>0.11054878345146231</v>
      </c>
      <c r="S69" s="337">
        <f t="shared" si="101"/>
        <v>0.10471424095342866</v>
      </c>
      <c r="T69" s="337">
        <f t="shared" si="101"/>
        <v>0.10674038537606147</v>
      </c>
      <c r="U69" s="337">
        <f t="shared" si="101"/>
        <v>0.10713387887366163</v>
      </c>
      <c r="V69" s="337">
        <f t="shared" si="101"/>
        <v>0.10104697880269417</v>
      </c>
      <c r="W69" s="337">
        <f t="shared" si="101"/>
        <v>0.10431510976860743</v>
      </c>
      <c r="X69" s="337">
        <f t="shared" si="101"/>
        <v>0.10636734697077239</v>
      </c>
      <c r="Y69" s="337">
        <f t="shared" si="101"/>
        <v>0.10509773737975379</v>
      </c>
      <c r="Z69" s="337">
        <f t="shared" si="101"/>
        <v>0.10372884200517861</v>
      </c>
      <c r="AA69" s="337">
        <f t="shared" si="101"/>
        <v>0.10240119978926322</v>
      </c>
      <c r="AB69" s="337">
        <f t="shared" si="101"/>
        <v>0.10113639536437256</v>
      </c>
      <c r="AC69" s="337">
        <f t="shared" si="101"/>
        <v>9.9888682654526328E-2</v>
      </c>
      <c r="AD69" s="337">
        <f t="shared" si="101"/>
        <v>9.8639781625382492E-2</v>
      </c>
      <c r="AE69" s="337">
        <f t="shared" ref="AE69:AL69" si="102">AE22/AE$49</f>
        <v>9.7406161872171063E-2</v>
      </c>
      <c r="AF69" s="337">
        <f t="shared" si="102"/>
        <v>9.618220094207669E-2</v>
      </c>
      <c r="AG69" s="337">
        <f t="shared" si="102"/>
        <v>9.5031563935874933E-2</v>
      </c>
      <c r="AH69" s="337">
        <f t="shared" si="102"/>
        <v>9.3975338766217692E-2</v>
      </c>
      <c r="AI69" s="337">
        <f t="shared" si="102"/>
        <v>9.2848408757050152E-2</v>
      </c>
      <c r="AJ69" s="337">
        <f t="shared" si="102"/>
        <v>9.1649132657438501E-2</v>
      </c>
      <c r="AK69" s="337">
        <f t="shared" si="102"/>
        <v>9.0219435889666008E-2</v>
      </c>
      <c r="AL69" s="337">
        <f t="shared" si="102"/>
        <v>8.9069631731249696E-2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8.959912460094295E-2</v>
      </c>
      <c r="N70" s="336">
        <f t="shared" si="103"/>
        <v>8.7243539170379955E-2</v>
      </c>
      <c r="O70" s="336">
        <f t="shared" si="103"/>
        <v>8.7506305956225938E-2</v>
      </c>
      <c r="P70" s="336">
        <f t="shared" si="103"/>
        <v>8.4138521821453136E-2</v>
      </c>
      <c r="Q70" s="336">
        <f t="shared" si="103"/>
        <v>8.3861870612347539E-2</v>
      </c>
      <c r="R70" s="336">
        <f t="shared" si="103"/>
        <v>8.5273787665910872E-2</v>
      </c>
      <c r="S70" s="336">
        <f t="shared" si="103"/>
        <v>8.1419911604857328E-2</v>
      </c>
      <c r="T70" s="336">
        <f t="shared" si="103"/>
        <v>8.2738879159836742E-2</v>
      </c>
      <c r="U70" s="336">
        <f t="shared" si="103"/>
        <v>8.2126898828032063E-2</v>
      </c>
      <c r="V70" s="336">
        <f t="shared" si="103"/>
        <v>7.9275450552929214E-2</v>
      </c>
      <c r="W70" s="336">
        <f t="shared" si="103"/>
        <v>8.2772716552700076E-2</v>
      </c>
      <c r="X70" s="336">
        <f t="shared" si="103"/>
        <v>8.4870329292121613E-2</v>
      </c>
      <c r="Y70" s="336">
        <f t="shared" si="103"/>
        <v>8.4185927795633331E-2</v>
      </c>
      <c r="Z70" s="336">
        <f t="shared" si="103"/>
        <v>8.3431436825986596E-2</v>
      </c>
      <c r="AA70" s="336">
        <f t="shared" si="103"/>
        <v>8.2728270529881132E-2</v>
      </c>
      <c r="AB70" s="336">
        <f t="shared" si="103"/>
        <v>8.2050211857446834E-2</v>
      </c>
      <c r="AC70" s="336">
        <f t="shared" si="103"/>
        <v>8.1379358615664879E-2</v>
      </c>
      <c r="AD70" s="336">
        <f t="shared" si="103"/>
        <v>8.0669398887347948E-2</v>
      </c>
      <c r="AE70" s="336">
        <f t="shared" ref="AE70:AL70" si="104">AE23/AE$49</f>
        <v>7.9941425476730291E-2</v>
      </c>
      <c r="AF70" s="336">
        <f t="shared" si="104"/>
        <v>7.9268513055566911E-2</v>
      </c>
      <c r="AG70" s="336">
        <f t="shared" si="104"/>
        <v>7.8618465682150779E-2</v>
      </c>
      <c r="AH70" s="336">
        <f t="shared" si="104"/>
        <v>7.7928520247800975E-2</v>
      </c>
      <c r="AI70" s="336">
        <f t="shared" si="104"/>
        <v>7.7187175347915762E-2</v>
      </c>
      <c r="AJ70" s="336">
        <f t="shared" si="104"/>
        <v>7.6420314713058629E-2</v>
      </c>
      <c r="AK70" s="336">
        <f t="shared" si="104"/>
        <v>7.5699702167176225E-2</v>
      </c>
      <c r="AL70" s="336">
        <f t="shared" si="104"/>
        <v>7.5036905840896728E-2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3.2436622782049056E-2</v>
      </c>
      <c r="N71" s="336">
        <f t="shared" si="105"/>
        <v>2.9105094476333478E-2</v>
      </c>
      <c r="O71" s="336">
        <f t="shared" si="105"/>
        <v>2.7756996396936021E-2</v>
      </c>
      <c r="P71" s="336">
        <f t="shared" si="105"/>
        <v>2.7894739886136305E-2</v>
      </c>
      <c r="Q71" s="336">
        <f t="shared" si="105"/>
        <v>2.7086566031564181E-2</v>
      </c>
      <c r="R71" s="336">
        <f t="shared" si="105"/>
        <v>2.5274995785551427E-2</v>
      </c>
      <c r="S71" s="336">
        <f t="shared" si="105"/>
        <v>2.3294329348571344E-2</v>
      </c>
      <c r="T71" s="336">
        <f t="shared" si="105"/>
        <v>2.4001506216224735E-2</v>
      </c>
      <c r="U71" s="336">
        <f t="shared" si="105"/>
        <v>2.5006980045629578E-2</v>
      </c>
      <c r="V71" s="336">
        <f t="shared" si="105"/>
        <v>2.1771528249764954E-2</v>
      </c>
      <c r="W71" s="336">
        <f t="shared" si="105"/>
        <v>2.1542393215907365E-2</v>
      </c>
      <c r="X71" s="336">
        <f t="shared" si="105"/>
        <v>2.1497017678650764E-2</v>
      </c>
      <c r="Y71" s="336">
        <f t="shared" si="105"/>
        <v>2.0911809584120453E-2</v>
      </c>
      <c r="Z71" s="336">
        <f t="shared" si="105"/>
        <v>2.0297405179192013E-2</v>
      </c>
      <c r="AA71" s="336">
        <f t="shared" si="105"/>
        <v>1.9672929259382094E-2</v>
      </c>
      <c r="AB71" s="336">
        <f t="shared" si="105"/>
        <v>1.908618350692572E-2</v>
      </c>
      <c r="AC71" s="336">
        <f t="shared" si="105"/>
        <v>1.850932403886146E-2</v>
      </c>
      <c r="AD71" s="336">
        <f t="shared" si="105"/>
        <v>1.797038273803455E-2</v>
      </c>
      <c r="AE71" s="336">
        <f t="shared" ref="AE71:AL71" si="106">AE24/AE$49</f>
        <v>1.7464736395440768E-2</v>
      </c>
      <c r="AF71" s="336">
        <f t="shared" si="106"/>
        <v>1.6913687886509779E-2</v>
      </c>
      <c r="AG71" s="336">
        <f t="shared" si="106"/>
        <v>1.6413098253724171E-2</v>
      </c>
      <c r="AH71" s="336">
        <f t="shared" si="106"/>
        <v>1.6046818518416724E-2</v>
      </c>
      <c r="AI71" s="336">
        <f t="shared" si="106"/>
        <v>1.56612334091344E-2</v>
      </c>
      <c r="AJ71" s="336">
        <f t="shared" si="106"/>
        <v>1.5228817944379868E-2</v>
      </c>
      <c r="AK71" s="336">
        <f t="shared" si="106"/>
        <v>1.4519733722489785E-2</v>
      </c>
      <c r="AL71" s="336">
        <f t="shared" si="106"/>
        <v>1.4032725890352963E-2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9.9747542791970664E-2</v>
      </c>
      <c r="N73" s="337">
        <f t="shared" si="107"/>
        <v>0.10133321996590509</v>
      </c>
      <c r="O73" s="337">
        <f t="shared" si="107"/>
        <v>9.8640408162710191E-2</v>
      </c>
      <c r="P73" s="337">
        <f t="shared" si="107"/>
        <v>9.8887923861610355E-2</v>
      </c>
      <c r="Q73" s="337">
        <f t="shared" si="107"/>
        <v>0.10197730464375239</v>
      </c>
      <c r="R73" s="337">
        <f t="shared" si="107"/>
        <v>0.10027361337101555</v>
      </c>
      <c r="S73" s="337">
        <f t="shared" si="107"/>
        <v>9.917741165175474E-2</v>
      </c>
      <c r="T73" s="337">
        <f t="shared" si="107"/>
        <v>9.9333540465343317E-2</v>
      </c>
      <c r="U73" s="337">
        <f t="shared" si="107"/>
        <v>9.2309796474230515E-2</v>
      </c>
      <c r="V73" s="337">
        <f t="shared" si="107"/>
        <v>9.4144282618207412E-2</v>
      </c>
      <c r="W73" s="337">
        <f t="shared" si="107"/>
        <v>8.4412783563059562E-2</v>
      </c>
      <c r="X73" s="337">
        <f t="shared" si="107"/>
        <v>8.6057605967491901E-2</v>
      </c>
      <c r="Y73" s="337">
        <f t="shared" si="107"/>
        <v>8.5836564756073472E-2</v>
      </c>
      <c r="Z73" s="337">
        <f t="shared" si="107"/>
        <v>8.582544532509441E-2</v>
      </c>
      <c r="AA73" s="337">
        <f t="shared" si="107"/>
        <v>8.5703283053810003E-2</v>
      </c>
      <c r="AB73" s="337">
        <f t="shared" si="107"/>
        <v>8.5370471828024458E-2</v>
      </c>
      <c r="AC73" s="337">
        <f t="shared" si="107"/>
        <v>8.4991132616333911E-2</v>
      </c>
      <c r="AD73" s="337">
        <f t="shared" si="107"/>
        <v>8.4571735601703363E-2</v>
      </c>
      <c r="AE73" s="337">
        <f t="shared" ref="AE73:AL73" si="108">AE26/AE$49</f>
        <v>8.4197954914405612E-2</v>
      </c>
      <c r="AF73" s="337">
        <f t="shared" si="108"/>
        <v>8.3827245853664495E-2</v>
      </c>
      <c r="AG73" s="337">
        <f t="shared" si="108"/>
        <v>8.3477747410924757E-2</v>
      </c>
      <c r="AH73" s="337">
        <f t="shared" si="108"/>
        <v>8.3111159974753712E-2</v>
      </c>
      <c r="AI73" s="337">
        <f t="shared" si="108"/>
        <v>8.2726500449992316E-2</v>
      </c>
      <c r="AJ73" s="337">
        <f t="shared" si="108"/>
        <v>8.2331459650720099E-2</v>
      </c>
      <c r="AK73" s="337">
        <f t="shared" si="108"/>
        <v>8.2016015242181106E-2</v>
      </c>
      <c r="AL73" s="337">
        <f t="shared" si="108"/>
        <v>8.1675531833954082E-2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1.0960208433530802E-2</v>
      </c>
      <c r="N74" s="336">
        <f t="shared" si="109"/>
        <v>1.1503088515668581E-2</v>
      </c>
      <c r="O74" s="336">
        <f t="shared" si="109"/>
        <v>1.2664725103690787E-2</v>
      </c>
      <c r="P74" s="336">
        <f t="shared" si="109"/>
        <v>1.0807323161143691E-2</v>
      </c>
      <c r="Q74" s="336">
        <f t="shared" si="109"/>
        <v>1.3570782422182142E-2</v>
      </c>
      <c r="R74" s="336">
        <f t="shared" si="109"/>
        <v>1.1469151199619056E-2</v>
      </c>
      <c r="S74" s="336">
        <f t="shared" si="109"/>
        <v>1.1593581385193194E-2</v>
      </c>
      <c r="T74" s="336">
        <f t="shared" si="109"/>
        <v>1.1563568767894151E-2</v>
      </c>
      <c r="U74" s="336">
        <f t="shared" si="109"/>
        <v>1.1096098652625319E-2</v>
      </c>
      <c r="V74" s="336">
        <f t="shared" si="109"/>
        <v>1.2153205406708233E-2</v>
      </c>
      <c r="W74" s="336">
        <f t="shared" si="109"/>
        <v>1.055788963706304E-2</v>
      </c>
      <c r="X74" s="336">
        <f t="shared" si="109"/>
        <v>1.0051085280009609E-2</v>
      </c>
      <c r="Y74" s="336">
        <f t="shared" si="109"/>
        <v>1.0163568283044303E-2</v>
      </c>
      <c r="Z74" s="336">
        <f t="shared" si="109"/>
        <v>1.0280447873478848E-2</v>
      </c>
      <c r="AA74" s="336">
        <f t="shared" si="109"/>
        <v>1.0378881347327343E-2</v>
      </c>
      <c r="AB74" s="336">
        <f t="shared" si="109"/>
        <v>1.046639473412817E-2</v>
      </c>
      <c r="AC74" s="336">
        <f t="shared" si="109"/>
        <v>1.0552922785934683E-2</v>
      </c>
      <c r="AD74" s="336">
        <f t="shared" si="109"/>
        <v>1.0636390795202982E-2</v>
      </c>
      <c r="AE74" s="336">
        <f t="shared" ref="AE74:AL74" si="110">AE27/AE$49</f>
        <v>1.0709443450997749E-2</v>
      </c>
      <c r="AF74" s="336">
        <f t="shared" si="110"/>
        <v>1.0788591204510227E-2</v>
      </c>
      <c r="AG74" s="336">
        <f t="shared" si="110"/>
        <v>1.0887651338934887E-2</v>
      </c>
      <c r="AH74" s="336">
        <f t="shared" si="110"/>
        <v>1.0983926382535441E-2</v>
      </c>
      <c r="AI74" s="336">
        <f t="shared" si="110"/>
        <v>1.107864073383465E-2</v>
      </c>
      <c r="AJ74" s="336">
        <f t="shared" si="110"/>
        <v>1.1178263624941228E-2</v>
      </c>
      <c r="AK74" s="336">
        <f t="shared" si="110"/>
        <v>1.1281226976901079E-2</v>
      </c>
      <c r="AL74" s="336">
        <f t="shared" si="110"/>
        <v>1.1387892832921437E-2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3.4730322367554585E-2</v>
      </c>
      <c r="N75" s="336">
        <f t="shared" si="111"/>
        <v>3.532596245484379E-2</v>
      </c>
      <c r="O75" s="336">
        <f t="shared" si="111"/>
        <v>3.3018171109839609E-2</v>
      </c>
      <c r="P75" s="336">
        <f t="shared" si="111"/>
        <v>3.4495345618228229E-2</v>
      </c>
      <c r="Q75" s="336">
        <f t="shared" si="111"/>
        <v>3.4618694230364455E-2</v>
      </c>
      <c r="R75" s="336">
        <f t="shared" si="111"/>
        <v>3.4088542902257206E-2</v>
      </c>
      <c r="S75" s="336">
        <f t="shared" si="111"/>
        <v>3.3773930804559364E-2</v>
      </c>
      <c r="T75" s="336">
        <f t="shared" si="111"/>
        <v>3.3139665220629583E-2</v>
      </c>
      <c r="U75" s="336">
        <f t="shared" si="111"/>
        <v>3.1854224064942788E-2</v>
      </c>
      <c r="V75" s="336">
        <f t="shared" si="111"/>
        <v>3.3345350355330095E-2</v>
      </c>
      <c r="W75" s="336">
        <f t="shared" si="111"/>
        <v>2.929175970267044E-2</v>
      </c>
      <c r="X75" s="336">
        <f t="shared" si="111"/>
        <v>2.9701189364487519E-2</v>
      </c>
      <c r="Y75" s="336">
        <f t="shared" si="111"/>
        <v>2.9494280873624681E-2</v>
      </c>
      <c r="Z75" s="336">
        <f t="shared" si="111"/>
        <v>2.9346032916371074E-2</v>
      </c>
      <c r="AA75" s="336">
        <f t="shared" si="111"/>
        <v>2.9186341557203399E-2</v>
      </c>
      <c r="AB75" s="336">
        <f t="shared" si="111"/>
        <v>2.8983737392443271E-2</v>
      </c>
      <c r="AC75" s="336">
        <f t="shared" si="111"/>
        <v>2.8780384189728007E-2</v>
      </c>
      <c r="AD75" s="336">
        <f t="shared" si="111"/>
        <v>2.8572517950650415E-2</v>
      </c>
      <c r="AE75" s="336">
        <f t="shared" ref="AE75:AL75" si="112">AE28/AE$49</f>
        <v>2.8378536212479776E-2</v>
      </c>
      <c r="AF75" s="336">
        <f t="shared" si="112"/>
        <v>2.818608761462028E-2</v>
      </c>
      <c r="AG75" s="336">
        <f t="shared" si="112"/>
        <v>2.7984274416445541E-2</v>
      </c>
      <c r="AH75" s="336">
        <f t="shared" si="112"/>
        <v>2.7780900926699478E-2</v>
      </c>
      <c r="AI75" s="336">
        <f t="shared" si="112"/>
        <v>2.7586310006466642E-2</v>
      </c>
      <c r="AJ75" s="336">
        <f t="shared" si="112"/>
        <v>2.7400808670149494E-2</v>
      </c>
      <c r="AK75" s="336">
        <f t="shared" si="112"/>
        <v>2.7236282187573485E-2</v>
      </c>
      <c r="AL75" s="336">
        <f t="shared" si="112"/>
        <v>2.7049084566857735E-2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3.2745830389901358E-2</v>
      </c>
      <c r="N76" s="336">
        <f t="shared" si="113"/>
        <v>3.2165284947486855E-2</v>
      </c>
      <c r="O76" s="336">
        <f t="shared" si="113"/>
        <v>2.9700471546723846E-2</v>
      </c>
      <c r="P76" s="336">
        <f t="shared" si="113"/>
        <v>2.9748014376063798E-2</v>
      </c>
      <c r="Q76" s="336">
        <f t="shared" si="113"/>
        <v>2.9381165728091987E-2</v>
      </c>
      <c r="R76" s="336">
        <f t="shared" si="113"/>
        <v>2.9925266588578116E-2</v>
      </c>
      <c r="S76" s="336">
        <f t="shared" si="113"/>
        <v>2.9802259650268267E-2</v>
      </c>
      <c r="T76" s="336">
        <f t="shared" si="113"/>
        <v>2.9917350805774224E-2</v>
      </c>
      <c r="U76" s="336">
        <f t="shared" si="113"/>
        <v>2.5548796891106555E-2</v>
      </c>
      <c r="V76" s="336">
        <f t="shared" si="113"/>
        <v>2.6994422939301065E-2</v>
      </c>
      <c r="W76" s="336">
        <f t="shared" si="113"/>
        <v>2.419384643721317E-2</v>
      </c>
      <c r="X76" s="336">
        <f t="shared" si="113"/>
        <v>2.5022516611691154E-2</v>
      </c>
      <c r="Y76" s="336">
        <f t="shared" si="113"/>
        <v>2.476600706141243E-2</v>
      </c>
      <c r="Z76" s="336">
        <f t="shared" si="113"/>
        <v>2.4709342924383954E-2</v>
      </c>
      <c r="AA76" s="336">
        <f t="shared" si="113"/>
        <v>2.4587389814614894E-2</v>
      </c>
      <c r="AB76" s="336">
        <f t="shared" si="113"/>
        <v>2.4325149400488171E-2</v>
      </c>
      <c r="AC76" s="336">
        <f t="shared" si="113"/>
        <v>2.4055651105013322E-2</v>
      </c>
      <c r="AD76" s="336">
        <f t="shared" si="113"/>
        <v>2.3783228862486048E-2</v>
      </c>
      <c r="AE76" s="336">
        <f t="shared" ref="AE76:AL76" si="114">AE29/AE$49</f>
        <v>2.351988619696108E-2</v>
      </c>
      <c r="AF76" s="336">
        <f t="shared" si="114"/>
        <v>2.3252803702511971E-2</v>
      </c>
      <c r="AG76" s="336">
        <f t="shared" si="114"/>
        <v>2.2996643400970476E-2</v>
      </c>
      <c r="AH76" s="336">
        <f t="shared" si="114"/>
        <v>2.2737076134769611E-2</v>
      </c>
      <c r="AI76" s="336">
        <f t="shared" si="114"/>
        <v>2.2469676832263783E-2</v>
      </c>
      <c r="AJ76" s="336">
        <f t="shared" si="114"/>
        <v>2.2198908961640857E-2</v>
      </c>
      <c r="AK76" s="336">
        <f t="shared" si="114"/>
        <v>2.195387693236581E-2</v>
      </c>
      <c r="AL76" s="336">
        <f t="shared" si="114"/>
        <v>2.1692974899290691E-2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2.1311181600983921E-2</v>
      </c>
      <c r="N77" s="336">
        <f t="shared" si="115"/>
        <v>2.233888404790588E-2</v>
      </c>
      <c r="O77" s="336">
        <f t="shared" si="115"/>
        <v>2.3257040402455936E-2</v>
      </c>
      <c r="P77" s="336">
        <f t="shared" si="115"/>
        <v>2.3837240706174653E-2</v>
      </c>
      <c r="Q77" s="336">
        <f t="shared" si="115"/>
        <v>2.4406662263113818E-2</v>
      </c>
      <c r="R77" s="336">
        <f t="shared" si="115"/>
        <v>2.4790652680561163E-2</v>
      </c>
      <c r="S77" s="336">
        <f t="shared" si="115"/>
        <v>2.4007639811733913E-2</v>
      </c>
      <c r="T77" s="336">
        <f t="shared" si="115"/>
        <v>2.4712955671045349E-2</v>
      </c>
      <c r="U77" s="336">
        <f t="shared" si="115"/>
        <v>2.3810676865555849E-2</v>
      </c>
      <c r="V77" s="336">
        <f t="shared" si="115"/>
        <v>2.1651303916868016E-2</v>
      </c>
      <c r="W77" s="336">
        <f t="shared" si="115"/>
        <v>2.0369287786112914E-2</v>
      </c>
      <c r="X77" s="336">
        <f t="shared" si="115"/>
        <v>2.1282814711303624E-2</v>
      </c>
      <c r="Y77" s="336">
        <f t="shared" si="115"/>
        <v>2.1412708537992063E-2</v>
      </c>
      <c r="Z77" s="336">
        <f t="shared" si="115"/>
        <v>2.1489621610860543E-2</v>
      </c>
      <c r="AA77" s="336">
        <f t="shared" si="115"/>
        <v>2.155067033466438E-2</v>
      </c>
      <c r="AB77" s="336">
        <f t="shared" si="115"/>
        <v>2.1595190300964837E-2</v>
      </c>
      <c r="AC77" s="336">
        <f t="shared" si="115"/>
        <v>2.1602174535657905E-2</v>
      </c>
      <c r="AD77" s="336">
        <f t="shared" si="115"/>
        <v>2.1579597993363925E-2</v>
      </c>
      <c r="AE77" s="336">
        <f t="shared" ref="AE77:AL77" si="116">AE30/AE$49</f>
        <v>2.1590089053967008E-2</v>
      </c>
      <c r="AF77" s="336">
        <f t="shared" si="116"/>
        <v>2.1599763332022022E-2</v>
      </c>
      <c r="AG77" s="336">
        <f t="shared" si="116"/>
        <v>2.1609178254573851E-2</v>
      </c>
      <c r="AH77" s="336">
        <f t="shared" si="116"/>
        <v>2.1609256530749181E-2</v>
      </c>
      <c r="AI77" s="336">
        <f t="shared" si="116"/>
        <v>2.1591872877427244E-2</v>
      </c>
      <c r="AJ77" s="336">
        <f t="shared" si="116"/>
        <v>2.1553478393988534E-2</v>
      </c>
      <c r="AK77" s="336">
        <f t="shared" si="116"/>
        <v>2.1544629145340746E-2</v>
      </c>
      <c r="AL77" s="336">
        <f t="shared" si="116"/>
        <v>2.1545579534884226E-2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9.393916145010206E-2</v>
      </c>
      <c r="N79" s="337">
        <f t="shared" si="117"/>
        <v>9.2655729178416232E-2</v>
      </c>
      <c r="O79" s="337">
        <f t="shared" si="117"/>
        <v>8.9798045999356368E-2</v>
      </c>
      <c r="P79" s="337">
        <f t="shared" si="117"/>
        <v>9.3079763770884533E-2</v>
      </c>
      <c r="Q79" s="337">
        <f t="shared" si="117"/>
        <v>9.2927967981719303E-2</v>
      </c>
      <c r="R79" s="337">
        <f t="shared" si="117"/>
        <v>9.6744729610864139E-2</v>
      </c>
      <c r="S79" s="337">
        <f t="shared" si="117"/>
        <v>9.5035550720514145E-2</v>
      </c>
      <c r="T79" s="337">
        <f t="shared" si="117"/>
        <v>9.5861428724095768E-2</v>
      </c>
      <c r="U79" s="337">
        <f t="shared" si="117"/>
        <v>9.3922315445029575E-2</v>
      </c>
      <c r="V79" s="337">
        <f t="shared" si="117"/>
        <v>9.5550906888999906E-2</v>
      </c>
      <c r="W79" s="337">
        <f t="shared" si="117"/>
        <v>9.1360558434916694E-2</v>
      </c>
      <c r="X79" s="337">
        <f t="shared" si="117"/>
        <v>9.0313468860499138E-2</v>
      </c>
      <c r="Y79" s="337">
        <f t="shared" si="117"/>
        <v>9.0615229845593739E-2</v>
      </c>
      <c r="Z79" s="337">
        <f t="shared" si="117"/>
        <v>9.0817342539907239E-2</v>
      </c>
      <c r="AA79" s="337">
        <f t="shared" si="117"/>
        <v>9.1075911961434761E-2</v>
      </c>
      <c r="AB79" s="337">
        <f t="shared" si="117"/>
        <v>9.1433308540794692E-2</v>
      </c>
      <c r="AC79" s="337">
        <f t="shared" si="117"/>
        <v>9.1767663814063677E-2</v>
      </c>
      <c r="AD79" s="337">
        <f t="shared" si="117"/>
        <v>9.2103268705334015E-2</v>
      </c>
      <c r="AE79" s="337">
        <f t="shared" ref="AE79:AL79" si="118">AE32/AE$49</f>
        <v>9.2424263626918607E-2</v>
      </c>
      <c r="AF79" s="337">
        <f t="shared" si="118"/>
        <v>9.2756141696269556E-2</v>
      </c>
      <c r="AG79" s="337">
        <f t="shared" si="118"/>
        <v>9.3077796215103065E-2</v>
      </c>
      <c r="AH79" s="337">
        <f t="shared" si="118"/>
        <v>9.338110003174023E-2</v>
      </c>
      <c r="AI79" s="337">
        <f t="shared" si="118"/>
        <v>9.3695127697195096E-2</v>
      </c>
      <c r="AJ79" s="337">
        <f t="shared" si="118"/>
        <v>9.4009732513739244E-2</v>
      </c>
      <c r="AK79" s="337">
        <f t="shared" si="118"/>
        <v>9.4309691468896728E-2</v>
      </c>
      <c r="AL79" s="337">
        <f t="shared" si="118"/>
        <v>9.4592356146988923E-2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6.9905387377675876E-2</v>
      </c>
      <c r="N80" s="336">
        <f t="shared" si="119"/>
        <v>6.7001138518392331E-2</v>
      </c>
      <c r="O80" s="336">
        <f t="shared" si="119"/>
        <v>6.5088214166260691E-2</v>
      </c>
      <c r="P80" s="336">
        <f t="shared" si="119"/>
        <v>6.7935930573198799E-2</v>
      </c>
      <c r="Q80" s="336">
        <f t="shared" si="119"/>
        <v>6.7821555253956861E-2</v>
      </c>
      <c r="R80" s="336">
        <f t="shared" si="119"/>
        <v>7.1455165757379716E-2</v>
      </c>
      <c r="S80" s="336">
        <f t="shared" si="119"/>
        <v>7.118164374585656E-2</v>
      </c>
      <c r="T80" s="336">
        <f t="shared" si="119"/>
        <v>7.1954694800345012E-2</v>
      </c>
      <c r="U80" s="336">
        <f t="shared" si="119"/>
        <v>6.9423848563948815E-2</v>
      </c>
      <c r="V80" s="336">
        <f t="shared" si="119"/>
        <v>6.996312790186697E-2</v>
      </c>
      <c r="W80" s="336">
        <f t="shared" si="119"/>
        <v>6.7087762114749649E-2</v>
      </c>
      <c r="X80" s="336">
        <f t="shared" si="119"/>
        <v>6.784204569399005E-2</v>
      </c>
      <c r="Y80" s="336">
        <f t="shared" si="119"/>
        <v>6.8174962234629002E-2</v>
      </c>
      <c r="Z80" s="336">
        <f t="shared" si="119"/>
        <v>6.842391070842728E-2</v>
      </c>
      <c r="AA80" s="336">
        <f t="shared" si="119"/>
        <v>6.8729580640653432E-2</v>
      </c>
      <c r="AB80" s="336">
        <f t="shared" si="119"/>
        <v>6.9121967102403425E-2</v>
      </c>
      <c r="AC80" s="336">
        <f t="shared" si="119"/>
        <v>6.9498038143249008E-2</v>
      </c>
      <c r="AD80" s="336">
        <f t="shared" si="119"/>
        <v>6.9874685983516455E-2</v>
      </c>
      <c r="AE80" s="336">
        <f t="shared" ref="AE80:AL80" si="120">AE33/AE$49</f>
        <v>7.022248850141595E-2</v>
      </c>
      <c r="AF80" s="336">
        <f t="shared" si="120"/>
        <v>7.058408630969662E-2</v>
      </c>
      <c r="AG80" s="336">
        <f t="shared" si="120"/>
        <v>7.0956799994790501E-2</v>
      </c>
      <c r="AH80" s="336">
        <f t="shared" si="120"/>
        <v>7.1325600922218943E-2</v>
      </c>
      <c r="AI80" s="336">
        <f t="shared" si="120"/>
        <v>7.1695807455433136E-2</v>
      </c>
      <c r="AJ80" s="336">
        <f t="shared" si="120"/>
        <v>7.2064477299035881E-2</v>
      </c>
      <c r="AK80" s="336">
        <f t="shared" si="120"/>
        <v>7.2416803181829345E-2</v>
      </c>
      <c r="AL80" s="336">
        <f t="shared" si="120"/>
        <v>7.2750963445980574E-2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2.218974199648328E-2</v>
      </c>
      <c r="N81" s="336">
        <f t="shared" si="121"/>
        <v>2.4362950688612738E-2</v>
      </c>
      <c r="O81" s="336">
        <f t="shared" si="121"/>
        <v>2.3438259056294663E-2</v>
      </c>
      <c r="P81" s="336">
        <f t="shared" si="121"/>
        <v>2.3993650701157644E-2</v>
      </c>
      <c r="Q81" s="336">
        <f t="shared" si="121"/>
        <v>2.3831948947309081E-2</v>
      </c>
      <c r="R81" s="336">
        <f t="shared" si="121"/>
        <v>2.4126352506648151E-2</v>
      </c>
      <c r="S81" s="336">
        <f t="shared" si="121"/>
        <v>2.2869837972725592E-2</v>
      </c>
      <c r="T81" s="336">
        <f t="shared" si="121"/>
        <v>2.2863515485168889E-2</v>
      </c>
      <c r="U81" s="336">
        <f t="shared" si="121"/>
        <v>2.3457562532998293E-2</v>
      </c>
      <c r="V81" s="336">
        <f t="shared" si="121"/>
        <v>2.4652978162780684E-2</v>
      </c>
      <c r="W81" s="336">
        <f t="shared" si="121"/>
        <v>2.3109948731410455E-2</v>
      </c>
      <c r="X81" s="336">
        <f t="shared" si="121"/>
        <v>2.1627730144913326E-2</v>
      </c>
      <c r="Y81" s="336">
        <f t="shared" si="121"/>
        <v>2.1589707304292986E-2</v>
      </c>
      <c r="Z81" s="336">
        <f t="shared" si="121"/>
        <v>2.1539403225288606E-2</v>
      </c>
      <c r="AA81" s="336">
        <f t="shared" si="121"/>
        <v>2.1489329436994879E-2</v>
      </c>
      <c r="AB81" s="336">
        <f t="shared" si="121"/>
        <v>2.1452227342008287E-2</v>
      </c>
      <c r="AC81" s="336">
        <f t="shared" si="121"/>
        <v>2.1407736564652995E-2</v>
      </c>
      <c r="AD81" s="336">
        <f t="shared" si="121"/>
        <v>2.1364337393885567E-2</v>
      </c>
      <c r="AE81" s="336">
        <f t="shared" ref="AE81:AL81" si="122">AE34/AE$49</f>
        <v>2.133541857545802E-2</v>
      </c>
      <c r="AF81" s="336">
        <f t="shared" si="122"/>
        <v>2.1303573588023827E-2</v>
      </c>
      <c r="AG81" s="336">
        <f t="shared" si="122"/>
        <v>2.1250603962619196E-2</v>
      </c>
      <c r="AH81" s="336">
        <f t="shared" si="122"/>
        <v>2.1183830346792179E-2</v>
      </c>
      <c r="AI81" s="336">
        <f t="shared" si="122"/>
        <v>2.1126381458383255E-2</v>
      </c>
      <c r="AJ81" s="336">
        <f t="shared" si="122"/>
        <v>2.1071536633843001E-2</v>
      </c>
      <c r="AK81" s="336">
        <f t="shared" si="122"/>
        <v>2.1018451605555124E-2</v>
      </c>
      <c r="AL81" s="336">
        <f t="shared" si="122"/>
        <v>2.0967020357567367E-2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1.8440320759429026E-3</v>
      </c>
      <c r="N82" s="336">
        <f t="shared" si="123"/>
        <v>1.291639971411161E-3</v>
      </c>
      <c r="O82" s="336">
        <f t="shared" si="123"/>
        <v>1.2715727768010231E-3</v>
      </c>
      <c r="P82" s="336">
        <f t="shared" si="123"/>
        <v>1.1501824965280932E-3</v>
      </c>
      <c r="Q82" s="336">
        <f t="shared" si="123"/>
        <v>1.274463780453358E-3</v>
      </c>
      <c r="R82" s="336">
        <f t="shared" si="123"/>
        <v>1.1632113468362749E-3</v>
      </c>
      <c r="S82" s="336">
        <f t="shared" si="123"/>
        <v>9.8406900193199185E-4</v>
      </c>
      <c r="T82" s="336">
        <f t="shared" si="123"/>
        <v>1.0432184385818686E-3</v>
      </c>
      <c r="U82" s="336">
        <f t="shared" si="123"/>
        <v>1.0409043480824553E-3</v>
      </c>
      <c r="V82" s="336">
        <f t="shared" si="123"/>
        <v>9.3480082435226262E-4</v>
      </c>
      <c r="W82" s="336">
        <f t="shared" si="123"/>
        <v>1.1628475887565867E-3</v>
      </c>
      <c r="X82" s="336">
        <f t="shared" si="123"/>
        <v>8.4369302159575704E-4</v>
      </c>
      <c r="Y82" s="336">
        <f t="shared" si="123"/>
        <v>8.5056030667175634E-4</v>
      </c>
      <c r="Z82" s="336">
        <f t="shared" si="123"/>
        <v>8.5402860619135683E-4</v>
      </c>
      <c r="AA82" s="336">
        <f t="shared" si="123"/>
        <v>8.570018837864438E-4</v>
      </c>
      <c r="AB82" s="336">
        <f t="shared" si="123"/>
        <v>8.591140963829677E-4</v>
      </c>
      <c r="AC82" s="336">
        <f t="shared" si="123"/>
        <v>8.6188910616165825E-4</v>
      </c>
      <c r="AD82" s="336">
        <f t="shared" si="123"/>
        <v>8.6424532793198086E-4</v>
      </c>
      <c r="AE82" s="336">
        <f t="shared" ref="AE82:AL82" si="124">AE35/AE$49</f>
        <v>8.6635655004462713E-4</v>
      </c>
      <c r="AF82" s="336">
        <f t="shared" si="124"/>
        <v>8.68481798549093E-4</v>
      </c>
      <c r="AG82" s="336">
        <f t="shared" si="124"/>
        <v>8.7039225769336306E-4</v>
      </c>
      <c r="AH82" s="336">
        <f t="shared" si="124"/>
        <v>8.7166876272910668E-4</v>
      </c>
      <c r="AI82" s="336">
        <f t="shared" si="124"/>
        <v>8.7293878337871267E-4</v>
      </c>
      <c r="AJ82" s="336">
        <f t="shared" si="124"/>
        <v>8.7371858086034637E-4</v>
      </c>
      <c r="AK82" s="336">
        <f t="shared" si="124"/>
        <v>8.7443668151226625E-4</v>
      </c>
      <c r="AL82" s="336">
        <f t="shared" si="124"/>
        <v>8.7437234344099146E-4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7.6899855165274089E-2</v>
      </c>
      <c r="N84" s="337">
        <f t="shared" si="125"/>
        <v>8.0155145603564237E-2</v>
      </c>
      <c r="O84" s="337">
        <f t="shared" si="125"/>
        <v>8.303575898223102E-2</v>
      </c>
      <c r="P84" s="337">
        <f t="shared" si="125"/>
        <v>8.2366386787753806E-2</v>
      </c>
      <c r="Q84" s="337">
        <f t="shared" si="125"/>
        <v>7.8494263665651598E-2</v>
      </c>
      <c r="R84" s="337">
        <f t="shared" si="125"/>
        <v>7.8072551454213782E-2</v>
      </c>
      <c r="S84" s="337">
        <f t="shared" si="125"/>
        <v>7.8817433087110686E-2</v>
      </c>
      <c r="T84" s="337">
        <f t="shared" si="125"/>
        <v>7.6510873432714177E-2</v>
      </c>
      <c r="U84" s="337">
        <f t="shared" si="125"/>
        <v>7.5771011313931907E-2</v>
      </c>
      <c r="V84" s="337">
        <f t="shared" si="125"/>
        <v>7.5039640393571833E-2</v>
      </c>
      <c r="W84" s="337">
        <f t="shared" si="125"/>
        <v>7.682258429918315E-2</v>
      </c>
      <c r="X84" s="337">
        <f t="shared" si="125"/>
        <v>7.7111015420589762E-2</v>
      </c>
      <c r="Y84" s="337">
        <f t="shared" si="125"/>
        <v>7.6664208495806796E-2</v>
      </c>
      <c r="Z84" s="337">
        <f t="shared" si="125"/>
        <v>7.6243596829867311E-2</v>
      </c>
      <c r="AA84" s="337">
        <f t="shared" si="125"/>
        <v>7.5896931232420459E-2</v>
      </c>
      <c r="AB84" s="337">
        <f t="shared" si="125"/>
        <v>7.5643017099405407E-2</v>
      </c>
      <c r="AC84" s="337">
        <f t="shared" si="125"/>
        <v>7.537526272570115E-2</v>
      </c>
      <c r="AD84" s="337">
        <f t="shared" si="125"/>
        <v>7.5088142710535183E-2</v>
      </c>
      <c r="AE84" s="337">
        <f t="shared" ref="AE84:AL84" si="126">AE37/AE$49</f>
        <v>7.4801606334462103E-2</v>
      </c>
      <c r="AF84" s="337">
        <f t="shared" si="126"/>
        <v>7.4501239206150566E-2</v>
      </c>
      <c r="AG84" s="337">
        <f t="shared" si="126"/>
        <v>7.4152661504056097E-2</v>
      </c>
      <c r="AH84" s="337">
        <f t="shared" si="126"/>
        <v>7.3873378823749739E-2</v>
      </c>
      <c r="AI84" s="337">
        <f t="shared" si="126"/>
        <v>7.3548058254770704E-2</v>
      </c>
      <c r="AJ84" s="337">
        <f t="shared" si="126"/>
        <v>7.321908714629756E-2</v>
      </c>
      <c r="AK84" s="337">
        <f t="shared" si="126"/>
        <v>7.2887176445487922E-2</v>
      </c>
      <c r="AL84" s="337">
        <f t="shared" si="126"/>
        <v>7.2592328608075435E-2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6.2038696177161186E-2</v>
      </c>
      <c r="N85" s="336">
        <f t="shared" si="127"/>
        <v>6.5431279496192971E-2</v>
      </c>
      <c r="O85" s="336">
        <f t="shared" si="127"/>
        <v>6.8284443702389022E-2</v>
      </c>
      <c r="P85" s="336">
        <f t="shared" si="127"/>
        <v>6.7797342836638561E-2</v>
      </c>
      <c r="Q85" s="336">
        <f t="shared" si="127"/>
        <v>6.4755356826153312E-2</v>
      </c>
      <c r="R85" s="336">
        <f t="shared" si="127"/>
        <v>6.3217942185184242E-2</v>
      </c>
      <c r="S85" s="336">
        <f t="shared" si="127"/>
        <v>6.4595838625675542E-2</v>
      </c>
      <c r="T85" s="336">
        <f t="shared" si="127"/>
        <v>6.1281440917165905E-2</v>
      </c>
      <c r="U85" s="336">
        <f t="shared" si="127"/>
        <v>6.0098381340615334E-2</v>
      </c>
      <c r="V85" s="336">
        <f t="shared" si="127"/>
        <v>5.9884170989911611E-2</v>
      </c>
      <c r="W85" s="336">
        <f t="shared" si="127"/>
        <v>6.1080675441621539E-2</v>
      </c>
      <c r="X85" s="336">
        <f t="shared" si="127"/>
        <v>6.0513546794707544E-2</v>
      </c>
      <c r="Y85" s="336">
        <f t="shared" si="127"/>
        <v>5.9989074234842614E-2</v>
      </c>
      <c r="Z85" s="336">
        <f t="shared" si="127"/>
        <v>5.9472384094175414E-2</v>
      </c>
      <c r="AA85" s="336">
        <f t="shared" si="127"/>
        <v>5.9027999318342655E-2</v>
      </c>
      <c r="AB85" s="336">
        <f t="shared" si="127"/>
        <v>5.8659151448035338E-2</v>
      </c>
      <c r="AC85" s="336">
        <f t="shared" si="127"/>
        <v>5.826055506070249E-2</v>
      </c>
      <c r="AD85" s="336">
        <f t="shared" si="127"/>
        <v>5.7849106824916105E-2</v>
      </c>
      <c r="AE85" s="336">
        <f t="shared" ref="AE85:AL85" si="128">AE38/AE$49</f>
        <v>5.7458712734392764E-2</v>
      </c>
      <c r="AF85" s="336">
        <f t="shared" si="128"/>
        <v>5.7045438545844124E-2</v>
      </c>
      <c r="AG85" s="336">
        <f t="shared" si="128"/>
        <v>5.6584350900255861E-2</v>
      </c>
      <c r="AH85" s="336">
        <f t="shared" si="128"/>
        <v>5.6206562238816045E-2</v>
      </c>
      <c r="AI85" s="336">
        <f t="shared" si="128"/>
        <v>5.5779874334475586E-2</v>
      </c>
      <c r="AJ85" s="336">
        <f t="shared" si="128"/>
        <v>5.5340050630619204E-2</v>
      </c>
      <c r="AK85" s="336">
        <f t="shared" si="128"/>
        <v>5.4903735580380433E-2</v>
      </c>
      <c r="AL85" s="336">
        <f t="shared" si="128"/>
        <v>5.4504343542436245E-2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1.4861158988112903E-2</v>
      </c>
      <c r="N86" s="336">
        <f t="shared" si="129"/>
        <v>1.4723866107371282E-2</v>
      </c>
      <c r="O86" s="336">
        <f t="shared" si="129"/>
        <v>1.4751315279841984E-2</v>
      </c>
      <c r="P86" s="336">
        <f t="shared" si="129"/>
        <v>1.4569043951115249E-2</v>
      </c>
      <c r="Q86" s="336">
        <f t="shared" si="129"/>
        <v>1.3738906839498291E-2</v>
      </c>
      <c r="R86" s="336">
        <f t="shared" si="129"/>
        <v>1.4854609269029529E-2</v>
      </c>
      <c r="S86" s="336">
        <f t="shared" si="129"/>
        <v>1.4221594461435142E-2</v>
      </c>
      <c r="T86" s="336">
        <f t="shared" si="129"/>
        <v>1.5229432515548279E-2</v>
      </c>
      <c r="U86" s="336">
        <f t="shared" si="129"/>
        <v>1.567262997331657E-2</v>
      </c>
      <c r="V86" s="336">
        <f t="shared" si="129"/>
        <v>1.5155469403660225E-2</v>
      </c>
      <c r="W86" s="336">
        <f t="shared" si="129"/>
        <v>1.5741908857561604E-2</v>
      </c>
      <c r="X86" s="336">
        <f t="shared" si="129"/>
        <v>1.6597468625882218E-2</v>
      </c>
      <c r="Y86" s="336">
        <f t="shared" si="129"/>
        <v>1.6675134260964182E-2</v>
      </c>
      <c r="Z86" s="336">
        <f t="shared" si="129"/>
        <v>1.6771212735691907E-2</v>
      </c>
      <c r="AA86" s="336">
        <f t="shared" si="129"/>
        <v>1.6868931914077796E-2</v>
      </c>
      <c r="AB86" s="336">
        <f t="shared" si="129"/>
        <v>1.6983865651370073E-2</v>
      </c>
      <c r="AC86" s="336">
        <f t="shared" si="129"/>
        <v>1.7114707664998657E-2</v>
      </c>
      <c r="AD86" s="336">
        <f t="shared" si="129"/>
        <v>1.7239035885619074E-2</v>
      </c>
      <c r="AE86" s="336">
        <f t="shared" ref="AE86:AL86" si="130">AE39/AE$49</f>
        <v>1.734289360006934E-2</v>
      </c>
      <c r="AF86" s="336">
        <f t="shared" si="130"/>
        <v>1.7455800660306435E-2</v>
      </c>
      <c r="AG86" s="336">
        <f t="shared" si="130"/>
        <v>1.7568310603800229E-2</v>
      </c>
      <c r="AH86" s="336">
        <f t="shared" si="130"/>
        <v>1.7666816584933697E-2</v>
      </c>
      <c r="AI86" s="336">
        <f t="shared" si="130"/>
        <v>1.7768183920295118E-2</v>
      </c>
      <c r="AJ86" s="336">
        <f t="shared" si="130"/>
        <v>1.7879036515678359E-2</v>
      </c>
      <c r="AK86" s="336">
        <f t="shared" si="130"/>
        <v>1.7983440865107496E-2</v>
      </c>
      <c r="AL86" s="336">
        <f t="shared" si="130"/>
        <v>1.8087985065639186E-2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4.8824385610287881E-2</v>
      </c>
      <c r="N88" s="337">
        <f t="shared" si="131"/>
        <v>4.7509488160637228E-2</v>
      </c>
      <c r="O88" s="337">
        <f t="shared" si="131"/>
        <v>4.7142838614717839E-2</v>
      </c>
      <c r="P88" s="337">
        <f t="shared" si="131"/>
        <v>4.5532531077902658E-2</v>
      </c>
      <c r="Q88" s="337">
        <f t="shared" si="131"/>
        <v>4.6306101198410186E-2</v>
      </c>
      <c r="R88" s="337">
        <f t="shared" si="131"/>
        <v>4.5706315007866365E-2</v>
      </c>
      <c r="S88" s="337">
        <f t="shared" si="131"/>
        <v>4.6904405179914496E-2</v>
      </c>
      <c r="T88" s="337">
        <f t="shared" si="131"/>
        <v>4.6234196304679079E-2</v>
      </c>
      <c r="U88" s="337">
        <f t="shared" si="131"/>
        <v>4.6854457839322378E-2</v>
      </c>
      <c r="V88" s="337">
        <f t="shared" si="131"/>
        <v>4.5626876912343031E-2</v>
      </c>
      <c r="W88" s="337">
        <f t="shared" si="131"/>
        <v>4.0031668468441056E-2</v>
      </c>
      <c r="X88" s="337">
        <f t="shared" si="131"/>
        <v>4.1525549950616074E-2</v>
      </c>
      <c r="Y88" s="337">
        <f t="shared" si="131"/>
        <v>4.1048634606411477E-2</v>
      </c>
      <c r="Z88" s="337">
        <f t="shared" si="131"/>
        <v>4.0773157608793423E-2</v>
      </c>
      <c r="AA88" s="337">
        <f t="shared" si="131"/>
        <v>4.0497807479977249E-2</v>
      </c>
      <c r="AB88" s="337">
        <f t="shared" si="131"/>
        <v>4.0162578434635221E-2</v>
      </c>
      <c r="AC88" s="337">
        <f t="shared" si="131"/>
        <v>3.9846839153264063E-2</v>
      </c>
      <c r="AD88" s="337">
        <f t="shared" si="131"/>
        <v>3.9565230982753163E-2</v>
      </c>
      <c r="AE88" s="337">
        <f t="shared" ref="AE88:AL88" si="132">AE41/AE$49</f>
        <v>3.9285475495470283E-2</v>
      </c>
      <c r="AF88" s="337">
        <f t="shared" si="132"/>
        <v>3.9004936520834761E-2</v>
      </c>
      <c r="AG88" s="337">
        <f t="shared" si="132"/>
        <v>3.8726276678905006E-2</v>
      </c>
      <c r="AH88" s="337">
        <f t="shared" si="132"/>
        <v>3.8437060454743911E-2</v>
      </c>
      <c r="AI88" s="337">
        <f t="shared" si="132"/>
        <v>3.8169304461183308E-2</v>
      </c>
      <c r="AJ88" s="337">
        <f t="shared" si="132"/>
        <v>3.7934291354727805E-2</v>
      </c>
      <c r="AK88" s="337">
        <f t="shared" si="132"/>
        <v>3.7745493310468309E-2</v>
      </c>
      <c r="AL88" s="337">
        <f t="shared" si="132"/>
        <v>3.7557759158169564E-2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1.7841417320152174E-2</v>
      </c>
      <c r="N89" s="336">
        <f t="shared" si="133"/>
        <v>1.7300808952104455E-2</v>
      </c>
      <c r="O89" s="336">
        <f t="shared" si="133"/>
        <v>1.7037912786760291E-2</v>
      </c>
      <c r="P89" s="336">
        <f t="shared" si="133"/>
        <v>1.7162696152745634E-2</v>
      </c>
      <c r="Q89" s="336">
        <f t="shared" si="133"/>
        <v>1.6706194120417225E-2</v>
      </c>
      <c r="R89" s="336">
        <f t="shared" si="133"/>
        <v>1.6479564857808462E-2</v>
      </c>
      <c r="S89" s="336">
        <f t="shared" si="133"/>
        <v>1.6298876389153442E-2</v>
      </c>
      <c r="T89" s="336">
        <f t="shared" si="133"/>
        <v>1.6892440589031735E-2</v>
      </c>
      <c r="U89" s="336">
        <f t="shared" si="133"/>
        <v>1.6597718746912044E-2</v>
      </c>
      <c r="V89" s="336">
        <f t="shared" si="133"/>
        <v>1.5534264820991919E-2</v>
      </c>
      <c r="W89" s="336">
        <f t="shared" si="133"/>
        <v>1.3958827000454897E-2</v>
      </c>
      <c r="X89" s="336">
        <f t="shared" si="133"/>
        <v>1.4944397311197727E-2</v>
      </c>
      <c r="Y89" s="336">
        <f t="shared" si="133"/>
        <v>1.4740091891808731E-2</v>
      </c>
      <c r="Z89" s="336">
        <f t="shared" si="133"/>
        <v>1.4630172691856434E-2</v>
      </c>
      <c r="AA89" s="336">
        <f t="shared" si="133"/>
        <v>1.4513602857912178E-2</v>
      </c>
      <c r="AB89" s="336">
        <f t="shared" si="133"/>
        <v>1.436627556853068E-2</v>
      </c>
      <c r="AC89" s="336">
        <f t="shared" si="133"/>
        <v>1.4207653095550011E-2</v>
      </c>
      <c r="AD89" s="336">
        <f t="shared" si="133"/>
        <v>1.4068930121951496E-2</v>
      </c>
      <c r="AE89" s="336">
        <f t="shared" ref="AE89:AL89" si="134">AE42/AE$49</f>
        <v>1.393822942043943E-2</v>
      </c>
      <c r="AF89" s="336">
        <f t="shared" si="134"/>
        <v>1.3800196551212668E-2</v>
      </c>
      <c r="AG89" s="336">
        <f t="shared" si="134"/>
        <v>1.3662765689718944E-2</v>
      </c>
      <c r="AH89" s="336">
        <f t="shared" si="134"/>
        <v>1.3533057987529594E-2</v>
      </c>
      <c r="AI89" s="336">
        <f t="shared" si="134"/>
        <v>1.3397549982906565E-2</v>
      </c>
      <c r="AJ89" s="336">
        <f t="shared" si="134"/>
        <v>1.3278486049866969E-2</v>
      </c>
      <c r="AK89" s="336">
        <f t="shared" si="134"/>
        <v>1.3194065512357101E-2</v>
      </c>
      <c r="AL89" s="336">
        <f t="shared" si="134"/>
        <v>1.3106756034201967E-2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3.09829682901357E-2</v>
      </c>
      <c r="N90" s="336">
        <f t="shared" si="135"/>
        <v>3.020867920853277E-2</v>
      </c>
      <c r="O90" s="336">
        <f t="shared" si="135"/>
        <v>3.0104925827957551E-2</v>
      </c>
      <c r="P90" s="336">
        <f t="shared" si="135"/>
        <v>2.8369834925157024E-2</v>
      </c>
      <c r="Q90" s="336">
        <f t="shared" si="135"/>
        <v>2.9599907077992961E-2</v>
      </c>
      <c r="R90" s="336">
        <f t="shared" si="135"/>
        <v>2.9226750150057906E-2</v>
      </c>
      <c r="S90" s="336">
        <f t="shared" si="135"/>
        <v>3.0605528790761061E-2</v>
      </c>
      <c r="T90" s="336">
        <f t="shared" si="135"/>
        <v>2.9341755715647341E-2</v>
      </c>
      <c r="U90" s="336">
        <f t="shared" si="135"/>
        <v>3.0256739092410338E-2</v>
      </c>
      <c r="V90" s="336">
        <f t="shared" si="135"/>
        <v>3.0092612091351105E-2</v>
      </c>
      <c r="W90" s="336">
        <f t="shared" si="135"/>
        <v>2.6072841467986163E-2</v>
      </c>
      <c r="X90" s="336">
        <f t="shared" si="135"/>
        <v>2.6581152639418348E-2</v>
      </c>
      <c r="Y90" s="336">
        <f t="shared" si="135"/>
        <v>2.6308542714602746E-2</v>
      </c>
      <c r="Z90" s="336">
        <f t="shared" si="135"/>
        <v>2.6142984916936993E-2</v>
      </c>
      <c r="AA90" s="336">
        <f t="shared" si="135"/>
        <v>2.598420462206507E-2</v>
      </c>
      <c r="AB90" s="336">
        <f t="shared" si="135"/>
        <v>2.5796302866104546E-2</v>
      </c>
      <c r="AC90" s="336">
        <f t="shared" si="135"/>
        <v>2.5639186057714054E-2</v>
      </c>
      <c r="AD90" s="336">
        <f t="shared" si="135"/>
        <v>2.5496300860801666E-2</v>
      </c>
      <c r="AE90" s="336">
        <f t="shared" ref="AE90:AL90" si="136">AE43/AE$49</f>
        <v>2.5347246075030857E-2</v>
      </c>
      <c r="AF90" s="336">
        <f t="shared" si="136"/>
        <v>2.5204739969622091E-2</v>
      </c>
      <c r="AG90" s="336">
        <f t="shared" si="136"/>
        <v>2.506351098918606E-2</v>
      </c>
      <c r="AH90" s="336">
        <f t="shared" si="136"/>
        <v>2.4904002467214317E-2</v>
      </c>
      <c r="AI90" s="336">
        <f t="shared" si="136"/>
        <v>2.4771754478276748E-2</v>
      </c>
      <c r="AJ90" s="336">
        <f t="shared" si="136"/>
        <v>2.4655805304860834E-2</v>
      </c>
      <c r="AK90" s="336">
        <f t="shared" si="136"/>
        <v>2.455142779811121E-2</v>
      </c>
      <c r="AL90" s="336">
        <f t="shared" si="136"/>
        <v>2.4451003123967596E-2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0.11869955017540701</v>
      </c>
      <c r="N92" s="337">
        <f t="shared" si="137"/>
        <v>0.1164293513036606</v>
      </c>
      <c r="O92" s="337">
        <f t="shared" si="137"/>
        <v>0.1172519509727544</v>
      </c>
      <c r="P92" s="337">
        <f t="shared" si="137"/>
        <v>0.11363275380153015</v>
      </c>
      <c r="Q92" s="337">
        <f t="shared" si="137"/>
        <v>0.11840856890896898</v>
      </c>
      <c r="R92" s="337">
        <f t="shared" si="137"/>
        <v>0.11511589473153384</v>
      </c>
      <c r="S92" s="337">
        <f t="shared" si="137"/>
        <v>0.11258731747016802</v>
      </c>
      <c r="T92" s="337">
        <f t="shared" si="137"/>
        <v>0.11533512748903686</v>
      </c>
      <c r="U92" s="337">
        <f t="shared" si="137"/>
        <v>0.11248011236324124</v>
      </c>
      <c r="V92" s="337">
        <f t="shared" si="137"/>
        <v>0.10887744710716279</v>
      </c>
      <c r="W92" s="337">
        <f t="shared" si="137"/>
        <v>0.10279473766263268</v>
      </c>
      <c r="X92" s="337">
        <f t="shared" si="137"/>
        <v>0.10315017861529863</v>
      </c>
      <c r="Y92" s="337">
        <f t="shared" si="137"/>
        <v>0.10289488279845023</v>
      </c>
      <c r="Z92" s="337">
        <f t="shared" si="137"/>
        <v>0.10248104315102514</v>
      </c>
      <c r="AA92" s="337">
        <f t="shared" si="137"/>
        <v>0.10183498241095158</v>
      </c>
      <c r="AB92" s="337">
        <f t="shared" si="137"/>
        <v>0.10106898108252871</v>
      </c>
      <c r="AC92" s="337">
        <f t="shared" si="137"/>
        <v>0.10030320247716266</v>
      </c>
      <c r="AD92" s="337">
        <f t="shared" si="137"/>
        <v>9.956028437771329E-2</v>
      </c>
      <c r="AE92" s="337">
        <f t="shared" ref="AE92:AL92" si="138">AE45/AE$49</f>
        <v>9.8805888073734152E-2</v>
      </c>
      <c r="AF92" s="337">
        <f t="shared" si="138"/>
        <v>9.8073138297863446E-2</v>
      </c>
      <c r="AG92" s="337">
        <f t="shared" si="138"/>
        <v>9.7313834230307109E-2</v>
      </c>
      <c r="AH92" s="337">
        <f t="shared" si="138"/>
        <v>9.6553399440087062E-2</v>
      </c>
      <c r="AI92" s="337">
        <f t="shared" si="138"/>
        <v>9.579617435091102E-2</v>
      </c>
      <c r="AJ92" s="337">
        <f t="shared" si="138"/>
        <v>9.5093889480395877E-2</v>
      </c>
      <c r="AK92" s="337">
        <f t="shared" si="138"/>
        <v>9.4334248262672879E-2</v>
      </c>
      <c r="AL92" s="337">
        <f t="shared" si="138"/>
        <v>9.3486120851974677E-2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1.4381350407454259E-2</v>
      </c>
      <c r="N93" s="336">
        <f t="shared" si="139"/>
        <v>1.4098393357774686E-2</v>
      </c>
      <c r="O93" s="336">
        <f t="shared" si="139"/>
        <v>1.3651163146278908E-2</v>
      </c>
      <c r="P93" s="336">
        <f t="shared" si="139"/>
        <v>1.3047239189584963E-2</v>
      </c>
      <c r="Q93" s="336">
        <f t="shared" si="139"/>
        <v>1.3994445149316184E-2</v>
      </c>
      <c r="R93" s="336">
        <f t="shared" si="139"/>
        <v>1.378733025136945E-2</v>
      </c>
      <c r="S93" s="336">
        <f t="shared" si="139"/>
        <v>1.373378477187988E-2</v>
      </c>
      <c r="T93" s="336">
        <f t="shared" si="139"/>
        <v>1.278920565534984E-2</v>
      </c>
      <c r="U93" s="336">
        <f t="shared" si="139"/>
        <v>1.2154753211003471E-2</v>
      </c>
      <c r="V93" s="336">
        <f t="shared" si="139"/>
        <v>1.1499146296602238E-2</v>
      </c>
      <c r="W93" s="336">
        <f t="shared" si="139"/>
        <v>1.0612972159739012E-2</v>
      </c>
      <c r="X93" s="336">
        <f t="shared" si="139"/>
        <v>1.8384949852362154E-2</v>
      </c>
      <c r="Y93" s="336">
        <f t="shared" si="139"/>
        <v>1.8554973718339921E-2</v>
      </c>
      <c r="Z93" s="336">
        <f t="shared" si="139"/>
        <v>1.8750815498394968E-2</v>
      </c>
      <c r="AA93" s="336">
        <f t="shared" si="139"/>
        <v>1.8918280308700467E-2</v>
      </c>
      <c r="AB93" s="336">
        <f t="shared" si="139"/>
        <v>1.9014465474668448E-2</v>
      </c>
      <c r="AC93" s="336">
        <f t="shared" si="139"/>
        <v>1.9079107168145971E-2</v>
      </c>
      <c r="AD93" s="336">
        <f t="shared" si="139"/>
        <v>1.9208198420061759E-2</v>
      </c>
      <c r="AE93" s="336">
        <f t="shared" ref="AE93:AL93" si="140">AE46/AE$49</f>
        <v>1.938469484462212E-2</v>
      </c>
      <c r="AF93" s="336">
        <f t="shared" si="140"/>
        <v>1.9570336961656956E-2</v>
      </c>
      <c r="AG93" s="336">
        <f t="shared" si="140"/>
        <v>1.9735846161863576E-2</v>
      </c>
      <c r="AH93" s="336">
        <f t="shared" si="140"/>
        <v>1.9884109523456948E-2</v>
      </c>
      <c r="AI93" s="336">
        <f t="shared" si="140"/>
        <v>2.0028674288550024E-2</v>
      </c>
      <c r="AJ93" s="336">
        <f t="shared" si="140"/>
        <v>2.0169145733099535E-2</v>
      </c>
      <c r="AK93" s="336">
        <f t="shared" si="140"/>
        <v>2.0300346505981694E-2</v>
      </c>
      <c r="AL93" s="336">
        <f t="shared" si="140"/>
        <v>2.0436248270387446E-2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0.10431819976795274</v>
      </c>
      <c r="N94" s="336">
        <f t="shared" si="141"/>
        <v>0.10233095794588591</v>
      </c>
      <c r="O94" s="336">
        <f t="shared" si="141"/>
        <v>0.10360078782647549</v>
      </c>
      <c r="P94" s="336">
        <f t="shared" si="141"/>
        <v>0.10058551461194519</v>
      </c>
      <c r="Q94" s="336">
        <f t="shared" si="141"/>
        <v>0.10441412375965278</v>
      </c>
      <c r="R94" s="336">
        <f t="shared" si="141"/>
        <v>0.10132856448016439</v>
      </c>
      <c r="S94" s="336">
        <f t="shared" si="141"/>
        <v>9.8853532698288143E-2</v>
      </c>
      <c r="T94" s="336">
        <f t="shared" si="141"/>
        <v>0.10254592183368702</v>
      </c>
      <c r="U94" s="336">
        <f t="shared" si="141"/>
        <v>0.10032535915223777</v>
      </c>
      <c r="V94" s="336">
        <f t="shared" si="141"/>
        <v>9.7378300810560564E-2</v>
      </c>
      <c r="W94" s="336">
        <f t="shared" si="141"/>
        <v>9.218176550289367E-2</v>
      </c>
      <c r="X94" s="336">
        <f t="shared" si="141"/>
        <v>8.4765228762936462E-2</v>
      </c>
      <c r="Y94" s="336">
        <f t="shared" si="141"/>
        <v>8.4339909080110298E-2</v>
      </c>
      <c r="Z94" s="336">
        <f t="shared" si="141"/>
        <v>8.3730227652630176E-2</v>
      </c>
      <c r="AA94" s="336">
        <f t="shared" si="141"/>
        <v>8.2916702102251119E-2</v>
      </c>
      <c r="AB94" s="336">
        <f t="shared" si="141"/>
        <v>8.2054515607860257E-2</v>
      </c>
      <c r="AC94" s="336">
        <f t="shared" si="141"/>
        <v>8.1224095309016711E-2</v>
      </c>
      <c r="AD94" s="336">
        <f t="shared" si="141"/>
        <v>8.0352085957651517E-2</v>
      </c>
      <c r="AE94" s="336">
        <f t="shared" ref="AE94:AL94" si="142">AE47/AE$49</f>
        <v>7.9421193229112022E-2</v>
      </c>
      <c r="AF94" s="336">
        <f t="shared" si="142"/>
        <v>7.850280133620649E-2</v>
      </c>
      <c r="AG94" s="336">
        <f t="shared" si="142"/>
        <v>7.7577988068443529E-2</v>
      </c>
      <c r="AH94" s="336">
        <f t="shared" si="142"/>
        <v>7.6669289916630121E-2</v>
      </c>
      <c r="AI94" s="336">
        <f t="shared" si="142"/>
        <v>7.5767500062360993E-2</v>
      </c>
      <c r="AJ94" s="336">
        <f t="shared" si="142"/>
        <v>7.4924743747296338E-2</v>
      </c>
      <c r="AK94" s="336">
        <f t="shared" si="142"/>
        <v>7.4033901756691181E-2</v>
      </c>
      <c r="AL94" s="336">
        <f t="shared" si="142"/>
        <v>7.3049872581587225E-2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Dorset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Dorset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Dorset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Dorset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Dorset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Dorset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Dorset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Dorset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Dorset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Dorset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Dorset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Dorset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Dorset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11.75062936686264</v>
      </c>
      <c r="Y4" s="11">
        <f>'Occ T1'!D8-'Occ T1'!C8</f>
        <v>1.0562543346126319</v>
      </c>
      <c r="Z4" s="11">
        <f>'Occ T1'!E8-'Occ T1'!D8</f>
        <v>-4.2269446708494627</v>
      </c>
      <c r="AA4" s="11">
        <f>'Occ T1'!F8-'Occ T1'!E8</f>
        <v>10.017892829615562</v>
      </c>
      <c r="AB4" s="11">
        <f>'Occ T1'!D8-'Occ T1'!B8</f>
        <v>12.806883701475272</v>
      </c>
      <c r="AC4" s="11">
        <f>'Occ T1'!F8-'Occ T1'!D8</f>
        <v>5.7909481587660991</v>
      </c>
    </row>
    <row r="5" spans="1:29" x14ac:dyDescent="0.2">
      <c r="W5" s="10" t="str">
        <f>name!E5</f>
        <v>Professional occupations</v>
      </c>
      <c r="X5" s="11">
        <f>'Occ T1'!C9-'Occ T1'!B9</f>
        <v>19.116328825462944</v>
      </c>
      <c r="Y5" s="11">
        <f>'Occ T1'!D9-'Occ T1'!C9</f>
        <v>5.64902894942486</v>
      </c>
      <c r="Z5" s="11">
        <f>'Occ T1'!E9-'Occ T1'!D9</f>
        <v>16.153606473096602</v>
      </c>
      <c r="AA5" s="11">
        <f>'Occ T1'!F9-'Occ T1'!E9</f>
        <v>21.365456243035567</v>
      </c>
      <c r="AB5" s="11">
        <f>'Occ T1'!D9-'Occ T1'!B9</f>
        <v>24.765357774887804</v>
      </c>
      <c r="AC5" s="11">
        <f>'Occ T1'!F9-'Occ T1'!D9</f>
        <v>37.519062716132169</v>
      </c>
    </row>
    <row r="6" spans="1:29" x14ac:dyDescent="0.2">
      <c r="W6" s="10" t="str">
        <f>name!E6</f>
        <v>Associate professional occupations</v>
      </c>
      <c r="X6" s="11">
        <f>'Occ T1'!C10-'Occ T1'!B10</f>
        <v>4.8283490895914554</v>
      </c>
      <c r="Y6" s="11">
        <f>'Occ T1'!D10-'Occ T1'!C10</f>
        <v>4.2717180875319798</v>
      </c>
      <c r="Z6" s="11">
        <f>'Occ T1'!E10-'Occ T1'!D10</f>
        <v>5.9750177228079622</v>
      </c>
      <c r="AA6" s="11">
        <f>'Occ T1'!F10-'Occ T1'!E10</f>
        <v>10.906991456072916</v>
      </c>
      <c r="AB6" s="11">
        <f>'Occ T1'!D10-'Occ T1'!B10</f>
        <v>9.1000671771234352</v>
      </c>
      <c r="AC6" s="11">
        <f>'Occ T1'!F10-'Occ T1'!D10</f>
        <v>16.882009178880878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-4.3769163598700374</v>
      </c>
      <c r="Y7" s="11">
        <f>'Occ T1'!D11-'Occ T1'!C11</f>
        <v>1.4517678233774092</v>
      </c>
      <c r="Z7" s="11">
        <f>'Occ T1'!E11-'Occ T1'!D11</f>
        <v>0.2044415188352815</v>
      </c>
      <c r="AA7" s="11">
        <f>'Occ T1'!F11-'Occ T1'!E11</f>
        <v>-6.6681726928362508</v>
      </c>
      <c r="AB7" s="11">
        <f>'Occ T1'!D11-'Occ T1'!B11</f>
        <v>-2.9251485364926282</v>
      </c>
      <c r="AC7" s="11">
        <f>'Occ T1'!F11-'Occ T1'!D11</f>
        <v>-6.4637311740009693</v>
      </c>
    </row>
    <row r="8" spans="1:29" x14ac:dyDescent="0.2">
      <c r="W8" s="10" t="str">
        <f>name!E8</f>
        <v>Skilled trades occupations</v>
      </c>
      <c r="X8" s="11">
        <f>'Occ T1'!C12-'Occ T1'!B12</f>
        <v>-1.9203574726326451</v>
      </c>
      <c r="Y8" s="11">
        <f>'Occ T1'!D12-'Occ T1'!C12</f>
        <v>-9.0158958947227461</v>
      </c>
      <c r="Z8" s="11">
        <f>'Occ T1'!E12-'Occ T1'!D12</f>
        <v>3.1272768522783991</v>
      </c>
      <c r="AA8" s="11">
        <f>'Occ T1'!F12-'Occ T1'!E12</f>
        <v>6.9372908227435914E-2</v>
      </c>
      <c r="AB8" s="11">
        <f>'Occ T1'!D12-'Occ T1'!B12</f>
        <v>-10.936253367355391</v>
      </c>
      <c r="AC8" s="11">
        <f>'Occ T1'!F12-'Occ T1'!D12</f>
        <v>3.196649760505835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2.033584683649778</v>
      </c>
      <c r="Y9" s="11">
        <f>'Occ T1'!D13-'Occ T1'!C13</f>
        <v>-4.5357633968741737</v>
      </c>
      <c r="Z9" s="11">
        <f>'Occ T1'!E13-'Occ T1'!D13</f>
        <v>2.5760154474347985</v>
      </c>
      <c r="AA9" s="11">
        <f>'Occ T1'!F13-'Occ T1'!E13</f>
        <v>6.3215832779961119</v>
      </c>
      <c r="AB9" s="11">
        <f>'Occ T1'!D13-'Occ T1'!B13</f>
        <v>-2.5021787132243958</v>
      </c>
      <c r="AC9" s="11">
        <f>'Occ T1'!F13-'Occ T1'!D13</f>
        <v>8.8975987254309103</v>
      </c>
    </row>
    <row r="10" spans="1:29" x14ac:dyDescent="0.2">
      <c r="W10" s="10" t="str">
        <f>name!E10</f>
        <v>Sales and customer service occupations</v>
      </c>
      <c r="X10" s="11">
        <f>'Occ T1'!C14-'Occ T1'!B14</f>
        <v>-6.2967267015721973E-2</v>
      </c>
      <c r="Y10" s="11">
        <f>'Occ T1'!D14-'Occ T1'!C14</f>
        <v>0.5554522375085682</v>
      </c>
      <c r="Z10" s="11">
        <f>'Occ T1'!E14-'Occ T1'!D14</f>
        <v>1.1250397276736024</v>
      </c>
      <c r="AA10" s="11">
        <f>'Occ T1'!F14-'Occ T1'!E14</f>
        <v>0.25744020033290127</v>
      </c>
      <c r="AB10" s="11">
        <f>'Occ T1'!D14-'Occ T1'!B14</f>
        <v>0.49248497049284623</v>
      </c>
      <c r="AC10" s="11">
        <f>'Occ T1'!F14-'Occ T1'!D14</f>
        <v>1.3824799280065037</v>
      </c>
    </row>
    <row r="11" spans="1:29" x14ac:dyDescent="0.2">
      <c r="W11" s="10" t="str">
        <f>name!E11</f>
        <v>Process, plant and machine operatives</v>
      </c>
      <c r="X11" s="11">
        <f>'Occ T1'!C15-'Occ T1'!B15</f>
        <v>1.3597580093968276</v>
      </c>
      <c r="Y11" s="11">
        <f>'Occ T1'!D15-'Occ T1'!C15</f>
        <v>-5.0827603774490555</v>
      </c>
      <c r="Z11" s="11">
        <f>'Occ T1'!E15-'Occ T1'!D15</f>
        <v>1.2118336094739846</v>
      </c>
      <c r="AA11" s="11">
        <f>'Occ T1'!F15-'Occ T1'!E15</f>
        <v>-0.72806856397813391</v>
      </c>
      <c r="AB11" s="11">
        <f>'Occ T1'!D15-'Occ T1'!B15</f>
        <v>-3.723002368052228</v>
      </c>
      <c r="AC11" s="11">
        <f>'Occ T1'!F15-'Occ T1'!D15</f>
        <v>0.48376504549585064</v>
      </c>
    </row>
    <row r="12" spans="1:29" x14ac:dyDescent="0.2">
      <c r="W12" s="10" t="str">
        <f>name!E12</f>
        <v>Elementary occupations</v>
      </c>
      <c r="X12" s="11">
        <f>'Occ T1'!C16-'Occ T1'!B16</f>
        <v>-1.5474088754451714</v>
      </c>
      <c r="Y12" s="11">
        <f>'Occ T1'!D16-'Occ T1'!C16</f>
        <v>-6.229801763409256</v>
      </c>
      <c r="Z12" s="11">
        <f>'Occ T1'!E16-'Occ T1'!D16</f>
        <v>1.3817133192485755</v>
      </c>
      <c r="AA12" s="11">
        <f>'Occ T1'!F16-'Occ T1'!E16</f>
        <v>-2.7344956584661446</v>
      </c>
      <c r="AB12" s="11">
        <f>'Occ T1'!D16-'Occ T1'!B16</f>
        <v>-7.7772106388544273</v>
      </c>
      <c r="AC12" s="11">
        <f>'Occ T1'!F16-'Occ T1'!D16</f>
        <v>-1.3527823392175691</v>
      </c>
    </row>
    <row r="14" spans="1:29" x14ac:dyDescent="0.2">
      <c r="W14" s="10" t="str">
        <f>name!E3</f>
        <v>All occupations</v>
      </c>
      <c r="X14" s="11">
        <f>'Occ T1'!C18-'Occ T1'!B18</f>
        <v>31.180999999999813</v>
      </c>
      <c r="Y14" s="11">
        <f>'Occ T1'!D18-'Occ T1'!C18</f>
        <v>-11.879999999999768</v>
      </c>
      <c r="Z14" s="11">
        <f>'Occ T1'!E18-'Occ T1'!D18</f>
        <v>27.527999999999906</v>
      </c>
      <c r="AA14" s="11">
        <f>'Occ T1'!F18-'Occ T1'!E18</f>
        <v>38.808000000000106</v>
      </c>
      <c r="AB14" s="11">
        <f>'Occ T1'!D18-'Occ T1'!B18</f>
        <v>19.301000000000045</v>
      </c>
      <c r="AC14" s="11">
        <f>'Occ T1'!F18-'Occ T1'!D18</f>
        <v>66.336000000000013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Dorset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5.7909481587660991</v>
      </c>
      <c r="O3" s="11">
        <f>'Occ T1'!AB64</f>
        <v>5.4520878656370542</v>
      </c>
      <c r="P3" s="11">
        <f>'Occ T1'!Q64</f>
        <v>0.33886029312895971</v>
      </c>
    </row>
    <row r="4" spans="1:16" x14ac:dyDescent="0.2">
      <c r="M4" s="10" t="str">
        <f>name!E5</f>
        <v>Professional occupations</v>
      </c>
      <c r="N4" s="11">
        <f>'Occ T1'!F65</f>
        <v>37.519062716132169</v>
      </c>
      <c r="O4" s="11">
        <f>'Occ T1'!AB65</f>
        <v>16.191931056481891</v>
      </c>
      <c r="P4" s="11">
        <f>'Occ T1'!Q65</f>
        <v>21.327131659650533</v>
      </c>
    </row>
    <row r="5" spans="1:16" x14ac:dyDescent="0.2">
      <c r="M5" s="10" t="str">
        <f>name!E6</f>
        <v>Associate professional occupations</v>
      </c>
      <c r="N5" s="11">
        <f>'Occ T1'!F66</f>
        <v>16.882009178880878</v>
      </c>
      <c r="O5" s="11">
        <f>'Occ T1'!AB66</f>
        <v>16.144601434279949</v>
      </c>
      <c r="P5" s="11">
        <f>'Occ T1'!Q66</f>
        <v>0.73740774460089398</v>
      </c>
    </row>
    <row r="6" spans="1:16" x14ac:dyDescent="0.2">
      <c r="M6" s="10" t="str">
        <f>name!E7</f>
        <v>Administrative and secretarial occupations</v>
      </c>
      <c r="N6" s="11">
        <f>'Occ T1'!F67</f>
        <v>-6.4637311740009693</v>
      </c>
      <c r="O6" s="11">
        <f>'Occ T1'!AB67</f>
        <v>-8.9595260726046533</v>
      </c>
      <c r="P6" s="11">
        <f>'Occ T1'!Q67</f>
        <v>2.4957948986037053</v>
      </c>
    </row>
    <row r="7" spans="1:16" x14ac:dyDescent="0.2">
      <c r="M7" s="10" t="str">
        <f>name!E8</f>
        <v>Skilled trades occupations</v>
      </c>
      <c r="N7" s="11">
        <f>'Occ T1'!F68</f>
        <v>3.196649760505835</v>
      </c>
      <c r="O7" s="11">
        <f>'Occ T1'!AB68</f>
        <v>2.8390003486770397</v>
      </c>
      <c r="P7" s="11">
        <f>'Occ T1'!Q68</f>
        <v>0.35764941182878118</v>
      </c>
    </row>
    <row r="8" spans="1:16" x14ac:dyDescent="0.2">
      <c r="M8" s="10" t="str">
        <f>name!E9</f>
        <v>Caring, leisure and other service occupations</v>
      </c>
      <c r="N8" s="11">
        <f>'Occ T1'!F69</f>
        <v>8.8975987254309103</v>
      </c>
      <c r="O8" s="11">
        <f>'Occ T1'!AB69</f>
        <v>3.6096401056143534</v>
      </c>
      <c r="P8" s="11">
        <f>'Occ T1'!Q69</f>
        <v>5.2879586198166031</v>
      </c>
    </row>
    <row r="9" spans="1:16" x14ac:dyDescent="0.2">
      <c r="M9" s="10" t="str">
        <f>name!E10</f>
        <v>Sales and customer service occupations</v>
      </c>
      <c r="N9" s="11">
        <f>'Occ T1'!F70</f>
        <v>1.3824799280065037</v>
      </c>
      <c r="O9" s="11">
        <f>'Occ T1'!AB70</f>
        <v>-1.0801452761247816</v>
      </c>
      <c r="P9" s="11">
        <f>'Occ T1'!Q70</f>
        <v>2.4626252041312888</v>
      </c>
    </row>
    <row r="10" spans="1:16" x14ac:dyDescent="0.2">
      <c r="M10" s="10" t="str">
        <f>name!E11</f>
        <v>Process, plant and machine operatives</v>
      </c>
      <c r="N10" s="11">
        <f>'Occ T1'!F71</f>
        <v>0.48376504549585064</v>
      </c>
      <c r="O10" s="11">
        <f>'Occ T1'!AB71</f>
        <v>1.2366822011006051</v>
      </c>
      <c r="P10" s="11">
        <f>'Occ T1'!Q71</f>
        <v>-0.75291715560476291</v>
      </c>
    </row>
    <row r="11" spans="1:16" x14ac:dyDescent="0.2">
      <c r="M11" s="10" t="str">
        <f>name!E12</f>
        <v>Elementary occupations</v>
      </c>
      <c r="N11" s="11">
        <f>'Occ T1'!F72</f>
        <v>-1.3527823392175691</v>
      </c>
      <c r="O11" s="11">
        <f>'Occ T1'!AB72</f>
        <v>-1.5242506677545222</v>
      </c>
      <c r="P11" s="11">
        <f>'Occ T1'!Q72</f>
        <v>0.17146832853705973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66.336000000000013</v>
      </c>
      <c r="O13" s="11">
        <f>'Occ T1'!AB74</f>
        <v>33.910020995306809</v>
      </c>
      <c r="P13" s="11">
        <f>'Occ T1'!Q74</f>
        <v>32.425979004693033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Dorset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2.5729354170777725</v>
      </c>
      <c r="O3" s="11">
        <f>'Occ T5'!H44</f>
        <v>3.2848799322324922</v>
      </c>
      <c r="P3" s="11">
        <f>'Occ T5'!G44</f>
        <v>-6.6867190544343202E-2</v>
      </c>
    </row>
    <row r="4" spans="1:16" x14ac:dyDescent="0.2">
      <c r="M4" s="10" t="str">
        <f>name!E5</f>
        <v>Professional occupations</v>
      </c>
      <c r="N4" s="11">
        <f>'Occ T5'!I45</f>
        <v>0.93632133420225472</v>
      </c>
      <c r="O4" s="11">
        <f>'Occ T5'!H45</f>
        <v>6.8577413244253975</v>
      </c>
      <c r="P4" s="11">
        <f>'Occ T5'!G45</f>
        <v>29.725000057504531</v>
      </c>
    </row>
    <row r="5" spans="1:16" x14ac:dyDescent="0.2">
      <c r="M5" s="10" t="str">
        <f>name!E6</f>
        <v>Associate professional occupations</v>
      </c>
      <c r="N5" s="11">
        <f>'Occ T5'!I46</f>
        <v>2.09093830925163</v>
      </c>
      <c r="O5" s="11">
        <f>'Occ T5'!H46</f>
        <v>5.2229809185537412</v>
      </c>
      <c r="P5" s="11">
        <f>'Occ T5'!G46</f>
        <v>9.5680899510754784</v>
      </c>
    </row>
    <row r="6" spans="1:16" x14ac:dyDescent="0.2">
      <c r="M6" s="10" t="str">
        <f>name!E7</f>
        <v>Administrative and secretarial occupations</v>
      </c>
      <c r="N6" s="11">
        <f>'Occ T5'!I47</f>
        <v>0.31791278571513715</v>
      </c>
      <c r="O6" s="11">
        <f>'Occ T5'!H47</f>
        <v>-4.4013488642576135</v>
      </c>
      <c r="P6" s="11">
        <f>'Occ T5'!G47</f>
        <v>-2.3802950954585498</v>
      </c>
    </row>
    <row r="7" spans="1:16" x14ac:dyDescent="0.2">
      <c r="M7" s="10" t="str">
        <f>name!E8</f>
        <v>Skilled trades occupations</v>
      </c>
      <c r="N7" s="11">
        <f>'Occ T5'!I48</f>
        <v>4.5670864642553894</v>
      </c>
      <c r="O7" s="11">
        <f>'Occ T5'!H48</f>
        <v>2.2268616799488967</v>
      </c>
      <c r="P7" s="11">
        <f>'Occ T5'!G48</f>
        <v>-3.5972983836984369</v>
      </c>
    </row>
    <row r="8" spans="1:16" x14ac:dyDescent="0.2">
      <c r="M8" s="10" t="str">
        <f>name!E9</f>
        <v>Caring, leisure and other service occupations</v>
      </c>
      <c r="N8" s="11">
        <f>'Occ T5'!I49</f>
        <v>1.7931606726741709</v>
      </c>
      <c r="O8" s="11">
        <f>'Occ T5'!H49</f>
        <v>1.1119902249529154</v>
      </c>
      <c r="P8" s="11">
        <f>'Occ T5'!G49</f>
        <v>5.992447827803872</v>
      </c>
    </row>
    <row r="9" spans="1:16" x14ac:dyDescent="0.2">
      <c r="M9" s="10" t="str">
        <f>name!E10</f>
        <v>Sales and customer service occupations</v>
      </c>
      <c r="N9" s="11">
        <f>'Occ T5'!I50</f>
        <v>-0.39519024725341989</v>
      </c>
      <c r="O9" s="11">
        <f>'Occ T5'!H50</f>
        <v>1.5910247947008642</v>
      </c>
      <c r="P9" s="11">
        <f>'Occ T5'!G50</f>
        <v>0.18664538055899627</v>
      </c>
    </row>
    <row r="10" spans="1:16" x14ac:dyDescent="0.2">
      <c r="M10" s="10" t="str">
        <f>name!E11</f>
        <v>Process, plant and machine operatives</v>
      </c>
      <c r="N10" s="11">
        <f>'Occ T5'!I51</f>
        <v>1.4056234623429464</v>
      </c>
      <c r="O10" s="11">
        <f>'Occ T5'!H51</f>
        <v>1.9931917671999679</v>
      </c>
      <c r="P10" s="11">
        <f>'Occ T5'!G51</f>
        <v>-2.9150501840470717</v>
      </c>
    </row>
    <row r="11" spans="1:16" x14ac:dyDescent="0.2">
      <c r="M11" s="10" t="str">
        <f>name!E12</f>
        <v>Elementary occupations</v>
      </c>
      <c r="N11" s="11">
        <f>'Occ T5'!I52</f>
        <v>1.5059302459782185</v>
      </c>
      <c r="O11" s="11">
        <f>'Occ T5'!H52</f>
        <v>-4.7489976944870804</v>
      </c>
      <c r="P11" s="11">
        <f>'Occ T5'!G52</f>
        <v>1.8902851092913835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14.794718444244111</v>
      </c>
      <c r="O13" s="11">
        <f>'Occ T5'!H54</f>
        <v>13.138324083269623</v>
      </c>
      <c r="P13" s="11">
        <f>'Occ T5'!G54</f>
        <v>38.402957472485696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0.72533149563325594</v>
      </c>
      <c r="O18" s="11">
        <f>'Occ T5'!AN44</f>
        <v>2.9947844475396241</v>
      </c>
      <c r="P18" s="11">
        <f>'Occ T5'!AM44</f>
        <v>1.7319719224641617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1.5747151490965567</v>
      </c>
      <c r="O19" s="11">
        <f>'Occ T5'!AN45</f>
        <v>3.248702814171903</v>
      </c>
      <c r="P19" s="11">
        <f>'Occ T5'!AM45</f>
        <v>11.368513093213323</v>
      </c>
    </row>
    <row r="20" spans="13:16" x14ac:dyDescent="0.2">
      <c r="M20" s="10" t="str">
        <f t="shared" si="0"/>
        <v>Associate professional occupations</v>
      </c>
      <c r="N20" s="11">
        <f>'Occ T5'!AO46</f>
        <v>1.0529746608410129</v>
      </c>
      <c r="O20" s="11">
        <f>'Occ T5'!AN46</f>
        <v>4.6275165446744584</v>
      </c>
      <c r="P20" s="11">
        <f>'Occ T5'!AM46</f>
        <v>10.464110228764444</v>
      </c>
    </row>
    <row r="21" spans="13:16" x14ac:dyDescent="0.2">
      <c r="M21" s="10" t="str">
        <f t="shared" si="0"/>
        <v>Administrative and secretarial occupations</v>
      </c>
      <c r="N21" s="11">
        <f>'Occ T5'!AO47</f>
        <v>-7.7948685747097457E-2</v>
      </c>
      <c r="O21" s="11">
        <f>'Occ T5'!AN47</f>
        <v>-4.033973653899352</v>
      </c>
      <c r="P21" s="11">
        <f>'Occ T5'!AM47</f>
        <v>-4.8476037329582802</v>
      </c>
    </row>
    <row r="22" spans="13:16" x14ac:dyDescent="0.2">
      <c r="M22" s="10" t="str">
        <f t="shared" si="0"/>
        <v>Skilled trades occupations</v>
      </c>
      <c r="N22" s="11">
        <f>'Occ T5'!AO48</f>
        <v>0.81825552401611645</v>
      </c>
      <c r="O22" s="11">
        <f>'Occ T5'!AN48</f>
        <v>0.93589012014213413</v>
      </c>
      <c r="P22" s="11">
        <f>'Occ T5'!AM48</f>
        <v>1.084854704518798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1.2788834147665291</v>
      </c>
      <c r="O23" s="11">
        <f>'Occ T5'!AN49</f>
        <v>-1.0438844510616576</v>
      </c>
      <c r="P23" s="11">
        <f>'Occ T5'!AM49</f>
        <v>3.3746411419095104</v>
      </c>
    </row>
    <row r="24" spans="13:16" x14ac:dyDescent="0.2">
      <c r="M24" s="10" t="str">
        <f t="shared" si="0"/>
        <v>Sales and customer service occupations</v>
      </c>
      <c r="N24" s="11">
        <f>'Occ T5'!AO50</f>
        <v>-0.32642152869619312</v>
      </c>
      <c r="O24" s="11">
        <f>'Occ T5'!AN50</f>
        <v>4.9710461611237378E-2</v>
      </c>
      <c r="P24" s="11">
        <f>'Occ T5'!AM50</f>
        <v>-0.80343420903984786</v>
      </c>
    </row>
    <row r="25" spans="13:16" x14ac:dyDescent="0.2">
      <c r="M25" s="10" t="str">
        <f t="shared" si="0"/>
        <v>Process, plant and machine operatives</v>
      </c>
      <c r="N25" s="11">
        <f>'Occ T5'!AO51</f>
        <v>0.2055913089854785</v>
      </c>
      <c r="O25" s="11">
        <f>'Occ T5'!AN51</f>
        <v>1.0475088772614793</v>
      </c>
      <c r="P25" s="11">
        <f>'Occ T5'!AM51</f>
        <v>-1.6417985146353509E-2</v>
      </c>
    </row>
    <row r="26" spans="13:16" x14ac:dyDescent="0.2">
      <c r="M26" s="10" t="str">
        <f t="shared" si="0"/>
        <v>Elementary occupations</v>
      </c>
      <c r="N26" s="11">
        <f>'Occ T5'!AO52</f>
        <v>0.64192614707485918</v>
      </c>
      <c r="O26" s="11">
        <f>'Occ T5'!AN52</f>
        <v>-3.4351732194772957</v>
      </c>
      <c r="P26" s="11">
        <f>'Occ T5'!AM52</f>
        <v>1.2689964046478863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5.8933074859705101</v>
      </c>
      <c r="O28" s="11">
        <f>'Occ T5'!AN54</f>
        <v>4.3910819409624935</v>
      </c>
      <c r="P28" s="11">
        <f>'Occ T5'!AM54</f>
        <v>23.625631568373649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1.8476039214445077</v>
      </c>
      <c r="O33" s="11">
        <f>'Occ T5'!X44</f>
        <v>0.29009548469286006</v>
      </c>
      <c r="P33" s="11">
        <f>'Occ T5'!W44</f>
        <v>-1.7988391130084338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-0.63839381489428426</v>
      </c>
      <c r="O34" s="11">
        <f>'Occ T5'!X45</f>
        <v>3.6090385102534928</v>
      </c>
      <c r="P34" s="11">
        <f>'Occ T5'!W45</f>
        <v>18.356486964291236</v>
      </c>
    </row>
    <row r="35" spans="1:16" x14ac:dyDescent="0.2">
      <c r="M35" s="10" t="str">
        <f t="shared" si="1"/>
        <v>Associate professional occupations</v>
      </c>
      <c r="N35" s="11">
        <f>'Occ T5'!Y46</f>
        <v>1.0379636484106181</v>
      </c>
      <c r="O35" s="11">
        <f>'Occ T5'!X46</f>
        <v>0.59546437387927398</v>
      </c>
      <c r="P35" s="11">
        <f>'Occ T5'!W46</f>
        <v>-0.8960202776890398</v>
      </c>
    </row>
    <row r="36" spans="1:16" x14ac:dyDescent="0.2">
      <c r="M36" s="10" t="str">
        <f t="shared" si="1"/>
        <v>Administrative and secretarial occupations</v>
      </c>
      <c r="N36" s="11">
        <f>'Occ T5'!Y47</f>
        <v>0.39586147146223782</v>
      </c>
      <c r="O36" s="11">
        <f>'Occ T5'!X47</f>
        <v>-0.36737521035826282</v>
      </c>
      <c r="P36" s="11">
        <f>'Occ T5'!W47</f>
        <v>2.4673086374997428</v>
      </c>
    </row>
    <row r="37" spans="1:16" x14ac:dyDescent="0.2">
      <c r="M37" s="10" t="str">
        <f t="shared" si="1"/>
        <v>Skilled trades occupations</v>
      </c>
      <c r="N37" s="11">
        <f>'Occ T5'!Y48</f>
        <v>3.7488309402392836</v>
      </c>
      <c r="O37" s="11">
        <f>'Occ T5'!X48</f>
        <v>1.2909715598067599</v>
      </c>
      <c r="P37" s="11">
        <f>'Occ T5'!W48</f>
        <v>-4.6821530882172198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0.51427725790764156</v>
      </c>
      <c r="O38" s="11">
        <f>'Occ T5'!X49</f>
        <v>2.1558746760145668</v>
      </c>
      <c r="P38" s="11">
        <f>'Occ T5'!W49</f>
        <v>2.6178066858943918</v>
      </c>
    </row>
    <row r="39" spans="1:16" x14ac:dyDescent="0.2">
      <c r="M39" s="10" t="str">
        <f t="shared" si="1"/>
        <v>Sales and customer service occupations</v>
      </c>
      <c r="N39" s="11">
        <f>'Occ T5'!Y50</f>
        <v>-6.8768718557227437E-2</v>
      </c>
      <c r="O39" s="11">
        <f>'Occ T5'!X50</f>
        <v>1.5413143330896375</v>
      </c>
      <c r="P39" s="11">
        <f>'Occ T5'!W50</f>
        <v>0.99007958959886722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Dorset</v>
      </c>
      <c r="M40" s="10" t="str">
        <f t="shared" si="1"/>
        <v>Process, plant and machine operatives</v>
      </c>
      <c r="N40" s="11">
        <f>'Occ T5'!Y51</f>
        <v>1.2000321533574718</v>
      </c>
      <c r="O40" s="11">
        <f>'Occ T5'!X51</f>
        <v>0.94568288993849858</v>
      </c>
      <c r="P40" s="11">
        <f>'Occ T5'!W51</f>
        <v>-2.8986321989007493</v>
      </c>
    </row>
    <row r="41" spans="1:16" x14ac:dyDescent="0.2">
      <c r="M41" s="10" t="str">
        <f t="shared" si="1"/>
        <v>Elementary occupations</v>
      </c>
      <c r="N41" s="11">
        <f>'Occ T5'!Y52</f>
        <v>0.86400409890335572</v>
      </c>
      <c r="O41" s="11">
        <f>'Occ T5'!X52</f>
        <v>-1.3138244750097776</v>
      </c>
      <c r="P41" s="11">
        <f>'Occ T5'!W52</f>
        <v>0.62128870464347941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8.9014109582736012</v>
      </c>
      <c r="O43" s="11">
        <f>'Occ T5'!X54</f>
        <v>8.7472421423070443</v>
      </c>
      <c r="P43" s="11">
        <f>'Occ T5'!W54</f>
        <v>14.777325904112274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Dorset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Dorset, Dorset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10.354669518639152</v>
      </c>
      <c r="C5" s="11">
        <f>HLOOKUP(C$3,'Qual F1'!$M$4:$BW$14,11,FALSE)</f>
        <v>12.839046068915023</v>
      </c>
      <c r="D5" s="11">
        <f>HLOOKUP(D$3,'Qual F1'!$M$4:$BW$14,11,FALSE)</f>
        <v>13.907028528650015</v>
      </c>
      <c r="E5" s="11">
        <f>HLOOKUP(E$3,'Qual F1'!$M$4:$BW$14,11,FALSE)</f>
        <v>16.22997320373641</v>
      </c>
      <c r="F5" s="11">
        <f>HLOOKUP(F$3,'Qual F1'!$M$4:$BW$14,11,FALSE)</f>
        <v>20.947895593779116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74.448546559293078</v>
      </c>
      <c r="C6" s="11">
        <f>HLOOKUP(C$3,'Qual F1'!$M$4:$BW$14,10,FALSE)</f>
        <v>93.165563980296426</v>
      </c>
      <c r="D6" s="11">
        <f>HLOOKUP(D$3,'Qual F1'!$M$4:$BW$14,10,FALSE)</f>
        <v>100.76643559785771</v>
      </c>
      <c r="E6" s="11">
        <f>HLOOKUP(E$3,'Qual F1'!$M$4:$BW$14,10,FALSE)</f>
        <v>117.73869691110214</v>
      </c>
      <c r="F6" s="11">
        <f>HLOOKUP(F$3,'Qual F1'!$M$4:$BW$14,10,FALSE)</f>
        <v>151.64782134408276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161.38480934737501</v>
      </c>
      <c r="C7" s="11">
        <f>HLOOKUP(C$3,'Qual F1'!$M$4:$BW$14,9,FALSE)</f>
        <v>181.67483420913302</v>
      </c>
      <c r="D7" s="11">
        <f>HLOOKUP(D$3,'Qual F1'!$M$4:$BW$14,9,FALSE)</f>
        <v>181.54838352822301</v>
      </c>
      <c r="E7" s="11">
        <f>HLOOKUP(E$3,'Qual F1'!$M$4:$BW$14,9,FALSE)</f>
        <v>196.16079212803135</v>
      </c>
      <c r="F7" s="11">
        <f>HLOOKUP(F$3,'Qual F1'!$M$4:$BW$14,9,FALSE)</f>
        <v>228.23390846650128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46.663620856073699</v>
      </c>
      <c r="C8" s="11">
        <f>HLOOKUP(C$3,'Qual F1'!$M$4:$BW$14,8,FALSE)</f>
        <v>49.412894639490581</v>
      </c>
      <c r="D8" s="11">
        <f>HLOOKUP(D$3,'Qual F1'!$M$4:$BW$14,8,FALSE)</f>
        <v>49.010974628163403</v>
      </c>
      <c r="E8" s="11">
        <f>HLOOKUP(E$3,'Qual F1'!$M$4:$BW$14,8,FALSE)</f>
        <v>49.79567703709904</v>
      </c>
      <c r="F8" s="11">
        <f>HLOOKUP(F$3,'Qual F1'!$M$4:$BW$14,8,FALSE)</f>
        <v>56.112537388078337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45.763935462953036</v>
      </c>
      <c r="C9" s="11">
        <f>HLOOKUP(C$3,'Qual F1'!$M$4:$BW$14,7,FALSE)</f>
        <v>50.748540744411372</v>
      </c>
      <c r="D9" s="11">
        <f>HLOOKUP(D$3,'Qual F1'!$M$4:$BW$14,7,FALSE)</f>
        <v>51.053267387742586</v>
      </c>
      <c r="E9" s="11">
        <f>HLOOKUP(E$3,'Qual F1'!$M$4:$BW$14,7,FALSE)</f>
        <v>52.9663850849253</v>
      </c>
      <c r="F9" s="11">
        <f>HLOOKUP(F$3,'Qual F1'!$M$4:$BW$14,7,FALSE)</f>
        <v>60.915799376645666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162.32666231142255</v>
      </c>
      <c r="C10" s="11">
        <f>HLOOKUP(C$3,'Qual F1'!$M$4:$BW$14,6,FALSE)</f>
        <v>156.65558769546962</v>
      </c>
      <c r="D10" s="11">
        <f>HLOOKUP(D$3,'Qual F1'!$M$4:$BW$14,6,FALSE)</f>
        <v>163.6382869712719</v>
      </c>
      <c r="E10" s="11">
        <f>HLOOKUP(E$3,'Qual F1'!$M$4:$BW$14,6,FALSE)</f>
        <v>161.8718392853186</v>
      </c>
      <c r="F10" s="11">
        <f>HLOOKUP(F$3,'Qual F1'!$M$4:$BW$14,6,FALSE)</f>
        <v>163.05440215530425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156.04569268786901</v>
      </c>
      <c r="C11" s="11">
        <f>HLOOKUP(C$3,'Qual F1'!$M$4:$BW$14,5,FALSE)</f>
        <v>153.40823602140117</v>
      </c>
      <c r="D11" s="11">
        <f>HLOOKUP(D$3,'Qual F1'!$M$4:$BW$14,5,FALSE)</f>
        <v>141.31187273045617</v>
      </c>
      <c r="E11" s="11">
        <f>HLOOKUP(E$3,'Qual F1'!$M$4:$BW$14,5,FALSE)</f>
        <v>139.32407604960153</v>
      </c>
      <c r="F11" s="11">
        <f>HLOOKUP(F$3,'Qual F1'!$M$4:$BW$14,5,FALSE)</f>
        <v>118.89576562047553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105.453896500357</v>
      </c>
      <c r="C12" s="11">
        <f>HLOOKUP(C$3,'Qual F1'!$M$4:$BW$14,4,FALSE)</f>
        <v>95.346072921376063</v>
      </c>
      <c r="D12" s="11">
        <f>HLOOKUP(D$3,'Qual F1'!$M$4:$BW$14,4,FALSE)</f>
        <v>83.67214310065107</v>
      </c>
      <c r="E12" s="11">
        <f>HLOOKUP(E$3,'Qual F1'!$M$4:$BW$14,4,FALSE)</f>
        <v>79.250463456633952</v>
      </c>
      <c r="F12" s="11">
        <f>HLOOKUP(F$3,'Qual F1'!$M$4:$BW$14,4,FALSE)</f>
        <v>53.262775858830864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29.793166756017225</v>
      </c>
      <c r="C13" s="11">
        <f>HLOOKUP(C$3,'Qual F1'!$M$4:$BW$14,3,FALSE)</f>
        <v>30.165223719506749</v>
      </c>
      <c r="D13" s="11">
        <f>HLOOKUP(D$3,'Qual F1'!$M$4:$BW$14,3,FALSE)</f>
        <v>26.627607526984299</v>
      </c>
      <c r="E13" s="11">
        <f>HLOOKUP(E$3,'Qual F1'!$M$4:$BW$14,3,FALSE)</f>
        <v>25.726096843551748</v>
      </c>
      <c r="F13" s="11">
        <f>HLOOKUP(F$3,'Qual F1'!$M$4:$BW$14,3,FALSE)</f>
        <v>24.801094196302511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792.23499999999979</v>
      </c>
      <c r="C15" s="11">
        <f t="shared" ref="C15:F15" si="0">SUM(C5:C13)</f>
        <v>823.41600000000005</v>
      </c>
      <c r="D15" s="11">
        <f t="shared" si="0"/>
        <v>811.53600000000006</v>
      </c>
      <c r="E15" s="11">
        <f t="shared" si="0"/>
        <v>839.06400000000008</v>
      </c>
      <c r="F15" s="11">
        <f t="shared" si="0"/>
        <v>877.87200000000041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1.3070199522413368</v>
      </c>
      <c r="C19" s="18">
        <f t="shared" si="1"/>
        <v>1.5592417525181708</v>
      </c>
      <c r="D19" s="18">
        <f t="shared" si="1"/>
        <v>1.7136674810051571</v>
      </c>
      <c r="E19" s="18">
        <f t="shared" si="1"/>
        <v>1.9342950244244075</v>
      </c>
      <c r="F19" s="18">
        <f t="shared" si="1"/>
        <v>2.3862129779488472</v>
      </c>
      <c r="G19" s="11"/>
    </row>
    <row r="20" spans="1:7" x14ac:dyDescent="0.2">
      <c r="A20" t="str">
        <f>$A6</f>
        <v>RQF7 Other higher degree</v>
      </c>
      <c r="B20" s="18">
        <f t="shared" si="1"/>
        <v>9.397280675467897</v>
      </c>
      <c r="C20" s="18">
        <f t="shared" si="1"/>
        <v>11.314519511437284</v>
      </c>
      <c r="D20" s="18">
        <f t="shared" si="1"/>
        <v>12.4167548448692</v>
      </c>
      <c r="E20" s="18">
        <f t="shared" si="1"/>
        <v>14.032147358378161</v>
      </c>
      <c r="F20" s="18">
        <f t="shared" si="1"/>
        <v>17.274479803898824</v>
      </c>
      <c r="G20" s="11"/>
    </row>
    <row r="21" spans="1:7" x14ac:dyDescent="0.2">
      <c r="A21" t="str">
        <f>$A7</f>
        <v>RQF6 First degree</v>
      </c>
      <c r="B21" s="18">
        <f t="shared" si="1"/>
        <v>20.370825493366873</v>
      </c>
      <c r="C21" s="18">
        <f t="shared" si="1"/>
        <v>22.063554049123773</v>
      </c>
      <c r="D21" s="18">
        <f t="shared" si="1"/>
        <v>22.370958716338276</v>
      </c>
      <c r="E21" s="18">
        <f t="shared" si="1"/>
        <v>23.378525610445848</v>
      </c>
      <c r="F21" s="18">
        <f t="shared" si="1"/>
        <v>25.99854061486198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5.8901236193899171</v>
      </c>
      <c r="C22" s="18">
        <f t="shared" si="3"/>
        <v>6.0009636246430205</v>
      </c>
      <c r="D22" s="18">
        <f t="shared" si="3"/>
        <v>6.0392853340040862</v>
      </c>
      <c r="E22" s="18">
        <f t="shared" si="3"/>
        <v>5.9346697078052495</v>
      </c>
      <c r="F22" s="18">
        <f t="shared" si="3"/>
        <v>6.3918814346599868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5.7765606749200744</v>
      </c>
      <c r="C23" s="18">
        <f t="shared" si="4"/>
        <v>6.1631715614478431</v>
      </c>
      <c r="D23" s="18">
        <f t="shared" si="4"/>
        <v>6.2909430250466496</v>
      </c>
      <c r="E23" s="18">
        <f t="shared" si="4"/>
        <v>6.3125560249188739</v>
      </c>
      <c r="F23" s="18">
        <f t="shared" si="4"/>
        <v>6.9390297647772838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20.489711046775589</v>
      </c>
      <c r="C24" s="18">
        <f t="shared" si="5"/>
        <v>19.025084246051765</v>
      </c>
      <c r="D24" s="18">
        <f t="shared" si="5"/>
        <v>20.164020693015701</v>
      </c>
      <c r="E24" s="18">
        <f t="shared" si="5"/>
        <v>19.291953806303045</v>
      </c>
      <c r="F24" s="18">
        <f t="shared" si="5"/>
        <v>18.573824219852572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19.696894568892947</v>
      </c>
      <c r="C25" s="18">
        <f t="shared" si="6"/>
        <v>18.630708660191345</v>
      </c>
      <c r="D25" s="18">
        <f t="shared" si="6"/>
        <v>17.412890214415153</v>
      </c>
      <c r="E25" s="18">
        <f t="shared" si="6"/>
        <v>16.604701911844806</v>
      </c>
      <c r="F25" s="18">
        <f t="shared" si="6"/>
        <v>13.543633424972601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13.310936338379021</v>
      </c>
      <c r="C26" s="18">
        <f>C12/C$15*100</f>
        <v>11.579332065611556</v>
      </c>
      <c r="D26" s="18">
        <f t="shared" si="7"/>
        <v>10.31034274519566</v>
      </c>
      <c r="E26" s="18">
        <f t="shared" si="7"/>
        <v>9.4451035268625443</v>
      </c>
      <c r="F26" s="18">
        <f t="shared" si="7"/>
        <v>6.0672599033607222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3.7606476305663383</v>
      </c>
      <c r="C27" s="18">
        <f>C13/C$15*100</f>
        <v>3.6634245289752378</v>
      </c>
      <c r="D27" s="18">
        <f t="shared" si="8"/>
        <v>3.281136946110129</v>
      </c>
      <c r="E27" s="18">
        <f t="shared" si="8"/>
        <v>3.0660470290170649</v>
      </c>
      <c r="F27" s="18">
        <f t="shared" si="8"/>
        <v>2.8251378556671702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5.5234857242626667</v>
      </c>
      <c r="C33" s="18">
        <f t="shared" si="9"/>
        <v>8.3182383956134753</v>
      </c>
      <c r="D33" s="18">
        <f t="shared" si="9"/>
        <v>3.1375216877196355</v>
      </c>
      <c r="E33" s="18">
        <f t="shared" si="9"/>
        <v>2.584621354801131</v>
      </c>
      <c r="F33" s="18">
        <f>IF(F$3-D$3 &lt;&gt; 0,(EXP(LN(F5/D5)/(F$3-D$3))-1)*100,0)</f>
        <v>2.7685913462177414</v>
      </c>
    </row>
    <row r="34" spans="1:6" x14ac:dyDescent="0.2">
      <c r="A34" t="str">
        <f>$A20</f>
        <v>RQF7 Other higher degree</v>
      </c>
      <c r="B34" s="18">
        <f t="shared" si="9"/>
        <v>5.7669055919160828</v>
      </c>
      <c r="C34" s="18">
        <f t="shared" si="9"/>
        <v>8.1584560784377267</v>
      </c>
      <c r="D34" s="18">
        <f t="shared" si="9"/>
        <v>3.1622167443466465</v>
      </c>
      <c r="E34" s="18">
        <f t="shared" si="9"/>
        <v>2.5632313044074095</v>
      </c>
      <c r="F34" s="18">
        <f t="shared" ref="F34:F43" si="10">IF(F$3-D$3 &lt;&gt; 0,(EXP(LN(F6/D6)/(F$3-D$3))-1)*100,0)</f>
        <v>2.7625056884450716</v>
      </c>
    </row>
    <row r="35" spans="1:6" x14ac:dyDescent="0.2">
      <c r="A35" t="str">
        <f>$A21</f>
        <v>RQF6 First degree</v>
      </c>
      <c r="B35" s="18">
        <f t="shared" si="9"/>
        <v>3.0049343745767176</v>
      </c>
      <c r="C35" s="18">
        <f t="shared" si="9"/>
        <v>-6.9602750133490598E-2</v>
      </c>
      <c r="D35" s="18">
        <f t="shared" si="9"/>
        <v>1.5602974204779407</v>
      </c>
      <c r="E35" s="18">
        <f t="shared" si="9"/>
        <v>1.5258878464567305</v>
      </c>
      <c r="F35" s="18">
        <f t="shared" si="10"/>
        <v>1.5373564089038227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1.4414539494076894</v>
      </c>
      <c r="C36" s="18">
        <f t="shared" ref="C36:E36" si="12">IF(D$3-C$3 &lt;&gt; 0,(EXP(LN(D8/C8)/(D$3-C$3))-1)*100,0)</f>
        <v>-0.81339094635020093</v>
      </c>
      <c r="D36" s="18">
        <f t="shared" si="12"/>
        <v>0.31818370799838736</v>
      </c>
      <c r="E36" s="18">
        <f t="shared" si="12"/>
        <v>1.2014713370738894</v>
      </c>
      <c r="F36" s="18">
        <f t="shared" si="10"/>
        <v>0.9061813556587639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2.6183550140068013</v>
      </c>
      <c r="C37" s="18">
        <f t="shared" si="13"/>
        <v>0.60046385346512743</v>
      </c>
      <c r="D37" s="18">
        <f t="shared" si="13"/>
        <v>0.73847180123767231</v>
      </c>
      <c r="E37" s="18">
        <f t="shared" si="13"/>
        <v>1.4081736987002991</v>
      </c>
      <c r="F37" s="18">
        <f t="shared" si="10"/>
        <v>1.1844465078818311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-0.8850861531381371</v>
      </c>
      <c r="C38" s="18">
        <f t="shared" si="14"/>
        <v>4.4573573011492451</v>
      </c>
      <c r="D38" s="18">
        <f t="shared" si="14"/>
        <v>-0.21683493501754025</v>
      </c>
      <c r="E38" s="18">
        <f t="shared" si="14"/>
        <v>7.281643894774259E-2</v>
      </c>
      <c r="F38" s="18">
        <f t="shared" si="10"/>
        <v>-2.3827321198544027E-2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-0.42525046054299187</v>
      </c>
      <c r="C39" s="18">
        <f t="shared" si="15"/>
        <v>-7.8850807522860116</v>
      </c>
      <c r="D39" s="18">
        <f t="shared" si="15"/>
        <v>-0.28293117981837979</v>
      </c>
      <c r="E39" s="18">
        <f t="shared" si="15"/>
        <v>-1.5730513637082222</v>
      </c>
      <c r="F39" s="18">
        <f t="shared" si="10"/>
        <v>-1.144876639512471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-2.4875552858263039</v>
      </c>
      <c r="C40" s="18">
        <f t="shared" si="16"/>
        <v>-12.243744774209532</v>
      </c>
      <c r="D40" s="18">
        <f t="shared" si="16"/>
        <v>-1.0799827139248652</v>
      </c>
      <c r="E40" s="18">
        <f t="shared" si="16"/>
        <v>-3.8958374595420397</v>
      </c>
      <c r="F40" s="18">
        <f t="shared" si="10"/>
        <v>-2.966240023708655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0.31074844163410109</v>
      </c>
      <c r="C41" s="18">
        <f t="shared" si="17"/>
        <v>-11.727465459620646</v>
      </c>
      <c r="D41" s="18">
        <f t="shared" si="17"/>
        <v>-0.68648557705223157</v>
      </c>
      <c r="E41" s="18">
        <f t="shared" si="17"/>
        <v>-0.36551182388888659</v>
      </c>
      <c r="F41" s="18">
        <f t="shared" si="10"/>
        <v>-0.47261817222917779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0.969758875979565</v>
      </c>
      <c r="C43" s="18">
        <f t="shared" ref="C43" si="18">IF(D$3-C$3 &lt;&gt; 0,(EXP(LN(D15/C15)/(D$3-C$3))-1)*100,0)</f>
        <v>-1.4427701186277675</v>
      </c>
      <c r="D43" s="18">
        <f>IF(E$3-D$3 &lt;&gt; 0,(EXP(LN(E15/D15)/(E$3-D$3))-1)*100,0)</f>
        <v>0.6693952331591424</v>
      </c>
      <c r="E43" s="18">
        <f>IF(F$3-E$3 &lt;&gt; 0,(EXP(LN(F15/E15)/(F$3-E$3))-1)*100,0)</f>
        <v>0.4531618095065415</v>
      </c>
      <c r="F43" s="18">
        <f t="shared" si="10"/>
        <v>0.52518796141134416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2.4843765502758703</v>
      </c>
      <c r="C47" s="27">
        <f>D5-C5</f>
        <v>1.0679824597349921</v>
      </c>
      <c r="D47" s="27">
        <f>E5-D5</f>
        <v>2.3229446750863953</v>
      </c>
      <c r="E47" s="27">
        <f>F5-E5</f>
        <v>4.7179223900427054</v>
      </c>
      <c r="F47" s="27">
        <f>F5-D5</f>
        <v>7.0408670651291008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18.717017421003348</v>
      </c>
      <c r="C48" s="27">
        <f t="shared" si="20"/>
        <v>7.6008716175612818</v>
      </c>
      <c r="D48" s="27">
        <f t="shared" si="20"/>
        <v>16.972261313244431</v>
      </c>
      <c r="E48" s="27">
        <f t="shared" si="20"/>
        <v>33.909124432980619</v>
      </c>
      <c r="F48" s="27">
        <f t="shared" ref="F48:F57" si="21">F6-D6</f>
        <v>50.88138574622505</v>
      </c>
    </row>
    <row r="49" spans="1:6" x14ac:dyDescent="0.2">
      <c r="A49" t="str">
        <f t="shared" si="19"/>
        <v>RQF6 First degree</v>
      </c>
      <c r="B49" s="27">
        <f t="shared" ref="B49:E49" si="22">C7-B7</f>
        <v>20.290024861758013</v>
      </c>
      <c r="C49" s="27">
        <f t="shared" si="22"/>
        <v>-0.12645068091001122</v>
      </c>
      <c r="D49" s="27">
        <f t="shared" si="22"/>
        <v>14.612408599808333</v>
      </c>
      <c r="E49" s="27">
        <f t="shared" si="22"/>
        <v>32.07311633846993</v>
      </c>
      <c r="F49" s="27">
        <f t="shared" si="21"/>
        <v>46.685524938278263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2.7492737834168821</v>
      </c>
      <c r="C50" s="27">
        <f t="shared" si="23"/>
        <v>-0.40192001132717792</v>
      </c>
      <c r="D50" s="27">
        <f t="shared" si="23"/>
        <v>0.7847024089356367</v>
      </c>
      <c r="E50" s="27">
        <f t="shared" si="23"/>
        <v>6.3168603509792973</v>
      </c>
      <c r="F50" s="27">
        <f t="shared" si="21"/>
        <v>7.101562759914934</v>
      </c>
    </row>
    <row r="51" spans="1:6" x14ac:dyDescent="0.2">
      <c r="A51" t="str">
        <f t="shared" si="19"/>
        <v>RQF4 HE below degree level</v>
      </c>
      <c r="B51" s="27">
        <f t="shared" ref="B51:E51" si="24">C9-B9</f>
        <v>4.9846052814583359</v>
      </c>
      <c r="C51" s="27">
        <f t="shared" si="24"/>
        <v>0.30472664333121458</v>
      </c>
      <c r="D51" s="27">
        <f t="shared" si="24"/>
        <v>1.9131176971827131</v>
      </c>
      <c r="E51" s="27">
        <f t="shared" si="24"/>
        <v>7.9494142917203661</v>
      </c>
      <c r="F51" s="27">
        <f t="shared" si="21"/>
        <v>9.8625319889030791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-5.6710746159529322</v>
      </c>
      <c r="C52" s="27">
        <f t="shared" si="25"/>
        <v>6.9826992758022755</v>
      </c>
      <c r="D52" s="27">
        <f t="shared" si="25"/>
        <v>-1.7664476859532954</v>
      </c>
      <c r="E52" s="27">
        <f t="shared" si="25"/>
        <v>1.1825628699856452</v>
      </c>
      <c r="F52" s="27">
        <f t="shared" si="21"/>
        <v>-0.58388481596765018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-2.6374566664678412</v>
      </c>
      <c r="C53" s="27">
        <f>D11-C11</f>
        <v>-12.096363290944993</v>
      </c>
      <c r="D53" s="27">
        <f t="shared" si="26"/>
        <v>-1.9877966808546432</v>
      </c>
      <c r="E53" s="27">
        <f t="shared" si="26"/>
        <v>-20.428310429126</v>
      </c>
      <c r="F53" s="27">
        <f t="shared" si="21"/>
        <v>-22.416107109980643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-10.107823578980941</v>
      </c>
      <c r="C54" s="27">
        <f t="shared" si="27"/>
        <v>-11.673929820724993</v>
      </c>
      <c r="D54" s="27">
        <f t="shared" si="27"/>
        <v>-4.421679644017118</v>
      </c>
      <c r="E54" s="27">
        <f t="shared" si="27"/>
        <v>-25.987687597803088</v>
      </c>
      <c r="F54" s="27">
        <f t="shared" si="21"/>
        <v>-30.409367241820206</v>
      </c>
    </row>
    <row r="55" spans="1:6" x14ac:dyDescent="0.2">
      <c r="A55" t="str">
        <f t="shared" si="19"/>
        <v>No Qualification</v>
      </c>
      <c r="B55" s="27">
        <f t="shared" ref="B55:E55" si="28">C13-B13</f>
        <v>0.37205696348952344</v>
      </c>
      <c r="C55" s="27">
        <f t="shared" si="28"/>
        <v>-3.5376161925224494</v>
      </c>
      <c r="D55" s="27">
        <f t="shared" si="28"/>
        <v>-0.90151068343255147</v>
      </c>
      <c r="E55" s="27">
        <f t="shared" si="28"/>
        <v>-0.92500264724923653</v>
      </c>
      <c r="F55" s="27">
        <f t="shared" si="21"/>
        <v>-1.826513330681788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31.181000000000267</v>
      </c>
      <c r="C57" s="29">
        <f t="shared" ref="C57" si="29">D15-C15</f>
        <v>-11.879999999999995</v>
      </c>
      <c r="D57" s="29">
        <f>E15-D15</f>
        <v>27.52800000000002</v>
      </c>
      <c r="E57" s="29">
        <f>F15-E15</f>
        <v>38.808000000000334</v>
      </c>
      <c r="F57" s="29">
        <f t="shared" si="21"/>
        <v>66.336000000000354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Dorset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41.395776655438787</v>
      </c>
      <c r="N6" s="11">
        <v>37.908785375650297</v>
      </c>
      <c r="O6" s="11">
        <v>30.951766625265648</v>
      </c>
      <c r="P6" s="11">
        <v>33.496064126717755</v>
      </c>
      <c r="Q6" s="11">
        <v>24.878582283498449</v>
      </c>
      <c r="R6" s="11">
        <v>29.793166756017225</v>
      </c>
      <c r="S6" s="11">
        <v>27.46160263570286</v>
      </c>
      <c r="T6" s="11">
        <v>28.268039345736376</v>
      </c>
      <c r="U6" s="11">
        <v>27.689377669279615</v>
      </c>
      <c r="V6" s="11">
        <v>30.165223719506749</v>
      </c>
      <c r="W6" s="11">
        <v>26.627607526984299</v>
      </c>
      <c r="X6" s="11">
        <v>29.973883454260758</v>
      </c>
      <c r="Y6" s="11">
        <v>26.955248034271346</v>
      </c>
      <c r="Z6" s="11">
        <v>26.396312254171193</v>
      </c>
      <c r="AA6" s="11">
        <v>25.756062422153555</v>
      </c>
      <c r="AB6" s="11">
        <v>25.726096843551748</v>
      </c>
      <c r="AC6" s="11">
        <v>25.820310467748289</v>
      </c>
      <c r="AD6" s="11">
        <v>25.772309831644659</v>
      </c>
      <c r="AE6" s="11">
        <v>25.647688662188621</v>
      </c>
      <c r="AF6" s="11">
        <v>25.490144149412508</v>
      </c>
      <c r="AG6" s="11">
        <v>25.300606493573213</v>
      </c>
      <c r="AH6" s="11">
        <v>25.069690007094323</v>
      </c>
      <c r="AI6" s="11">
        <v>24.799154295736081</v>
      </c>
      <c r="AJ6" s="11">
        <v>24.50199055033092</v>
      </c>
      <c r="AK6" s="11">
        <v>24.226528564141795</v>
      </c>
      <c r="AL6" s="11">
        <v>24.801094196302511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114.98125691410345</v>
      </c>
      <c r="N7" s="11">
        <v>112.11431994531029</v>
      </c>
      <c r="O7" s="11">
        <v>108.23409595087097</v>
      </c>
      <c r="P7" s="11">
        <v>105.12261142584539</v>
      </c>
      <c r="Q7" s="11">
        <v>103.81745280267464</v>
      </c>
      <c r="R7" s="11">
        <v>105.453896500357</v>
      </c>
      <c r="S7" s="11">
        <v>104.68823139760124</v>
      </c>
      <c r="T7" s="11">
        <v>96.845817011752089</v>
      </c>
      <c r="U7" s="11">
        <v>97.444123854422145</v>
      </c>
      <c r="V7" s="11">
        <v>95.346072921376063</v>
      </c>
      <c r="W7" s="11">
        <v>83.67214310065107</v>
      </c>
      <c r="X7" s="11">
        <v>91.289915449201374</v>
      </c>
      <c r="Y7" s="11">
        <v>86.013248911774454</v>
      </c>
      <c r="Z7" s="11">
        <v>83.981775068770702</v>
      </c>
      <c r="AA7" s="11">
        <v>81.800975763098705</v>
      </c>
      <c r="AB7" s="11">
        <v>79.250463456633952</v>
      </c>
      <c r="AC7" s="11">
        <v>76.589227955083203</v>
      </c>
      <c r="AD7" s="11">
        <v>73.927592613221478</v>
      </c>
      <c r="AE7" s="11">
        <v>71.320706645613569</v>
      </c>
      <c r="AF7" s="11">
        <v>68.726017044929662</v>
      </c>
      <c r="AG7" s="11">
        <v>66.181544678423222</v>
      </c>
      <c r="AH7" s="11">
        <v>63.61740231256212</v>
      </c>
      <c r="AI7" s="11">
        <v>61.032577835288876</v>
      </c>
      <c r="AJ7" s="11">
        <v>58.461429805744068</v>
      </c>
      <c r="AK7" s="11">
        <v>55.898794775687804</v>
      </c>
      <c r="AL7" s="11">
        <v>53.262775858830864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154.03305336138695</v>
      </c>
      <c r="N8" s="11">
        <v>157.52928735092175</v>
      </c>
      <c r="O8" s="11">
        <v>156.58718285572598</v>
      </c>
      <c r="P8" s="11">
        <v>160.36177488989765</v>
      </c>
      <c r="Q8" s="11">
        <v>157.14131514549845</v>
      </c>
      <c r="R8" s="11">
        <v>156.04569268786901</v>
      </c>
      <c r="S8" s="11">
        <v>158.16598496514862</v>
      </c>
      <c r="T8" s="11">
        <v>151.47528673895894</v>
      </c>
      <c r="U8" s="11">
        <v>150.84908928988881</v>
      </c>
      <c r="V8" s="11">
        <v>153.40823602140117</v>
      </c>
      <c r="W8" s="11">
        <v>141.31187273045617</v>
      </c>
      <c r="X8" s="11">
        <v>148.41734834909369</v>
      </c>
      <c r="Y8" s="11">
        <v>143.54767404600869</v>
      </c>
      <c r="Z8" s="11">
        <v>142.40541868806378</v>
      </c>
      <c r="AA8" s="11">
        <v>141.15090326239596</v>
      </c>
      <c r="AB8" s="11">
        <v>139.32407604960153</v>
      </c>
      <c r="AC8" s="11">
        <v>137.36773553494797</v>
      </c>
      <c r="AD8" s="11">
        <v>135.35625539266854</v>
      </c>
      <c r="AE8" s="11">
        <v>133.35681303558795</v>
      </c>
      <c r="AF8" s="11">
        <v>131.32529087897811</v>
      </c>
      <c r="AG8" s="11">
        <v>129.3330680182803</v>
      </c>
      <c r="AH8" s="11">
        <v>127.31440113880389</v>
      </c>
      <c r="AI8" s="11">
        <v>125.28480984022269</v>
      </c>
      <c r="AJ8" s="11">
        <v>123.23871886609847</v>
      </c>
      <c r="AK8" s="11">
        <v>121.15318185686171</v>
      </c>
      <c r="AL8" s="11">
        <v>118.89576562047553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155.50362702838018</v>
      </c>
      <c r="N9" s="11">
        <v>154.19860130833104</v>
      </c>
      <c r="O9" s="11">
        <v>162.48088727020215</v>
      </c>
      <c r="P9" s="11">
        <v>154.01280785229582</v>
      </c>
      <c r="Q9" s="11">
        <v>158.91418452346366</v>
      </c>
      <c r="R9" s="11">
        <v>162.32666231142255</v>
      </c>
      <c r="S9" s="11">
        <v>166.32053900306636</v>
      </c>
      <c r="T9" s="11">
        <v>160.52567942364001</v>
      </c>
      <c r="U9" s="11">
        <v>166.27125172017045</v>
      </c>
      <c r="V9" s="11">
        <v>156.65558769546962</v>
      </c>
      <c r="W9" s="11">
        <v>163.6382869712719</v>
      </c>
      <c r="X9" s="11">
        <v>157.36262464212228</v>
      </c>
      <c r="Y9" s="11">
        <v>160.13112553218033</v>
      </c>
      <c r="Z9" s="11">
        <v>160.90926070419334</v>
      </c>
      <c r="AA9" s="11">
        <v>161.68016270336494</v>
      </c>
      <c r="AB9" s="11">
        <v>161.8718392853186</v>
      </c>
      <c r="AC9" s="11">
        <v>161.94421468762056</v>
      </c>
      <c r="AD9" s="11">
        <v>161.96643823342467</v>
      </c>
      <c r="AE9" s="11">
        <v>162.01027289868424</v>
      </c>
      <c r="AF9" s="11">
        <v>162.07404357139211</v>
      </c>
      <c r="AG9" s="11">
        <v>162.22137454220041</v>
      </c>
      <c r="AH9" s="11">
        <v>162.37171368630294</v>
      </c>
      <c r="AI9" s="11">
        <v>162.54871546724837</v>
      </c>
      <c r="AJ9" s="11">
        <v>162.75684333588319</v>
      </c>
      <c r="AK9" s="11">
        <v>162.97544000517343</v>
      </c>
      <c r="AL9" s="11">
        <v>163.05440215530425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40.153146629259631</v>
      </c>
      <c r="N10" s="11">
        <v>42.838697855649336</v>
      </c>
      <c r="O10" s="11">
        <v>45.427041036263134</v>
      </c>
      <c r="P10" s="11">
        <v>46.090686632973835</v>
      </c>
      <c r="Q10" s="11">
        <v>48.589356175860466</v>
      </c>
      <c r="R10" s="11">
        <v>45.763935462953036</v>
      </c>
      <c r="S10" s="11">
        <v>45.25075462879262</v>
      </c>
      <c r="T10" s="11">
        <v>46.590612588538313</v>
      </c>
      <c r="U10" s="11">
        <v>48.054875249256561</v>
      </c>
      <c r="V10" s="11">
        <v>50.748540744411372</v>
      </c>
      <c r="W10" s="11">
        <v>51.053267387742586</v>
      </c>
      <c r="X10" s="11">
        <v>49.639389374130921</v>
      </c>
      <c r="Y10" s="11">
        <v>50.534869997769732</v>
      </c>
      <c r="Z10" s="11">
        <v>51.39808965899546</v>
      </c>
      <c r="AA10" s="11">
        <v>52.274493760170756</v>
      </c>
      <c r="AB10" s="11">
        <v>52.9663850849253</v>
      </c>
      <c r="AC10" s="11">
        <v>53.67071286702722</v>
      </c>
      <c r="AD10" s="11">
        <v>54.373570347284648</v>
      </c>
      <c r="AE10">
        <v>55.099700494419601</v>
      </c>
      <c r="AF10">
        <v>55.846874943304499</v>
      </c>
      <c r="AG10">
        <v>56.642251038999532</v>
      </c>
      <c r="AH10">
        <v>57.455794313580306</v>
      </c>
      <c r="AI10" s="11">
        <v>58.286144292948521</v>
      </c>
      <c r="AJ10" s="11">
        <v>59.156760610793114</v>
      </c>
      <c r="AK10" s="11">
        <v>60.06337339136919</v>
      </c>
      <c r="AL10" s="11">
        <v>60.915799376645666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45.926890124853024</v>
      </c>
      <c r="N11" s="11">
        <v>46.427139896447606</v>
      </c>
      <c r="O11" s="11">
        <v>47.896982648730159</v>
      </c>
      <c r="P11" s="11">
        <v>48.602313185974822</v>
      </c>
      <c r="Q11" s="11">
        <v>49.588383712540782</v>
      </c>
      <c r="R11" s="11">
        <v>46.663620856073699</v>
      </c>
      <c r="S11" s="11">
        <v>45.808889029756465</v>
      </c>
      <c r="T11" s="11">
        <v>46.437426670585012</v>
      </c>
      <c r="U11" s="11">
        <v>47.963314984508195</v>
      </c>
      <c r="V11" s="11">
        <v>49.412894639490581</v>
      </c>
      <c r="W11" s="11">
        <v>49.010974628163403</v>
      </c>
      <c r="X11" s="11">
        <v>47.450044074825698</v>
      </c>
      <c r="Y11" s="11">
        <v>48.094998235259389</v>
      </c>
      <c r="Z11" s="11">
        <v>48.681193501306765</v>
      </c>
      <c r="AA11" s="11">
        <v>49.312136822336051</v>
      </c>
      <c r="AB11" s="11">
        <v>49.79567703709904</v>
      </c>
      <c r="AC11" s="11">
        <v>50.301601101444696</v>
      </c>
      <c r="AD11" s="11">
        <v>50.796289729551376</v>
      </c>
      <c r="AE11">
        <v>51.30549758297466</v>
      </c>
      <c r="AF11">
        <v>51.889198448584061</v>
      </c>
      <c r="AG11">
        <v>52.513992603059194</v>
      </c>
      <c r="AH11">
        <v>53.169155958512341</v>
      </c>
      <c r="AI11" s="11">
        <v>53.878184608711365</v>
      </c>
      <c r="AJ11" s="11">
        <v>54.629617933834972</v>
      </c>
      <c r="AK11" s="11">
        <v>55.396084861534668</v>
      </c>
      <c r="AL11" s="11">
        <v>56.112537388078337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127.59126110925439</v>
      </c>
      <c r="N12" s="11">
        <v>137.65087639417919</v>
      </c>
      <c r="O12" s="11">
        <v>147.36123123246469</v>
      </c>
      <c r="P12" s="11">
        <v>155.28664772970697</v>
      </c>
      <c r="Q12" s="11">
        <v>164.64459226979321</v>
      </c>
      <c r="R12" s="11">
        <v>161.38480934737501</v>
      </c>
      <c r="S12" s="11">
        <v>159.01686828875941</v>
      </c>
      <c r="T12" s="11">
        <v>161.5752687521271</v>
      </c>
      <c r="U12" s="11">
        <v>172.35283548416783</v>
      </c>
      <c r="V12" s="11">
        <v>181.67483420913302</v>
      </c>
      <c r="W12" s="11">
        <v>181.54838352822301</v>
      </c>
      <c r="X12" s="11">
        <v>181.89081418630738</v>
      </c>
      <c r="Y12" s="11">
        <v>185.10693416790872</v>
      </c>
      <c r="Z12" s="11">
        <v>188.99536259214841</v>
      </c>
      <c r="AA12" s="11">
        <v>192.89123009733092</v>
      </c>
      <c r="AB12" s="11">
        <v>196.16079212803135</v>
      </c>
      <c r="AC12" s="11">
        <v>199.26649713734534</v>
      </c>
      <c r="AD12" s="11">
        <v>202.35763726664112</v>
      </c>
      <c r="AE12">
        <v>205.48753163115902</v>
      </c>
      <c r="AF12">
        <v>208.59457451876156</v>
      </c>
      <c r="AG12">
        <v>211.80919069869975</v>
      </c>
      <c r="AH12">
        <v>215.05467271439559</v>
      </c>
      <c r="AI12">
        <v>218.33578653035249</v>
      </c>
      <c r="AJ12">
        <v>221.65810445724296</v>
      </c>
      <c r="AK12">
        <v>224.9998487176926</v>
      </c>
      <c r="AL12">
        <v>228.23390846650128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57.887834648606585</v>
      </c>
      <c r="N13" s="11">
        <v>59.081458754967471</v>
      </c>
      <c r="O13" s="11">
        <v>63.146114753421045</v>
      </c>
      <c r="P13" s="11">
        <v>61.158880684167414</v>
      </c>
      <c r="Q13" s="11">
        <v>70.652350838996767</v>
      </c>
      <c r="R13" s="11">
        <v>74.448546559293078</v>
      </c>
      <c r="S13" s="11">
        <v>87.045733504863733</v>
      </c>
      <c r="T13" s="11">
        <v>87.364127213481339</v>
      </c>
      <c r="U13" s="11">
        <v>90.035919952262077</v>
      </c>
      <c r="V13" s="11">
        <v>93.165563980296426</v>
      </c>
      <c r="W13" s="11">
        <v>100.76643559785771</v>
      </c>
      <c r="X13" s="11">
        <v>95.330989165919334</v>
      </c>
      <c r="Y13" s="11">
        <v>105.1345767313608</v>
      </c>
      <c r="Z13" s="11">
        <v>109.50404751268395</v>
      </c>
      <c r="AA13" s="11">
        <v>113.85117502092494</v>
      </c>
      <c r="AB13" s="11">
        <v>117.73869691110214</v>
      </c>
      <c r="AC13" s="11">
        <v>121.49286585973927</v>
      </c>
      <c r="AD13" s="11">
        <v>125.13322522735264</v>
      </c>
      <c r="AE13">
        <v>128.68004486804031</v>
      </c>
      <c r="AF13">
        <v>132.15878601437154</v>
      </c>
      <c r="AG13">
        <v>135.61283440078483</v>
      </c>
      <c r="AH13">
        <v>138.99331656034028</v>
      </c>
      <c r="AI13">
        <v>142.30648235102865</v>
      </c>
      <c r="AJ13">
        <v>145.55637973703909</v>
      </c>
      <c r="AK13">
        <v>148.71386614245444</v>
      </c>
      <c r="AL13">
        <v>151.64782134408276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8.1391535287168661</v>
      </c>
      <c r="N14" s="11">
        <v>8.1408331185433962</v>
      </c>
      <c r="O14" s="11">
        <v>8.7916976270567435</v>
      </c>
      <c r="P14" s="11">
        <v>8.6632134724211554</v>
      </c>
      <c r="Q14" s="11">
        <v>9.6997822476740438</v>
      </c>
      <c r="R14" s="11">
        <v>10.354669518639152</v>
      </c>
      <c r="S14" s="11">
        <v>12.162396546308601</v>
      </c>
      <c r="T14" s="11">
        <v>12.033742255181215</v>
      </c>
      <c r="U14" s="11">
        <v>12.355211796043683</v>
      </c>
      <c r="V14" s="11">
        <v>12.839046068915023</v>
      </c>
      <c r="W14" s="11">
        <v>13.907028528650015</v>
      </c>
      <c r="X14" s="11">
        <v>13.210991304139531</v>
      </c>
      <c r="Y14" s="11">
        <v>14.508324343466759</v>
      </c>
      <c r="Z14" s="11">
        <v>15.100540019666134</v>
      </c>
      <c r="AA14" s="11">
        <v>15.694860148223791</v>
      </c>
      <c r="AB14" s="11">
        <v>16.22997320373641</v>
      </c>
      <c r="AC14" s="11">
        <v>16.74783438904333</v>
      </c>
      <c r="AD14" s="11">
        <v>17.251681358210671</v>
      </c>
      <c r="AE14">
        <v>17.744744181332553</v>
      </c>
      <c r="AF14">
        <v>18.225070430264303</v>
      </c>
      <c r="AG14">
        <v>18.703137525979624</v>
      </c>
      <c r="AH14">
        <v>19.170853308407121</v>
      </c>
      <c r="AI14">
        <v>19.631144778463007</v>
      </c>
      <c r="AJ14">
        <v>20.082154703033332</v>
      </c>
      <c r="AK14">
        <v>20.527881685085092</v>
      </c>
      <c r="AL14">
        <v>20.947895593779116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Dorset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Dorset</v>
      </c>
      <c r="W1" s="203" t="str">
        <f>CONCATENATE("Shift-share Figure 1: Levels of Employment, ",C4," - ",F40,", ",Info!B5)</f>
        <v>Shift-share Figure 1: Levels of Employment, 2015 - 2035, Dorset</v>
      </c>
      <c r="AK1" s="203" t="str">
        <f>CONCATENATE("Shift-share Figure 1.1: Net Changes, ",C4,"-",F40,", ",Info!B5)</f>
        <v>Shift-share Figure 1.1: Net Changes, 2015-2035, Dorset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61.8325448473257</v>
      </c>
      <c r="C8" s="141">
        <f t="shared" ref="C8:C33" si="0">B8/B$35*100</f>
        <v>7.8048236757181533</v>
      </c>
      <c r="E8" s="151">
        <v>73.20934996147453</v>
      </c>
      <c r="F8" s="141">
        <f t="shared" ref="F8:F33" si="1">E8/E$35*100</f>
        <v>9.0210847037561521</v>
      </c>
      <c r="H8" s="151">
        <f>E8-B8</f>
        <v>11.37680511414883</v>
      </c>
      <c r="I8" s="141">
        <f>IF(B8&lt;&gt;0,((E8/B8)-1)*100,0)</f>
        <v>18.399380362299421</v>
      </c>
      <c r="K8" s="207">
        <f t="shared" ref="K8:K33" si="2">(($E$35/$B$35)-1)*B8</f>
        <v>1.506409017650385</v>
      </c>
      <c r="L8" s="141">
        <f>IF(B8&lt;&gt;0,K8/B8*100,0)</f>
        <v>2.4362720657381098</v>
      </c>
      <c r="N8" s="151">
        <f>H8-(K8+Q8)</f>
        <v>9.25372709323889</v>
      </c>
      <c r="O8" s="141">
        <f>IF(B8&lt;&gt;0,N8/B8*100,0)</f>
        <v>14.965787217860434</v>
      </c>
      <c r="Q8" s="151">
        <v>0.61666900325955532</v>
      </c>
      <c r="R8" s="141">
        <f>IF(B8&lt;&gt;0,Q8/B8*100,0)</f>
        <v>0.99732107870088205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27.964669950760079</v>
      </c>
      <c r="C9" s="141">
        <f t="shared" si="0"/>
        <v>3.5298453048350664</v>
      </c>
      <c r="E9" s="151">
        <v>29.394748538086525</v>
      </c>
      <c r="F9" s="141">
        <f t="shared" si="1"/>
        <v>3.6221127020965826</v>
      </c>
      <c r="H9" s="151">
        <f t="shared" ref="H9:H32" si="3">E9-B9</f>
        <v>1.4300785873264452</v>
      </c>
      <c r="I9" s="141">
        <f t="shared" ref="I9:I32" si="4">IF(B9&lt;&gt;0,((E9/B9)-1)*100,0)</f>
        <v>5.1138761510309827</v>
      </c>
      <c r="K9" s="207">
        <f t="shared" si="2"/>
        <v>0.68129544228622707</v>
      </c>
      <c r="L9" s="141">
        <f t="shared" ref="L9:L32" si="5">IF(B9&lt;&gt;0,K9/B9*100,0)</f>
        <v>2.4362720657381098</v>
      </c>
      <c r="N9" s="151">
        <f t="shared" ref="N9:N31" si="6">H9-(K9+Q9)</f>
        <v>0.56478338778074333</v>
      </c>
      <c r="O9" s="141">
        <f>IF(B9&lt;&gt;0,N9/B9*100,0)</f>
        <v>2.0196318739867429</v>
      </c>
      <c r="Q9" s="151">
        <v>0.18399975725947487</v>
      </c>
      <c r="R9" s="141">
        <f>IF(B9&lt;&gt;0,Q9/B9*100,0)</f>
        <v>0.6579722113061226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51.670396213620506</v>
      </c>
      <c r="C10" s="141">
        <f t="shared" si="0"/>
        <v>6.5221047055003272</v>
      </c>
      <c r="E10" s="151">
        <v>58.999237952522599</v>
      </c>
      <c r="F10" s="141">
        <f t="shared" si="1"/>
        <v>7.2700703299080498</v>
      </c>
      <c r="H10" s="151">
        <f t="shared" si="3"/>
        <v>7.3288417389020921</v>
      </c>
      <c r="I10" s="141">
        <f t="shared" si="4"/>
        <v>14.183831121794622</v>
      </c>
      <c r="K10" s="207">
        <f t="shared" si="2"/>
        <v>1.2588314292086384</v>
      </c>
      <c r="L10" s="141">
        <f t="shared" si="5"/>
        <v>2.4362720657381098</v>
      </c>
      <c r="N10" s="151">
        <f t="shared" si="6"/>
        <v>6.7090528459500662</v>
      </c>
      <c r="O10" s="141">
        <f t="shared" ref="O10:O32" si="7">IF(B10&lt;&gt;0,N10/B10*100,0)</f>
        <v>12.98432630207224</v>
      </c>
      <c r="Q10" s="151">
        <v>-0.63904253625661234</v>
      </c>
      <c r="R10" s="141">
        <f t="shared" ref="R10:R32" si="8">IF(B10&lt;&gt;0,Q10/B10*100,0)</f>
        <v>-1.2367672460157337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28.598570229469932</v>
      </c>
      <c r="C11" s="141">
        <f t="shared" si="0"/>
        <v>3.6098594772346511</v>
      </c>
      <c r="E11" s="151">
        <v>33.13441310452847</v>
      </c>
      <c r="F11" s="141">
        <f t="shared" si="1"/>
        <v>4.08292584734731</v>
      </c>
      <c r="H11" s="151">
        <f>E11-B11</f>
        <v>4.5358428750585382</v>
      </c>
      <c r="I11" s="141">
        <f>IF(B11&lt;&gt;0,((E11/B11)-1)*100,0)</f>
        <v>15.86038336414628</v>
      </c>
      <c r="K11" s="207">
        <f t="shared" si="2"/>
        <v>0.69673897770107118</v>
      </c>
      <c r="L11" s="141">
        <f t="shared" si="5"/>
        <v>2.4362720657381098</v>
      </c>
      <c r="N11" s="151">
        <f t="shared" si="6"/>
        <v>4.2211346872830182</v>
      </c>
      <c r="O11" s="141">
        <f t="shared" si="7"/>
        <v>14.759950072375544</v>
      </c>
      <c r="Q11" s="151">
        <v>-0.38203078992555078</v>
      </c>
      <c r="R11" s="141">
        <f>IF(B11&lt;&gt;0,Q11/B11*100,0)</f>
        <v>-1.3358387739673783</v>
      </c>
      <c r="T11" s="136"/>
    </row>
    <row r="12" spans="1:97" x14ac:dyDescent="0.2">
      <c r="A12" s="10" t="str">
        <f>name!$D8</f>
        <v>23 Teaching and other educational professionals</v>
      </c>
      <c r="B12" s="151">
        <v>32.837554352103076</v>
      </c>
      <c r="C12" s="141">
        <f t="shared" si="0"/>
        <v>4.1449259818239641</v>
      </c>
      <c r="E12" s="151">
        <v>34.368680737449701</v>
      </c>
      <c r="F12" s="141">
        <f t="shared" si="1"/>
        <v>4.2350161591660376</v>
      </c>
      <c r="H12" s="151">
        <f t="shared" si="3"/>
        <v>1.5311263853466244</v>
      </c>
      <c r="I12" s="141">
        <f t="shared" si="4"/>
        <v>4.6627296568100274</v>
      </c>
      <c r="K12" s="207">
        <f t="shared" si="2"/>
        <v>0.80001216375185624</v>
      </c>
      <c r="L12" s="141">
        <f t="shared" si="5"/>
        <v>2.4362720657381098</v>
      </c>
      <c r="N12" s="151">
        <f t="shared" si="6"/>
        <v>2.9917755098788197</v>
      </c>
      <c r="O12" s="141">
        <f t="shared" si="7"/>
        <v>9.1108353496709533</v>
      </c>
      <c r="Q12" s="151">
        <v>-2.2606612882840516</v>
      </c>
      <c r="R12" s="141">
        <f t="shared" si="8"/>
        <v>-6.8843777585990296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49.700655204836316</v>
      </c>
      <c r="C13" s="141">
        <f t="shared" si="0"/>
        <v>6.2734738057314221</v>
      </c>
      <c r="E13" s="151">
        <v>61.070201980416876</v>
      </c>
      <c r="F13" s="141">
        <f t="shared" si="1"/>
        <v>7.5252609841605143</v>
      </c>
      <c r="H13" s="151">
        <f t="shared" si="3"/>
        <v>11.369546775580559</v>
      </c>
      <c r="I13" s="141">
        <f t="shared" si="4"/>
        <v>22.876050081678212</v>
      </c>
      <c r="K13" s="207">
        <f t="shared" si="2"/>
        <v>1.2108431792442411</v>
      </c>
      <c r="L13" s="141">
        <f t="shared" si="5"/>
        <v>2.4362720657381098</v>
      </c>
      <c r="N13" s="151">
        <f>H13-(K13+Q13)</f>
        <v>10.056833260881556</v>
      </c>
      <c r="O13" s="141">
        <f>IF(B13&lt;&gt;0,N13/B13*100,0)</f>
        <v>20.234810224197883</v>
      </c>
      <c r="Q13" s="151">
        <v>0.10187033545476237</v>
      </c>
      <c r="R13" s="141">
        <f t="shared" si="8"/>
        <v>0.20496779174220925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13.166080862966536</v>
      </c>
      <c r="C14" s="141">
        <f t="shared" si="0"/>
        <v>1.66189083579576</v>
      </c>
      <c r="E14" s="151">
        <v>16.11368127656425</v>
      </c>
      <c r="F14" s="141">
        <f t="shared" si="1"/>
        <v>1.9855781230363472</v>
      </c>
      <c r="H14" s="151">
        <f t="shared" si="3"/>
        <v>2.9476004135977139</v>
      </c>
      <c r="I14" s="141">
        <f t="shared" si="4"/>
        <v>22.38783465084666</v>
      </c>
      <c r="K14" s="207">
        <f t="shared" si="2"/>
        <v>0.3207615502169448</v>
      </c>
      <c r="L14" s="141">
        <f>IF(B14&lt;&gt;0,K14/B14*100,0)</f>
        <v>2.4362720657381098</v>
      </c>
      <c r="N14" s="151">
        <f t="shared" si="6"/>
        <v>2.6748062196412596</v>
      </c>
      <c r="O14" s="141">
        <f t="shared" si="7"/>
        <v>20.315887829345911</v>
      </c>
      <c r="Q14" s="151">
        <v>-4.7967356260490569E-2</v>
      </c>
      <c r="R14" s="141">
        <f t="shared" si="8"/>
        <v>-0.36432524423735557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12.769336670369142</v>
      </c>
      <c r="C15" s="141">
        <f t="shared" si="0"/>
        <v>1.6118117314141822</v>
      </c>
      <c r="E15" s="151">
        <v>14.42275113945278</v>
      </c>
      <c r="F15" s="141">
        <f t="shared" si="1"/>
        <v>1.7772164314895187</v>
      </c>
      <c r="H15" s="151">
        <f t="shared" si="3"/>
        <v>1.6534144690836374</v>
      </c>
      <c r="I15" s="141">
        <f t="shared" si="4"/>
        <v>12.94831917871142</v>
      </c>
      <c r="K15" s="207">
        <f t="shared" si="2"/>
        <v>0.31109578228025631</v>
      </c>
      <c r="L15" s="141">
        <f t="shared" si="5"/>
        <v>2.4362720657381103</v>
      </c>
      <c r="N15" s="151">
        <f t="shared" si="6"/>
        <v>1.6040151669561991</v>
      </c>
      <c r="O15" s="141">
        <f t="shared" si="7"/>
        <v>12.561460382497922</v>
      </c>
      <c r="Q15" s="151">
        <v>-0.26169648015281782</v>
      </c>
      <c r="R15" s="141">
        <f t="shared" si="8"/>
        <v>-2.0494132695246146</v>
      </c>
      <c r="T15" s="11"/>
    </row>
    <row r="16" spans="1:97" x14ac:dyDescent="0.2">
      <c r="A16" s="10" t="str">
        <f>name!$D12</f>
        <v>33 Protective service occupations</v>
      </c>
      <c r="B16" s="151">
        <v>10.662448442025834</v>
      </c>
      <c r="C16" s="141">
        <f t="shared" si="0"/>
        <v>1.3458694001181262</v>
      </c>
      <c r="E16" s="151">
        <v>10.900372119800057</v>
      </c>
      <c r="F16" s="141">
        <f t="shared" si="1"/>
        <v>1.3431778898040327</v>
      </c>
      <c r="H16" s="151">
        <f t="shared" si="3"/>
        <v>0.23792367777422285</v>
      </c>
      <c r="I16" s="141">
        <f t="shared" si="4"/>
        <v>2.2314169120523086</v>
      </c>
      <c r="K16" s="207">
        <f t="shared" si="2"/>
        <v>0.25976625291680372</v>
      </c>
      <c r="L16" s="141">
        <f t="shared" si="5"/>
        <v>2.4362720657381103</v>
      </c>
      <c r="N16" s="151">
        <f t="shared" si="6"/>
        <v>0.26058731495177462</v>
      </c>
      <c r="O16" s="141">
        <f t="shared" si="7"/>
        <v>2.4439725675453188</v>
      </c>
      <c r="Q16" s="151">
        <v>-0.28242989009435548</v>
      </c>
      <c r="R16" s="141">
        <f t="shared" si="8"/>
        <v>-2.6488277212311155</v>
      </c>
      <c r="T16" s="11"/>
    </row>
    <row r="17" spans="1:20" x14ac:dyDescent="0.2">
      <c r="A17" s="10" t="str">
        <f>name!$D13</f>
        <v>34 Culture, media and sports occupations</v>
      </c>
      <c r="B17" s="151">
        <v>17.874427605414454</v>
      </c>
      <c r="C17" s="141">
        <f t="shared" si="0"/>
        <v>2.2562027183114175</v>
      </c>
      <c r="E17" s="151">
        <v>17.428438013377189</v>
      </c>
      <c r="F17" s="141">
        <f t="shared" si="1"/>
        <v>2.1475865535696737</v>
      </c>
      <c r="H17" s="151">
        <f t="shared" si="3"/>
        <v>-0.44598959203726452</v>
      </c>
      <c r="I17" s="141">
        <f t="shared" si="4"/>
        <v>-2.4951265678693213</v>
      </c>
      <c r="K17" s="207">
        <f t="shared" si="2"/>
        <v>0.43546968666129365</v>
      </c>
      <c r="L17" s="141">
        <f t="shared" si="5"/>
        <v>2.4362720657381098</v>
      </c>
      <c r="N17" s="151">
        <f t="shared" si="6"/>
        <v>0.26747958588314602</v>
      </c>
      <c r="O17" s="141">
        <f t="shared" si="7"/>
        <v>1.4964372106781316</v>
      </c>
      <c r="Q17" s="151">
        <v>-1.1489388645817042</v>
      </c>
      <c r="R17" s="141">
        <f t="shared" si="8"/>
        <v>-6.427835844285565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52.232082076966883</v>
      </c>
      <c r="C18" s="141">
        <f t="shared" si="0"/>
        <v>6.5930036008213344</v>
      </c>
      <c r="E18" s="151">
        <v>56.939200285672008</v>
      </c>
      <c r="F18" s="141">
        <f t="shared" si="1"/>
        <v>7.0162260559817433</v>
      </c>
      <c r="H18" s="151">
        <f t="shared" si="3"/>
        <v>4.7071182087051255</v>
      </c>
      <c r="I18" s="141">
        <f t="shared" si="4"/>
        <v>9.0119291085676512</v>
      </c>
      <c r="K18" s="207">
        <f t="shared" si="2"/>
        <v>1.2725156249945462</v>
      </c>
      <c r="L18" s="141">
        <f t="shared" si="5"/>
        <v>2.4362720657381098</v>
      </c>
      <c r="N18" s="151">
        <f t="shared" si="6"/>
        <v>3.0754997858491442</v>
      </c>
      <c r="O18" s="141">
        <f t="shared" si="7"/>
        <v>5.8881431939037467</v>
      </c>
      <c r="Q18" s="151">
        <v>0.35910279786143512</v>
      </c>
      <c r="R18" s="141">
        <f t="shared" si="8"/>
        <v>0.68751384892579459</v>
      </c>
      <c r="T18" s="11"/>
    </row>
    <row r="19" spans="1:20" x14ac:dyDescent="0.2">
      <c r="A19" s="10" t="str">
        <f>name!$D15</f>
        <v>41 Administrative occupations</v>
      </c>
      <c r="B19" s="151">
        <v>67.556879171502899</v>
      </c>
      <c r="C19" s="141">
        <f t="shared" si="0"/>
        <v>8.5273787665910898</v>
      </c>
      <c r="E19" s="151">
        <v>67.173039300312013</v>
      </c>
      <c r="F19" s="141">
        <f t="shared" si="1"/>
        <v>8.2772716552700079</v>
      </c>
      <c r="H19" s="151">
        <f t="shared" si="3"/>
        <v>-0.38383987119088658</v>
      </c>
      <c r="I19" s="141">
        <f t="shared" si="4"/>
        <v>-0.56817288764398066</v>
      </c>
      <c r="K19" s="207">
        <f t="shared" si="2"/>
        <v>1.6458693757397727</v>
      </c>
      <c r="L19" s="141">
        <f t="shared" si="5"/>
        <v>2.4362720657381098</v>
      </c>
      <c r="N19" s="151">
        <f t="shared" si="6"/>
        <v>-2.1751300014525556</v>
      </c>
      <c r="O19" s="141">
        <f t="shared" si="7"/>
        <v>-3.2197017211684305</v>
      </c>
      <c r="Q19" s="151">
        <v>0.14542075452189634</v>
      </c>
      <c r="R19" s="141">
        <f t="shared" si="8"/>
        <v>0.21525676778633415</v>
      </c>
      <c r="T19" s="11"/>
    </row>
    <row r="20" spans="1:20" x14ac:dyDescent="0.2">
      <c r="A20" s="10" t="str">
        <f>name!$D16</f>
        <v>42 Secretarial and related occupations</v>
      </c>
      <c r="B20" s="151">
        <v>20.023736286166336</v>
      </c>
      <c r="C20" s="141">
        <f t="shared" si="0"/>
        <v>2.5274995785551435</v>
      </c>
      <c r="E20" s="151">
        <v>17.482427620864602</v>
      </c>
      <c r="F20" s="141">
        <f t="shared" si="1"/>
        <v>2.1542393215907363</v>
      </c>
      <c r="H20" s="151">
        <f t="shared" si="3"/>
        <v>-2.5413086653017345</v>
      </c>
      <c r="I20" s="141">
        <f t="shared" si="4"/>
        <v>-12.691480895388295</v>
      </c>
      <c r="K20" s="207">
        <f t="shared" si="2"/>
        <v>0.4878326936569361</v>
      </c>
      <c r="L20" s="141">
        <f t="shared" si="5"/>
        <v>2.4362720657381098</v>
      </c>
      <c r="N20" s="151">
        <f t="shared" si="6"/>
        <v>-2.9876543548279635</v>
      </c>
      <c r="O20" s="141">
        <f t="shared" si="7"/>
        <v>-14.920563835491702</v>
      </c>
      <c r="Q20" s="151">
        <v>-4.1487004130707134E-2</v>
      </c>
      <c r="R20" s="141">
        <f t="shared" si="8"/>
        <v>-0.20718912563470476</v>
      </c>
      <c r="T20" s="11"/>
    </row>
    <row r="21" spans="1:20" x14ac:dyDescent="0.2">
      <c r="A21" s="10" t="str">
        <f>name!$D17</f>
        <v>51 Skilled agricultural and related trades</v>
      </c>
      <c r="B21" s="151">
        <v>9.0862630006302023</v>
      </c>
      <c r="C21" s="141">
        <f t="shared" si="0"/>
        <v>1.1469151199619059</v>
      </c>
      <c r="E21" s="151">
        <v>8.568107524503592</v>
      </c>
      <c r="F21" s="141">
        <f t="shared" si="1"/>
        <v>1.055788963706304</v>
      </c>
      <c r="H21" s="151">
        <f t="shared" si="3"/>
        <v>-0.51815547612661028</v>
      </c>
      <c r="I21" s="141">
        <f t="shared" si="4"/>
        <v>-5.7026246773912659</v>
      </c>
      <c r="K21" s="207">
        <f t="shared" si="2"/>
        <v>0.22136608730385099</v>
      </c>
      <c r="L21" s="141">
        <f t="shared" si="5"/>
        <v>2.4362720657381098</v>
      </c>
      <c r="N21" s="151">
        <f t="shared" si="6"/>
        <v>-0.88863810088978845</v>
      </c>
      <c r="O21" s="141">
        <f t="shared" si="7"/>
        <v>-9.7800173825934227</v>
      </c>
      <c r="Q21" s="151">
        <v>0.14911653745932715</v>
      </c>
      <c r="R21" s="141">
        <f t="shared" si="8"/>
        <v>1.6411206394640432</v>
      </c>
      <c r="T21" s="11"/>
    </row>
    <row r="22" spans="1:20" x14ac:dyDescent="0.2">
      <c r="A22" s="10" t="str">
        <f>name!$D18</f>
        <v>52 Skilled metal, electrical and electronic trades</v>
      </c>
      <c r="B22" s="151">
        <v>27.006136786169741</v>
      </c>
      <c r="C22" s="141">
        <f t="shared" si="0"/>
        <v>3.408854290225722</v>
      </c>
      <c r="E22" s="151">
        <v>23.77131750206636</v>
      </c>
      <c r="F22" s="141">
        <f t="shared" si="1"/>
        <v>2.9291759702670439</v>
      </c>
      <c r="H22" s="151">
        <f t="shared" si="3"/>
        <v>-3.2348192841033807</v>
      </c>
      <c r="I22" s="141">
        <f t="shared" si="4"/>
        <v>-11.978089682786397</v>
      </c>
      <c r="K22" s="207">
        <f t="shared" si="2"/>
        <v>0.6579429665564771</v>
      </c>
      <c r="L22" s="141">
        <f t="shared" si="5"/>
        <v>2.4362720657381098</v>
      </c>
      <c r="N22" s="151">
        <f t="shared" si="6"/>
        <v>-4.6062713447840835</v>
      </c>
      <c r="O22" s="141">
        <f t="shared" si="7"/>
        <v>-17.056387521309698</v>
      </c>
      <c r="Q22" s="151">
        <v>0.71350909412422592</v>
      </c>
      <c r="R22" s="141">
        <f t="shared" si="8"/>
        <v>2.6420257727851877</v>
      </c>
      <c r="T22" s="11"/>
    </row>
    <row r="23" spans="1:20" x14ac:dyDescent="0.2">
      <c r="A23" s="10" t="str">
        <f>name!$D19</f>
        <v>53 Skilled construction and building trades</v>
      </c>
      <c r="B23" s="151">
        <v>23.707843575802183</v>
      </c>
      <c r="C23" s="141">
        <f t="shared" si="0"/>
        <v>2.9925266588578121</v>
      </c>
      <c r="E23" s="151">
        <v>19.634177362270229</v>
      </c>
      <c r="F23" s="141">
        <f t="shared" si="1"/>
        <v>2.4193846437213171</v>
      </c>
      <c r="H23" s="151">
        <f t="shared" si="3"/>
        <v>-4.0736662135319541</v>
      </c>
      <c r="I23" s="141">
        <f t="shared" si="4"/>
        <v>-17.182778351422101</v>
      </c>
      <c r="K23" s="207">
        <f t="shared" si="2"/>
        <v>0.57758757042615561</v>
      </c>
      <c r="L23" s="141">
        <f t="shared" si="5"/>
        <v>2.4362720657381098</v>
      </c>
      <c r="N23" s="151">
        <f t="shared" si="6"/>
        <v>-6.0041830380634469</v>
      </c>
      <c r="O23" s="141">
        <f t="shared" si="7"/>
        <v>-25.325724032495806</v>
      </c>
      <c r="Q23" s="151">
        <v>1.3529292541053368</v>
      </c>
      <c r="R23" s="141">
        <f t="shared" si="8"/>
        <v>5.7066736153355899</v>
      </c>
      <c r="T23" s="11"/>
    </row>
    <row r="24" spans="1:20" x14ac:dyDescent="0.2">
      <c r="A24" s="10" t="str">
        <f>name!$D20</f>
        <v>54 Textiles, printing and other skilled trades</v>
      </c>
      <c r="B24" s="151">
        <v>19.640022726384373</v>
      </c>
      <c r="C24" s="141">
        <f t="shared" si="0"/>
        <v>2.4790652680561172</v>
      </c>
      <c r="E24" s="151">
        <v>16.530410332790932</v>
      </c>
      <c r="F24" s="141">
        <f t="shared" si="1"/>
        <v>2.0369287786112915</v>
      </c>
      <c r="H24" s="151">
        <f t="shared" si="3"/>
        <v>-3.1096123935934408</v>
      </c>
      <c r="I24" s="141">
        <f t="shared" si="4"/>
        <v>-15.833038672689481</v>
      </c>
      <c r="K24" s="207">
        <f t="shared" si="2"/>
        <v>0.47848438738751881</v>
      </c>
      <c r="L24" s="141">
        <f t="shared" si="5"/>
        <v>2.4362720657381098</v>
      </c>
      <c r="N24" s="151">
        <f t="shared" si="6"/>
        <v>-4.0131923055416072</v>
      </c>
      <c r="O24" s="141">
        <f t="shared" si="7"/>
        <v>-20.433745731619197</v>
      </c>
      <c r="Q24" s="151">
        <v>0.42509552456064764</v>
      </c>
      <c r="R24" s="141">
        <f t="shared" si="8"/>
        <v>2.1644349931916067</v>
      </c>
      <c r="T24" s="11"/>
    </row>
    <row r="25" spans="1:20" x14ac:dyDescent="0.2">
      <c r="A25" s="10" t="str">
        <f>name!$D21</f>
        <v>61 Caring personal service occupations</v>
      </c>
      <c r="B25" s="151">
        <v>56.609283243797719</v>
      </c>
      <c r="C25" s="141">
        <f t="shared" si="0"/>
        <v>7.1455165757379726</v>
      </c>
      <c r="E25" s="151">
        <v>54.444134115555471</v>
      </c>
      <c r="F25" s="141">
        <f t="shared" si="1"/>
        <v>6.7087762114749649</v>
      </c>
      <c r="H25" s="151">
        <f t="shared" si="3"/>
        <v>-2.1651491282422484</v>
      </c>
      <c r="I25" s="141">
        <f t="shared" si="4"/>
        <v>-3.8247245048443013</v>
      </c>
      <c r="K25" s="207">
        <f t="shared" si="2"/>
        <v>1.3791561542832085</v>
      </c>
      <c r="L25" s="141">
        <f t="shared" si="5"/>
        <v>2.4362720657381103</v>
      </c>
      <c r="N25" s="151">
        <f t="shared" si="6"/>
        <v>-1.6578395728490349</v>
      </c>
      <c r="O25" s="141">
        <f t="shared" si="7"/>
        <v>-2.928564853416816</v>
      </c>
      <c r="Q25" s="151">
        <v>-1.8864657096764219</v>
      </c>
      <c r="R25" s="141">
        <f t="shared" si="8"/>
        <v>-3.3324317171655919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19.113740878104398</v>
      </c>
      <c r="C26" s="141">
        <f t="shared" si="0"/>
        <v>2.4126352506648159</v>
      </c>
      <c r="E26" s="151">
        <v>18.754555353693917</v>
      </c>
      <c r="F26" s="141">
        <f t="shared" si="1"/>
        <v>2.3109948731410457</v>
      </c>
      <c r="H26" s="151">
        <f t="shared" si="3"/>
        <v>-0.35918552441048135</v>
      </c>
      <c r="I26" s="141">
        <f t="shared" si="4"/>
        <v>-1.8792005536809597</v>
      </c>
      <c r="K26" s="207">
        <f t="shared" si="2"/>
        <v>0.46566272973082357</v>
      </c>
      <c r="L26" s="141">
        <f t="shared" si="5"/>
        <v>2.4362720657381098</v>
      </c>
      <c r="N26" s="151">
        <f t="shared" si="6"/>
        <v>-0.42775247342362993</v>
      </c>
      <c r="O26" s="141">
        <f t="shared" si="7"/>
        <v>-2.2379317379657406</v>
      </c>
      <c r="Q26" s="151">
        <v>-0.39709578071767498</v>
      </c>
      <c r="R26" s="141">
        <f t="shared" si="8"/>
        <v>-2.0775408814533272</v>
      </c>
      <c r="T26" s="11"/>
    </row>
    <row r="27" spans="1:20" x14ac:dyDescent="0.2">
      <c r="A27" s="10" t="str">
        <f>name!$D23</f>
        <v>63 Community and civil enforcement occupations</v>
      </c>
      <c r="B27" s="151">
        <v>0.92153674136083619</v>
      </c>
      <c r="C27" s="141">
        <f t="shared" si="0"/>
        <v>0.11632113468362751</v>
      </c>
      <c r="E27" s="151">
        <v>0.94369268078916535</v>
      </c>
      <c r="F27" s="141">
        <f t="shared" si="1"/>
        <v>0.11628475887565867</v>
      </c>
      <c r="H27" s="151">
        <f t="shared" si="3"/>
        <v>2.2155939428329163E-2</v>
      </c>
      <c r="I27" s="141">
        <f t="shared" si="4"/>
        <v>2.4042383156217317</v>
      </c>
      <c r="K27" s="207">
        <f t="shared" si="2"/>
        <v>2.2451142205287305E-2</v>
      </c>
      <c r="L27" s="141">
        <f t="shared" si="5"/>
        <v>2.4362720657381098</v>
      </c>
      <c r="N27" s="151">
        <f t="shared" si="6"/>
        <v>1.1031186945104812E-2</v>
      </c>
      <c r="O27" s="141">
        <f t="shared" si="7"/>
        <v>1.1970425540293732</v>
      </c>
      <c r="Q27" s="151">
        <v>-1.1326389722062954E-2</v>
      </c>
      <c r="R27" s="141">
        <f t="shared" si="8"/>
        <v>-1.2290763041457511</v>
      </c>
      <c r="T27" s="172"/>
    </row>
    <row r="28" spans="1:20" x14ac:dyDescent="0.2">
      <c r="A28" s="10" t="str">
        <f>name!$D24</f>
        <v>71 Sales occupations</v>
      </c>
      <c r="B28" s="151">
        <v>50.083466427079443</v>
      </c>
      <c r="C28" s="141">
        <f t="shared" si="0"/>
        <v>6.321794218518427</v>
      </c>
      <c r="E28" s="151">
        <v>49.569167025191781</v>
      </c>
      <c r="F28" s="141">
        <f t="shared" si="1"/>
        <v>6.1080675441621537</v>
      </c>
      <c r="H28" s="151">
        <f t="shared" si="3"/>
        <v>-0.5142994018876621</v>
      </c>
      <c r="I28" s="141">
        <f t="shared" si="4"/>
        <v>-1.0268845960102913</v>
      </c>
      <c r="K28" s="207">
        <f t="shared" si="2"/>
        <v>1.2201695021162611</v>
      </c>
      <c r="L28" s="141">
        <f t="shared" si="5"/>
        <v>2.4362720657381098</v>
      </c>
      <c r="N28" s="151">
        <f>H28-(K28+Q28)</f>
        <v>-4.0081278318759139</v>
      </c>
      <c r="O28" s="141">
        <f t="shared" si="7"/>
        <v>-8.0028962007086122</v>
      </c>
      <c r="Q28" s="151">
        <v>2.2736589278719905</v>
      </c>
      <c r="R28" s="141">
        <f t="shared" si="8"/>
        <v>4.539739538960216</v>
      </c>
      <c r="T28" s="11"/>
    </row>
    <row r="29" spans="1:20" x14ac:dyDescent="0.2">
      <c r="A29" s="10" t="str">
        <f>name!$D25</f>
        <v>72 Customer service occupations</v>
      </c>
      <c r="B29" s="151">
        <v>11.768341374249609</v>
      </c>
      <c r="C29" s="141">
        <f t="shared" si="0"/>
        <v>1.4854609269029533</v>
      </c>
      <c r="E29" s="151">
        <v>12.775125746630113</v>
      </c>
      <c r="F29" s="141">
        <f t="shared" si="1"/>
        <v>1.5741908857561604</v>
      </c>
      <c r="H29" s="151">
        <f t="shared" si="3"/>
        <v>1.0067843723805048</v>
      </c>
      <c r="I29" s="141">
        <f t="shared" si="4"/>
        <v>8.5550235191465198</v>
      </c>
      <c r="K29" s="207">
        <f t="shared" si="2"/>
        <v>0.28670881350154359</v>
      </c>
      <c r="L29" s="141">
        <f t="shared" si="5"/>
        <v>2.4362720657381098</v>
      </c>
      <c r="N29" s="151">
        <f t="shared" si="6"/>
        <v>0.62704956570225412</v>
      </c>
      <c r="O29" s="141">
        <f t="shared" si="7"/>
        <v>5.3282747819867433</v>
      </c>
      <c r="Q29" s="151">
        <v>9.3025993176707122E-2</v>
      </c>
      <c r="R29" s="141">
        <f t="shared" si="8"/>
        <v>0.79047667142166655</v>
      </c>
      <c r="T29" s="11"/>
    </row>
    <row r="30" spans="1:20" x14ac:dyDescent="0.2">
      <c r="A30" s="10" t="str">
        <f>name!$D26</f>
        <v>81 Process, plant and machine operatives</v>
      </c>
      <c r="B30" s="151">
        <v>13.055688065125887</v>
      </c>
      <c r="C30" s="141">
        <f t="shared" si="0"/>
        <v>1.6479564857808464</v>
      </c>
      <c r="E30" s="151">
        <v>11.328090628641165</v>
      </c>
      <c r="F30" s="141">
        <f t="shared" si="1"/>
        <v>1.3958827000454896</v>
      </c>
      <c r="H30" s="151">
        <f t="shared" si="3"/>
        <v>-1.7275974364847215</v>
      </c>
      <c r="I30" s="141">
        <f t="shared" si="4"/>
        <v>-13.232526909856613</v>
      </c>
      <c r="K30" s="207">
        <f t="shared" si="2"/>
        <v>0.3180720813205663</v>
      </c>
      <c r="L30" s="141">
        <f t="shared" si="5"/>
        <v>2.4362720657381098</v>
      </c>
      <c r="N30" s="151">
        <f t="shared" si="6"/>
        <v>-2.4593974476310621</v>
      </c>
      <c r="O30" s="141">
        <f t="shared" si="7"/>
        <v>-18.837746699850765</v>
      </c>
      <c r="Q30" s="151">
        <v>0.41372792982577439</v>
      </c>
      <c r="R30" s="141">
        <f t="shared" si="8"/>
        <v>3.1689477242560415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23.154454405131126</v>
      </c>
      <c r="C31" s="141">
        <f t="shared" si="0"/>
        <v>2.9226750150057916</v>
      </c>
      <c r="E31" s="151">
        <v>21.15904947356362</v>
      </c>
      <c r="F31" s="141">
        <f t="shared" si="1"/>
        <v>2.6072841467986163</v>
      </c>
      <c r="H31" s="151">
        <f t="shared" si="3"/>
        <v>-1.9954049315675064</v>
      </c>
      <c r="I31" s="141">
        <f t="shared" si="4"/>
        <v>-8.6178015540945623</v>
      </c>
      <c r="K31" s="207">
        <f t="shared" si="2"/>
        <v>0.56410550464627685</v>
      </c>
      <c r="L31" s="141">
        <f t="shared" si="5"/>
        <v>2.4362720657381098</v>
      </c>
      <c r="N31" s="151">
        <f t="shared" si="6"/>
        <v>-2.4043066135350828</v>
      </c>
      <c r="O31" s="141">
        <f t="shared" si="7"/>
        <v>-10.383775715321015</v>
      </c>
      <c r="Q31" s="151">
        <v>-0.15520382267870039</v>
      </c>
      <c r="R31" s="141">
        <f t="shared" si="8"/>
        <v>-0.67029790451165439</v>
      </c>
      <c r="T31" s="11"/>
    </row>
    <row r="32" spans="1:20" x14ac:dyDescent="0.2">
      <c r="A32" s="10" t="str">
        <f>name!$D28</f>
        <v>91 Elementary trades and related occupations</v>
      </c>
      <c r="B32" s="151">
        <v>10.922805581693677</v>
      </c>
      <c r="C32" s="141">
        <f t="shared" si="0"/>
        <v>1.3787330251369454</v>
      </c>
      <c r="E32" s="151">
        <v>8.6128089746259597</v>
      </c>
      <c r="F32" s="141">
        <f t="shared" si="1"/>
        <v>1.0612972159739011</v>
      </c>
      <c r="H32" s="151">
        <f t="shared" si="3"/>
        <v>-2.3099966070677169</v>
      </c>
      <c r="I32" s="141">
        <f t="shared" si="4"/>
        <v>-21.148381611215417</v>
      </c>
      <c r="K32" s="207">
        <f t="shared" si="2"/>
        <v>0.2661092611816861</v>
      </c>
      <c r="L32" s="141">
        <f t="shared" si="5"/>
        <v>2.4362720657381098</v>
      </c>
      <c r="N32" s="151">
        <f>H32-(K32+Q32)</f>
        <v>-2.8312545390879711</v>
      </c>
      <c r="O32" s="141">
        <f t="shared" si="7"/>
        <v>-25.920579817268525</v>
      </c>
      <c r="Q32" s="151">
        <v>0.2551486708385679</v>
      </c>
      <c r="R32" s="141">
        <f t="shared" si="8"/>
        <v>2.3359261403149945</v>
      </c>
      <c r="T32" s="11"/>
    </row>
    <row r="33" spans="1:20" x14ac:dyDescent="0.2">
      <c r="A33" s="10" t="str">
        <f>name!$D29</f>
        <v>92 Elementary administration and service occupations</v>
      </c>
      <c r="B33" s="151">
        <v>80.276035280943034</v>
      </c>
      <c r="C33" s="141">
        <f t="shared" si="0"/>
        <v>10.132856448016442</v>
      </c>
      <c r="E33" s="151">
        <v>74.808821249156324</v>
      </c>
      <c r="F33" s="141">
        <f t="shared" si="1"/>
        <v>9.2181765502893676</v>
      </c>
      <c r="H33" s="151">
        <f t="shared" ref="H33" si="9">E33-B33</f>
        <v>-5.4672140317867104</v>
      </c>
      <c r="I33" s="141">
        <f>IF(B33&lt;&gt;0,((E33/B33)-1)*100,0)</f>
        <v>-6.8105182482580684</v>
      </c>
      <c r="K33" s="207">
        <f t="shared" si="2"/>
        <v>1.9557426230316848</v>
      </c>
      <c r="L33" s="141">
        <f t="shared" ref="L33" si="10">IF(B33&lt;&gt;0,K33/B33*100,0)</f>
        <v>2.4362720657381098</v>
      </c>
      <c r="N33" s="151">
        <f>H33-(K33+Q33)</f>
        <v>-7.8540279869688945</v>
      </c>
      <c r="O33" s="141">
        <f t="shared" ref="O33" si="11">IF(B33&lt;&gt;0,N33/B33*100,0)</f>
        <v>-9.7837766395438628</v>
      </c>
      <c r="Q33" s="151">
        <v>0.43107133215049903</v>
      </c>
      <c r="R33" s="141">
        <f t="shared" ref="R33" si="12">IF(B33&lt;&gt;0,Q33/B33*100,0)</f>
        <v>0.53698632554768477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792.23499999999979</v>
      </c>
      <c r="C35" s="147">
        <f>B35/B$35*100</f>
        <v>100</v>
      </c>
      <c r="D35" s="145"/>
      <c r="E35" s="152">
        <f>SUM(E8:E33)</f>
        <v>811.53600000000006</v>
      </c>
      <c r="F35" s="147">
        <f t="shared" ref="F35" si="13">E35/E$35*100</f>
        <v>100</v>
      </c>
      <c r="G35" s="145"/>
      <c r="H35" s="152">
        <f>E35-B35</f>
        <v>19.301000000000272</v>
      </c>
      <c r="I35" s="147">
        <f>IF(B35&lt;&gt;0,((E35/B35)-1)*100,0)</f>
        <v>2.4362720657381098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Dorset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73.20934996147453</v>
      </c>
      <c r="C44" s="141">
        <f t="shared" ref="C44:C68" si="15">B44/B$71*100</f>
        <v>9.0210847037561521</v>
      </c>
      <c r="E44" s="151">
        <v>73.206086853252387</v>
      </c>
      <c r="F44" s="141">
        <f t="shared" ref="F44:F68" si="16">E44/E$71*100</f>
        <v>8.3390388181024573</v>
      </c>
      <c r="H44" s="151">
        <f>E44-B44</f>
        <v>-3.2631082221428187E-3</v>
      </c>
      <c r="I44" s="141">
        <f>IF(B44&gt;0,((E44/B44)-1)*100,0)</f>
        <v>-4.4572287882127526E-3</v>
      </c>
      <c r="K44" s="151">
        <f>(($E$71/$B$71)-1)*B44</f>
        <v>5.9842267490836658</v>
      </c>
      <c r="L44" s="141">
        <f>IF(B44&gt;0,K44/B44*100,0)</f>
        <v>8.1741290589696369</v>
      </c>
      <c r="N44" s="151">
        <f>H44-(K44+Q44)</f>
        <v>-4.6253642377245177</v>
      </c>
      <c r="O44" s="141">
        <f>IF(B44&gt;0,N44/B44*100,0)</f>
        <v>-6.3179965949138399</v>
      </c>
      <c r="Q44" s="151">
        <v>-1.3621256195812912</v>
      </c>
      <c r="R44" s="141">
        <f>IF(B44&gt;0,Q44/B44*100,0)</f>
        <v>-1.8605896928440044</v>
      </c>
      <c r="T44" s="151"/>
    </row>
    <row r="45" spans="1:20" x14ac:dyDescent="0.2">
      <c r="A45" s="135" t="str">
        <f t="shared" si="14"/>
        <v>12 Other managers and proprietors</v>
      </c>
      <c r="B45" s="151">
        <v>29.394748538086525</v>
      </c>
      <c r="C45" s="141">
        <f t="shared" si="15"/>
        <v>3.6221127020965826</v>
      </c>
      <c r="E45" s="151">
        <v>35.188959805074759</v>
      </c>
      <c r="F45" s="141">
        <f t="shared" si="16"/>
        <v>4.0084385656536226</v>
      </c>
      <c r="H45" s="151">
        <f t="shared" ref="H45:H71" si="17">E45-B45</f>
        <v>5.7942112669882349</v>
      </c>
      <c r="I45" s="141">
        <f t="shared" ref="I45:I71" si="18">IF(B45&gt;0,((E45/B45)-1)*100,0)</f>
        <v>19.711722519009566</v>
      </c>
      <c r="K45" s="151">
        <f t="shared" ref="K45:K68" si="19">(($E$71/$B$71)-1)*B45</f>
        <v>2.402764682062783</v>
      </c>
      <c r="L45" s="141">
        <f t="shared" ref="L45:L68" si="20">IF(B45&gt;0,K45/B45*100,0)</f>
        <v>8.1741290589696369</v>
      </c>
      <c r="N45" s="151">
        <f t="shared" ref="N45:N68" si="21">H45-(K45+Q45)</f>
        <v>3.1781687507783878</v>
      </c>
      <c r="O45" s="141">
        <f t="shared" ref="O45:O68" si="22">IF(B45&gt;0,N45/B45*100,0)</f>
        <v>10.812029048863819</v>
      </c>
      <c r="Q45" s="151">
        <v>0.21327783414706405</v>
      </c>
      <c r="R45" s="141">
        <f>IF(B45&gt;0,Q45/B45*100,0)</f>
        <v>0.72556441117610448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58.999237952522599</v>
      </c>
      <c r="C46" s="141">
        <f t="shared" si="15"/>
        <v>7.2700703299080498</v>
      </c>
      <c r="E46" s="151">
        <v>82.466799827797729</v>
      </c>
      <c r="F46" s="141">
        <f t="shared" si="16"/>
        <v>9.3939435165716354</v>
      </c>
      <c r="H46" s="151">
        <f t="shared" si="17"/>
        <v>23.46756187527513</v>
      </c>
      <c r="I46" s="141">
        <f t="shared" si="18"/>
        <v>39.776042351868625</v>
      </c>
      <c r="K46" s="151">
        <f t="shared" si="19"/>
        <v>4.8226738540477925</v>
      </c>
      <c r="L46" s="141">
        <f t="shared" si="20"/>
        <v>8.1741290589696369</v>
      </c>
      <c r="N46" s="151">
        <f t="shared" si="21"/>
        <v>18.987690018520947</v>
      </c>
      <c r="O46" s="141">
        <f t="shared" si="22"/>
        <v>32.182941131884739</v>
      </c>
      <c r="Q46" s="151">
        <v>-0.34280199729361011</v>
      </c>
      <c r="R46" s="141">
        <f t="shared" ref="R46:R68" si="23">IF(B46&gt;0,Q46/B46*100,0)</f>
        <v>-0.58102783898576293</v>
      </c>
      <c r="T46" s="151"/>
    </row>
    <row r="47" spans="1:20" x14ac:dyDescent="0.2">
      <c r="A47" s="135" t="str">
        <f t="shared" si="14"/>
        <v>22 Health professionals</v>
      </c>
      <c r="B47" s="151">
        <v>33.13441310452847</v>
      </c>
      <c r="C47" s="141">
        <f t="shared" si="15"/>
        <v>4.08292584734731</v>
      </c>
      <c r="E47" s="151">
        <v>35.139041773618459</v>
      </c>
      <c r="F47" s="141">
        <f t="shared" si="16"/>
        <v>4.0027523116830777</v>
      </c>
      <c r="H47" s="151">
        <f t="shared" si="17"/>
        <v>2.004628669089989</v>
      </c>
      <c r="I47" s="141">
        <f t="shared" si="18"/>
        <v>6.0499899689365977</v>
      </c>
      <c r="K47" s="151">
        <f t="shared" si="19"/>
        <v>2.7084496900963049</v>
      </c>
      <c r="L47" s="141">
        <f t="shared" si="20"/>
        <v>8.1741290589696369</v>
      </c>
      <c r="N47" s="151">
        <f t="shared" si="21"/>
        <v>-1.7533542012165659</v>
      </c>
      <c r="O47" s="141">
        <f t="shared" si="22"/>
        <v>-5.291641037024843</v>
      </c>
      <c r="Q47" s="151">
        <v>1.0495331802102501</v>
      </c>
      <c r="R47" s="141">
        <f t="shared" si="23"/>
        <v>3.1675019469918144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34.368680737449701</v>
      </c>
      <c r="C48" s="141">
        <f t="shared" si="15"/>
        <v>4.2350161591660376</v>
      </c>
      <c r="E48" s="151">
        <v>36.179642760558608</v>
      </c>
      <c r="F48" s="141">
        <f t="shared" si="16"/>
        <v>4.121289067262496</v>
      </c>
      <c r="H48" s="151">
        <f t="shared" si="17"/>
        <v>1.8109620231089067</v>
      </c>
      <c r="I48" s="141">
        <f t="shared" si="18"/>
        <v>5.2692218154757331</v>
      </c>
      <c r="K48" s="151">
        <f t="shared" si="19"/>
        <v>2.809340319344376</v>
      </c>
      <c r="L48" s="141">
        <f t="shared" si="20"/>
        <v>8.1741290589696369</v>
      </c>
      <c r="N48" s="151">
        <f t="shared" si="21"/>
        <v>-0.12217206807483572</v>
      </c>
      <c r="O48" s="141">
        <f t="shared" si="22"/>
        <v>-0.35547500064997078</v>
      </c>
      <c r="Q48" s="151">
        <v>-0.87620622816063354</v>
      </c>
      <c r="R48" s="141">
        <f t="shared" si="23"/>
        <v>-2.5494322428439298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61.070201980416876</v>
      </c>
      <c r="C49" s="141">
        <f t="shared" si="15"/>
        <v>7.5252609841605143</v>
      </c>
      <c r="E49" s="151">
        <v>71.306112129075018</v>
      </c>
      <c r="F49" s="141">
        <f t="shared" si="16"/>
        <v>8.1226092333591939</v>
      </c>
      <c r="H49" s="151">
        <f t="shared" si="17"/>
        <v>10.235910148658142</v>
      </c>
      <c r="I49" s="141">
        <f t="shared" si="18"/>
        <v>16.760891264025048</v>
      </c>
      <c r="K49" s="151">
        <f t="shared" si="19"/>
        <v>4.9919571264527063</v>
      </c>
      <c r="L49" s="141">
        <f t="shared" si="20"/>
        <v>8.1741290589696369</v>
      </c>
      <c r="N49" s="151">
        <f t="shared" si="21"/>
        <v>5.5497171282294735</v>
      </c>
      <c r="O49" s="141">
        <f t="shared" si="22"/>
        <v>9.0874386333437673</v>
      </c>
      <c r="Q49" s="151">
        <v>-0.3057641060240377</v>
      </c>
      <c r="R49" s="141">
        <f t="shared" si="23"/>
        <v>-0.50067642828835868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16.11368127656425</v>
      </c>
      <c r="C50" s="141">
        <f t="shared" si="15"/>
        <v>1.9855781230363472</v>
      </c>
      <c r="E50" s="151">
        <v>16.625967420452671</v>
      </c>
      <c r="F50" s="141">
        <f t="shared" si="16"/>
        <v>1.8938942602626205</v>
      </c>
      <c r="H50" s="151">
        <f t="shared" si="17"/>
        <v>0.51228614388842075</v>
      </c>
      <c r="I50" s="141">
        <f t="shared" si="18"/>
        <v>3.1791999301456375</v>
      </c>
      <c r="K50" s="151">
        <f t="shared" si="19"/>
        <v>1.317153103697388</v>
      </c>
      <c r="L50" s="141">
        <f t="shared" si="20"/>
        <v>8.1741290589696369</v>
      </c>
      <c r="N50" s="151">
        <f t="shared" si="21"/>
        <v>-0.57991660616046681</v>
      </c>
      <c r="O50" s="141">
        <f t="shared" si="22"/>
        <v>-3.5989082581886356</v>
      </c>
      <c r="Q50" s="151">
        <v>-0.22495035364850038</v>
      </c>
      <c r="R50" s="141">
        <f t="shared" si="23"/>
        <v>-1.3960208706353672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14.42275113945278</v>
      </c>
      <c r="C51" s="141">
        <f t="shared" si="15"/>
        <v>1.7772164314895187</v>
      </c>
      <c r="E51" s="151">
        <v>26.787401884733857</v>
      </c>
      <c r="F51" s="141">
        <f t="shared" si="16"/>
        <v>3.0514017857653348</v>
      </c>
      <c r="H51" s="151">
        <f t="shared" si="17"/>
        <v>12.364650745281077</v>
      </c>
      <c r="I51" s="141">
        <f t="shared" si="18"/>
        <v>85.730181611871089</v>
      </c>
      <c r="K51" s="151">
        <f t="shared" si="19"/>
        <v>1.178934291992884</v>
      </c>
      <c r="L51" s="141">
        <f t="shared" si="20"/>
        <v>8.1741290589696369</v>
      </c>
      <c r="N51" s="151">
        <f t="shared" si="21"/>
        <v>10.68908541205144</v>
      </c>
      <c r="O51" s="141">
        <f t="shared" si="22"/>
        <v>74.112666222271102</v>
      </c>
      <c r="Q51" s="151">
        <v>0.49663104123675206</v>
      </c>
      <c r="R51" s="141">
        <f t="shared" si="23"/>
        <v>3.4433863306303638</v>
      </c>
      <c r="T51" s="151"/>
    </row>
    <row r="52" spans="1:20" x14ac:dyDescent="0.2">
      <c r="A52" s="135" t="str">
        <f t="shared" si="14"/>
        <v>33 Protective service occupations</v>
      </c>
      <c r="B52" s="151">
        <v>10.900372119800057</v>
      </c>
      <c r="C52" s="141">
        <f t="shared" si="15"/>
        <v>1.3431778898040327</v>
      </c>
      <c r="E52" s="151">
        <v>9.9876283485750434</v>
      </c>
      <c r="F52" s="141">
        <f t="shared" si="16"/>
        <v>1.1377089539904504</v>
      </c>
      <c r="H52" s="151">
        <f t="shared" si="17"/>
        <v>-0.91274377122501349</v>
      </c>
      <c r="I52" s="141">
        <f t="shared" si="18"/>
        <v>-8.3735101994091963</v>
      </c>
      <c r="K52" s="151">
        <f t="shared" si="19"/>
        <v>0.89101048498040103</v>
      </c>
      <c r="L52" s="141">
        <f t="shared" si="20"/>
        <v>8.1741290589696369</v>
      </c>
      <c r="N52" s="151">
        <f t="shared" si="21"/>
        <v>-1.2060716927265114</v>
      </c>
      <c r="O52" s="141">
        <f t="shared" si="22"/>
        <v>-11.064500179179516</v>
      </c>
      <c r="Q52" s="151">
        <v>-0.59768256347890314</v>
      </c>
      <c r="R52" s="141">
        <f t="shared" si="23"/>
        <v>-5.4831390791993098</v>
      </c>
      <c r="T52" s="151"/>
    </row>
    <row r="53" spans="1:20" x14ac:dyDescent="0.2">
      <c r="A53" s="135" t="str">
        <f t="shared" si="14"/>
        <v>34 Culture, media and sports occupations</v>
      </c>
      <c r="B53" s="151">
        <v>17.428438013377189</v>
      </c>
      <c r="C53" s="141">
        <f t="shared" si="15"/>
        <v>2.1475865535696737</v>
      </c>
      <c r="E53" s="151">
        <v>17.768526145495624</v>
      </c>
      <c r="F53" s="141">
        <f t="shared" si="16"/>
        <v>2.0240452076721467</v>
      </c>
      <c r="H53" s="151">
        <f t="shared" si="17"/>
        <v>0.34008813211843503</v>
      </c>
      <c r="I53" s="141">
        <f t="shared" si="18"/>
        <v>1.9513402856721873</v>
      </c>
      <c r="K53" s="151">
        <f t="shared" si="19"/>
        <v>1.4246230161759752</v>
      </c>
      <c r="L53" s="141">
        <f t="shared" si="20"/>
        <v>8.1741290589696369</v>
      </c>
      <c r="N53" s="151">
        <f t="shared" si="21"/>
        <v>-1.7852043744174813</v>
      </c>
      <c r="O53" s="141">
        <f t="shared" si="22"/>
        <v>-10.243054329064076</v>
      </c>
      <c r="Q53" s="151">
        <v>0.70066949035994097</v>
      </c>
      <c r="R53" s="141">
        <f t="shared" si="23"/>
        <v>4.0202655557666294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56.939200285672008</v>
      </c>
      <c r="C54" s="141">
        <f t="shared" si="15"/>
        <v>7.0162260559817433</v>
      </c>
      <c r="E54" s="151">
        <v>61.516928214489951</v>
      </c>
      <c r="F54" s="141">
        <f t="shared" si="16"/>
        <v>7.0075054466357241</v>
      </c>
      <c r="H54" s="151">
        <f t="shared" si="17"/>
        <v>4.5777279288179429</v>
      </c>
      <c r="I54" s="141">
        <f t="shared" si="18"/>
        <v>8.0396772449399236</v>
      </c>
      <c r="K54" s="151">
        <f t="shared" si="19"/>
        <v>4.654283716496038</v>
      </c>
      <c r="L54" s="141">
        <f t="shared" si="20"/>
        <v>8.1741290589696369</v>
      </c>
      <c r="N54" s="151">
        <f t="shared" si="21"/>
        <v>1.2845583075664275</v>
      </c>
      <c r="O54" s="141">
        <f t="shared" si="22"/>
        <v>2.2560174732374483</v>
      </c>
      <c r="Q54" s="151">
        <v>-1.3611140952445226</v>
      </c>
      <c r="R54" s="141">
        <f t="shared" si="23"/>
        <v>-2.3904692872671567</v>
      </c>
      <c r="T54" s="151"/>
    </row>
    <row r="55" spans="1:20" x14ac:dyDescent="0.2">
      <c r="A55" s="135" t="str">
        <f t="shared" si="14"/>
        <v>41 Administrative occupations</v>
      </c>
      <c r="B55" s="151">
        <v>67.173039300312013</v>
      </c>
      <c r="C55" s="141">
        <f t="shared" si="15"/>
        <v>8.2772716552700079</v>
      </c>
      <c r="E55" s="151">
        <v>65.872798604359701</v>
      </c>
      <c r="F55" s="141">
        <f t="shared" si="16"/>
        <v>7.5036905840896759</v>
      </c>
      <c r="H55" s="151">
        <f t="shared" si="17"/>
        <v>-1.3002406959523114</v>
      </c>
      <c r="I55" s="141">
        <f t="shared" si="18"/>
        <v>-1.9356585759642275</v>
      </c>
      <c r="K55" s="151">
        <f t="shared" si="19"/>
        <v>5.4908109252398987</v>
      </c>
      <c r="L55" s="141">
        <f t="shared" si="20"/>
        <v>8.1741290589696369</v>
      </c>
      <c r="N55" s="151">
        <f t="shared" si="21"/>
        <v>-5.5360758633229903</v>
      </c>
      <c r="O55" s="141">
        <f t="shared" si="22"/>
        <v>-8.241514632935889</v>
      </c>
      <c r="Q55" s="151">
        <v>-1.25497575786922</v>
      </c>
      <c r="R55" s="141">
        <f t="shared" si="23"/>
        <v>-1.868273001997977</v>
      </c>
      <c r="T55" s="151"/>
    </row>
    <row r="56" spans="1:20" x14ac:dyDescent="0.2">
      <c r="A56" s="135" t="str">
        <f t="shared" si="14"/>
        <v>42 Secretarial and related occupations</v>
      </c>
      <c r="B56" s="151">
        <v>17.482427620864602</v>
      </c>
      <c r="C56" s="141">
        <f t="shared" si="15"/>
        <v>2.1542393215907363</v>
      </c>
      <c r="E56" s="151">
        <v>12.318937142815937</v>
      </c>
      <c r="F56" s="141">
        <f t="shared" si="16"/>
        <v>1.4032725890352966</v>
      </c>
      <c r="H56" s="151">
        <f t="shared" si="17"/>
        <v>-5.163490478048665</v>
      </c>
      <c r="I56" s="141">
        <f t="shared" si="18"/>
        <v>-29.535317348525659</v>
      </c>
      <c r="K56" s="151">
        <f t="shared" si="19"/>
        <v>1.4290361963704277</v>
      </c>
      <c r="L56" s="141">
        <f t="shared" si="20"/>
        <v>8.1741290589696369</v>
      </c>
      <c r="N56" s="151">
        <f t="shared" si="21"/>
        <v>-6.7951153494782446</v>
      </c>
      <c r="O56" s="141">
        <f t="shared" si="22"/>
        <v>-38.868259585233673</v>
      </c>
      <c r="Q56" s="151">
        <v>0.20258867505915223</v>
      </c>
      <c r="R56" s="141">
        <f t="shared" si="23"/>
        <v>1.1588131777383734</v>
      </c>
      <c r="T56" s="151"/>
    </row>
    <row r="57" spans="1:20" x14ac:dyDescent="0.2">
      <c r="A57" s="135" t="str">
        <f t="shared" si="14"/>
        <v>51 Skilled agricultural and related trades</v>
      </c>
      <c r="B57" s="151">
        <v>8.568107524503592</v>
      </c>
      <c r="C57" s="141">
        <f t="shared" si="15"/>
        <v>1.055788963706304</v>
      </c>
      <c r="E57" s="151">
        <v>9.9971122570224082</v>
      </c>
      <c r="F57" s="141">
        <f t="shared" si="16"/>
        <v>1.138789283292144</v>
      </c>
      <c r="H57" s="151">
        <f t="shared" si="17"/>
        <v>1.4290047325188162</v>
      </c>
      <c r="I57" s="141">
        <f t="shared" si="18"/>
        <v>16.678183933057113</v>
      </c>
      <c r="K57" s="151">
        <f t="shared" si="19"/>
        <v>0.70036816696421211</v>
      </c>
      <c r="L57" s="141">
        <f t="shared" si="20"/>
        <v>8.1741290589696369</v>
      </c>
      <c r="N57" s="151">
        <f t="shared" si="21"/>
        <v>0.66606204209948761</v>
      </c>
      <c r="O57" s="141">
        <f t="shared" si="22"/>
        <v>7.7737358009880602</v>
      </c>
      <c r="Q57" s="151">
        <v>6.2574523455116521E-2</v>
      </c>
      <c r="R57" s="141">
        <f t="shared" si="23"/>
        <v>0.73031907309942268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23.77131750206636</v>
      </c>
      <c r="C58" s="141">
        <f t="shared" si="15"/>
        <v>2.9291759702670439</v>
      </c>
      <c r="E58" s="151">
        <v>23.745633966876536</v>
      </c>
      <c r="F58" s="141">
        <f t="shared" si="16"/>
        <v>2.7049084566857742</v>
      </c>
      <c r="H58" s="151">
        <f t="shared" si="17"/>
        <v>-2.5683535189823914E-2</v>
      </c>
      <c r="I58" s="141">
        <f t="shared" si="18"/>
        <v>-0.10804422257029156</v>
      </c>
      <c r="K58" s="151">
        <f t="shared" si="19"/>
        <v>1.9430981716363416</v>
      </c>
      <c r="L58" s="141">
        <f t="shared" si="20"/>
        <v>8.1741290589696369</v>
      </c>
      <c r="N58" s="151">
        <f t="shared" si="21"/>
        <v>-1.3352183592227194</v>
      </c>
      <c r="O58" s="141">
        <f t="shared" si="22"/>
        <v>-5.616930399868048</v>
      </c>
      <c r="Q58" s="151">
        <v>-0.63356334760344613</v>
      </c>
      <c r="R58" s="141">
        <f t="shared" si="23"/>
        <v>-2.6652428816718832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19.634177362270229</v>
      </c>
      <c r="C59" s="141">
        <f t="shared" si="15"/>
        <v>2.4193846437213171</v>
      </c>
      <c r="E59" s="151">
        <v>19.043655260790118</v>
      </c>
      <c r="F59" s="141">
        <f t="shared" si="16"/>
        <v>2.1692974899290696</v>
      </c>
      <c r="H59" s="151">
        <f t="shared" si="17"/>
        <v>-0.59052210148011142</v>
      </c>
      <c r="I59" s="141">
        <f t="shared" si="18"/>
        <v>-3.0076233426253984</v>
      </c>
      <c r="K59" s="151">
        <f t="shared" si="19"/>
        <v>1.6049229972589689</v>
      </c>
      <c r="L59" s="141">
        <f t="shared" si="20"/>
        <v>8.1741290589696369</v>
      </c>
      <c r="N59" s="151">
        <f t="shared" si="21"/>
        <v>-3.5905790796515604</v>
      </c>
      <c r="O59" s="141">
        <f t="shared" si="22"/>
        <v>-18.287392506453322</v>
      </c>
      <c r="Q59" s="151">
        <v>1.3951339809124801</v>
      </c>
      <c r="R59" s="141">
        <f t="shared" si="23"/>
        <v>7.1056401048582849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16.530410332790932</v>
      </c>
      <c r="C60" s="141">
        <f t="shared" si="15"/>
        <v>2.0369287786112915</v>
      </c>
      <c r="E60" s="151">
        <v>18.914260997447887</v>
      </c>
      <c r="F60" s="141">
        <f t="shared" si="16"/>
        <v>2.1545579534884234</v>
      </c>
      <c r="H60" s="151">
        <f t="shared" si="17"/>
        <v>2.3838506646569542</v>
      </c>
      <c r="I60" s="141">
        <f t="shared" si="18"/>
        <v>14.421001152815748</v>
      </c>
      <c r="K60" s="151">
        <f t="shared" si="19"/>
        <v>1.3512170745795831</v>
      </c>
      <c r="L60" s="141">
        <f t="shared" si="20"/>
        <v>8.1741290589696369</v>
      </c>
      <c r="N60" s="151">
        <f t="shared" si="21"/>
        <v>0.50479455229158376</v>
      </c>
      <c r="O60" s="141">
        <f t="shared" si="22"/>
        <v>3.0537327394120175</v>
      </c>
      <c r="Q60" s="151">
        <v>0.52783903778578734</v>
      </c>
      <c r="R60" s="141">
        <f t="shared" si="23"/>
        <v>3.1931393544340949</v>
      </c>
      <c r="T60" s="151"/>
    </row>
    <row r="61" spans="1:20" x14ac:dyDescent="0.2">
      <c r="A61" s="135" t="str">
        <f t="shared" si="14"/>
        <v>61 Caring personal service occupations</v>
      </c>
      <c r="B61" s="151">
        <v>54.444134115555471</v>
      </c>
      <c r="C61" s="141">
        <f t="shared" si="15"/>
        <v>6.7087762114749649</v>
      </c>
      <c r="E61" s="151">
        <v>63.866033782249858</v>
      </c>
      <c r="F61" s="141">
        <f t="shared" si="16"/>
        <v>7.275096344598059</v>
      </c>
      <c r="H61" s="151">
        <f t="shared" si="17"/>
        <v>9.4218996666943866</v>
      </c>
      <c r="I61" s="141">
        <f t="shared" si="18"/>
        <v>17.305628640721494</v>
      </c>
      <c r="K61" s="151">
        <f t="shared" si="19"/>
        <v>4.4503337876440217</v>
      </c>
      <c r="L61" s="141">
        <f t="shared" si="20"/>
        <v>8.1741290589696369</v>
      </c>
      <c r="N61" s="151">
        <f t="shared" si="21"/>
        <v>3.0406568270131276</v>
      </c>
      <c r="O61" s="141">
        <f t="shared" si="22"/>
        <v>5.5849117198915437</v>
      </c>
      <c r="Q61" s="151">
        <v>1.9309090520372376</v>
      </c>
      <c r="R61" s="141">
        <f t="shared" si="23"/>
        <v>3.5465878618603086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18.754555353693917</v>
      </c>
      <c r="C62" s="141">
        <f t="shared" si="15"/>
        <v>2.3109948731410457</v>
      </c>
      <c r="E62" s="151">
        <v>18.406360095338382</v>
      </c>
      <c r="F62" s="141">
        <f t="shared" si="16"/>
        <v>2.0967020357567376</v>
      </c>
      <c r="H62" s="151">
        <f t="shared" si="17"/>
        <v>-0.34819525835553478</v>
      </c>
      <c r="I62" s="141">
        <f t="shared" si="18"/>
        <v>-1.8565903152001573</v>
      </c>
      <c r="K62" s="151">
        <f t="shared" si="19"/>
        <v>1.5330215590468401</v>
      </c>
      <c r="L62" s="141">
        <f t="shared" si="20"/>
        <v>8.1741290589696369</v>
      </c>
      <c r="N62" s="151">
        <f t="shared" si="21"/>
        <v>-1.6137330103688752</v>
      </c>
      <c r="O62" s="141">
        <f t="shared" si="22"/>
        <v>-8.6044855766256951</v>
      </c>
      <c r="Q62" s="151">
        <v>-0.26748380703349967</v>
      </c>
      <c r="R62" s="141">
        <f t="shared" si="23"/>
        <v>-1.4262337975441031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0.94369268078916535</v>
      </c>
      <c r="C63" s="141">
        <f t="shared" si="15"/>
        <v>0.11628475887565867</v>
      </c>
      <c r="E63" s="151">
        <v>0.76758699788123008</v>
      </c>
      <c r="F63" s="141">
        <f t="shared" si="16"/>
        <v>8.7437234344099168E-2</v>
      </c>
      <c r="H63" s="151">
        <f t="shared" si="17"/>
        <v>-0.17610568290793527</v>
      </c>
      <c r="I63" s="141">
        <f t="shared" si="18"/>
        <v>-18.661338218779701</v>
      </c>
      <c r="K63" s="151">
        <f t="shared" si="19"/>
        <v>7.7138657647756737E-2</v>
      </c>
      <c r="L63" s="141">
        <f t="shared" si="20"/>
        <v>8.1741290589696369</v>
      </c>
      <c r="N63" s="151">
        <f t="shared" si="21"/>
        <v>-0.24785715732213431</v>
      </c>
      <c r="O63" s="141">
        <f t="shared" si="22"/>
        <v>-26.264605243612056</v>
      </c>
      <c r="Q63" s="151">
        <v>-5.3871832335576708E-3</v>
      </c>
      <c r="R63" s="141">
        <f t="shared" si="23"/>
        <v>-0.57086203413728143</v>
      </c>
      <c r="T63" s="151"/>
    </row>
    <row r="64" spans="1:20" x14ac:dyDescent="0.2">
      <c r="A64" s="135" t="str">
        <f t="shared" si="14"/>
        <v>71 Sales occupations</v>
      </c>
      <c r="B64" s="151">
        <v>49.569167025191781</v>
      </c>
      <c r="C64" s="141">
        <f t="shared" si="15"/>
        <v>6.1080675441621537</v>
      </c>
      <c r="E64" s="151">
        <v>47.847837074285593</v>
      </c>
      <c r="F64" s="141">
        <f t="shared" si="16"/>
        <v>5.450434354243626</v>
      </c>
      <c r="H64" s="151">
        <f t="shared" si="17"/>
        <v>-1.7213299509061883</v>
      </c>
      <c r="I64" s="141">
        <f t="shared" si="18"/>
        <v>-3.472581958118004</v>
      </c>
      <c r="K64" s="151">
        <f t="shared" si="19"/>
        <v>4.0518476860953969</v>
      </c>
      <c r="L64" s="141">
        <f t="shared" si="20"/>
        <v>8.1741290589696387</v>
      </c>
      <c r="N64" s="151">
        <f t="shared" si="21"/>
        <v>-3.9485275534564392</v>
      </c>
      <c r="O64" s="141">
        <f t="shared" si="22"/>
        <v>-7.9656927691557522</v>
      </c>
      <c r="Q64" s="151">
        <v>-1.8246500835451458</v>
      </c>
      <c r="R64" s="141">
        <f t="shared" si="23"/>
        <v>-3.6810182479318878</v>
      </c>
      <c r="T64" s="151"/>
    </row>
    <row r="65" spans="1:20" x14ac:dyDescent="0.2">
      <c r="A65" s="135" t="str">
        <f t="shared" si="14"/>
        <v>72 Customer service occupations</v>
      </c>
      <c r="B65" s="151">
        <v>12.775125746630113</v>
      </c>
      <c r="C65" s="141">
        <f t="shared" si="15"/>
        <v>1.5741908857561604</v>
      </c>
      <c r="E65" s="151">
        <v>15.878935625542805</v>
      </c>
      <c r="F65" s="141">
        <f t="shared" si="16"/>
        <v>1.8087985065639194</v>
      </c>
      <c r="H65" s="151">
        <f t="shared" si="17"/>
        <v>3.103809878912692</v>
      </c>
      <c r="I65" s="141">
        <f t="shared" si="18"/>
        <v>24.29572859375908</v>
      </c>
      <c r="K65" s="151">
        <f t="shared" si="19"/>
        <v>1.0442552659752038</v>
      </c>
      <c r="L65" s="141">
        <f t="shared" si="20"/>
        <v>8.1741290589696352</v>
      </c>
      <c r="N65" s="151">
        <f t="shared" si="21"/>
        <v>2.264892236466642</v>
      </c>
      <c r="O65" s="141">
        <f t="shared" si="22"/>
        <v>17.72892323243148</v>
      </c>
      <c r="Q65" s="151">
        <v>-0.20533762352915386</v>
      </c>
      <c r="R65" s="141">
        <f t="shared" si="23"/>
        <v>-1.607323697642028</v>
      </c>
      <c r="T65" s="151"/>
    </row>
    <row r="66" spans="1:20" x14ac:dyDescent="0.2">
      <c r="A66" s="135" t="str">
        <f t="shared" si="14"/>
        <v>81 Process, plant and machine operatives</v>
      </c>
      <c r="B66" s="151">
        <v>11.328090628641165</v>
      </c>
      <c r="C66" s="141">
        <f t="shared" si="15"/>
        <v>1.3958827000454896</v>
      </c>
      <c r="E66" s="151">
        <v>11.506054133256949</v>
      </c>
      <c r="F66" s="141">
        <f t="shared" si="16"/>
        <v>1.310675603420197</v>
      </c>
      <c r="H66" s="151">
        <f t="shared" si="17"/>
        <v>0.17796350461578392</v>
      </c>
      <c r="I66" s="141">
        <f t="shared" si="18"/>
        <v>1.5709929453233018</v>
      </c>
      <c r="K66" s="151">
        <f t="shared" si="19"/>
        <v>0.92597274790217377</v>
      </c>
      <c r="L66" s="141">
        <f t="shared" si="20"/>
        <v>8.1741290589696369</v>
      </c>
      <c r="N66" s="151">
        <f t="shared" si="21"/>
        <v>-0.32864681406933638</v>
      </c>
      <c r="O66" s="141">
        <f t="shared" si="22"/>
        <v>-2.9011668854273496</v>
      </c>
      <c r="Q66" s="151">
        <v>-0.41936242921705352</v>
      </c>
      <c r="R66" s="141">
        <f t="shared" si="23"/>
        <v>-3.7019692282189762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21.15904947356362</v>
      </c>
      <c r="C67" s="141">
        <f t="shared" si="15"/>
        <v>2.6072841467986163</v>
      </c>
      <c r="E67" s="151">
        <v>21.464851014443681</v>
      </c>
      <c r="F67" s="141">
        <f t="shared" si="16"/>
        <v>2.4451003123967601</v>
      </c>
      <c r="H67" s="151">
        <f t="shared" si="17"/>
        <v>0.3058015408800614</v>
      </c>
      <c r="I67" s="141">
        <f t="shared" si="18"/>
        <v>1.445251788187063</v>
      </c>
      <c r="K67" s="151">
        <f t="shared" si="19"/>
        <v>1.7295680116203258</v>
      </c>
      <c r="L67" s="141">
        <f t="shared" si="20"/>
        <v>8.1741290589696369</v>
      </c>
      <c r="N67" s="151">
        <f t="shared" si="21"/>
        <v>-1.1481064918132171</v>
      </c>
      <c r="O67" s="141">
        <f t="shared" si="22"/>
        <v>-5.4260778266418619</v>
      </c>
      <c r="Q67" s="151">
        <v>-0.27565997892704736</v>
      </c>
      <c r="R67" s="141">
        <f t="shared" si="23"/>
        <v>-1.3027994441407227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8.6128089746259597</v>
      </c>
      <c r="C68" s="141">
        <f t="shared" si="15"/>
        <v>1.0612972159739011</v>
      </c>
      <c r="E68" s="151">
        <v>17.94041014162157</v>
      </c>
      <c r="F68" s="141">
        <f t="shared" si="16"/>
        <v>2.0436248270387454</v>
      </c>
      <c r="H68" s="151">
        <f t="shared" si="17"/>
        <v>9.3276011669956098</v>
      </c>
      <c r="I68" s="141">
        <f t="shared" si="18"/>
        <v>108.29917619763178</v>
      </c>
      <c r="K68" s="151">
        <f t="shared" si="19"/>
        <v>0.70402212118844543</v>
      </c>
      <c r="L68" s="141">
        <f t="shared" si="20"/>
        <v>8.1741290589696369</v>
      </c>
      <c r="N68" s="151">
        <f t="shared" si="21"/>
        <v>8.6378441598975115</v>
      </c>
      <c r="O68" s="141">
        <f t="shared" si="22"/>
        <v>100.29067387126902</v>
      </c>
      <c r="Q68" s="151">
        <v>-1.4265114090347716E-2</v>
      </c>
      <c r="R68" s="141">
        <f t="shared" si="23"/>
        <v>-0.16562673260691035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74.808821249156324</v>
      </c>
      <c r="C69" s="141">
        <f t="shared" ref="C69" si="25">B69/B$71*100</f>
        <v>9.2181765502893676</v>
      </c>
      <c r="E69" s="151">
        <v>64.128437742943149</v>
      </c>
      <c r="F69" s="141">
        <f t="shared" ref="F69" si="26">E69/E$71*100</f>
        <v>7.3049872581587252</v>
      </c>
      <c r="H69" s="151">
        <f t="shared" ref="H69" si="27">E69-B69</f>
        <v>-10.680383506213175</v>
      </c>
      <c r="I69" s="141">
        <f t="shared" ref="I69" si="28">IF(B69&gt;0,((E69/B69)-1)*100,0)</f>
        <v>-14.276903883622715</v>
      </c>
      <c r="K69" s="151">
        <f t="shared" ref="K69" si="29">(($E$71/$B$71)-1)*B69</f>
        <v>6.1149695963999395</v>
      </c>
      <c r="L69" s="141">
        <f t="shared" ref="L69" si="30">IF(B69&gt;0,K69/B69*100,0)</f>
        <v>8.1741290589696369</v>
      </c>
      <c r="N69" s="151">
        <f t="shared" ref="N69" si="31">H69-(K69+Q69)</f>
        <v>-20.187526575895625</v>
      </c>
      <c r="O69" s="141">
        <f t="shared" ref="O69" si="32">IF(B69&gt;0,N69/B69*100,0)</f>
        <v>-26.985489463414442</v>
      </c>
      <c r="Q69" s="151">
        <v>3.3921734732825093</v>
      </c>
      <c r="R69" s="141">
        <f t="shared" ref="R69" si="33">IF(B69&gt;0,Q69/B69*100,0)</f>
        <v>4.5344565208220891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811.53600000000006</v>
      </c>
      <c r="C71" s="147">
        <f>B71/B$71*100</f>
        <v>100</v>
      </c>
      <c r="D71" s="145"/>
      <c r="E71" s="152">
        <f>SUM(E44:E69)</f>
        <v>877.87199999999984</v>
      </c>
      <c r="F71" s="147">
        <f>E71/E$71*100</f>
        <v>100</v>
      </c>
      <c r="G71" s="145"/>
      <c r="H71" s="152">
        <f t="shared" si="17"/>
        <v>66.335999999999785</v>
      </c>
      <c r="I71" s="147">
        <f t="shared" si="18"/>
        <v>8.1741290589696369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Dorset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Dorset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Dorset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Dorset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73.209349961474643</v>
      </c>
      <c r="C7" s="11">
        <f t="shared" si="2"/>
        <v>73.206086853252387</v>
      </c>
      <c r="D7" s="11">
        <f t="shared" si="2"/>
        <v>-3.2631082222511765E-3</v>
      </c>
      <c r="E7" s="11">
        <f t="shared" si="2"/>
        <v>35.653044836265806</v>
      </c>
      <c r="F7" s="11">
        <f t="shared" si="2"/>
        <v>35.64978172804355</v>
      </c>
      <c r="G7" s="200">
        <f>IF(B7&gt;0,(1+(E7/B7))^(1/($C$6-$B$6))-1,0)</f>
        <v>2.6803693535884632E-2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47.442750490565437</v>
      </c>
      <c r="R7" s="11">
        <v>43.206421373358992</v>
      </c>
      <c r="S7" s="345">
        <f>R7-Q7</f>
        <v>-4.236329117206445</v>
      </c>
      <c r="T7" s="345">
        <v>19.741404807688774</v>
      </c>
      <c r="U7" s="345">
        <f>SUM(S7:T7)</f>
        <v>15.505075690482329</v>
      </c>
      <c r="V7" s="346">
        <f>IF(Q7&gt;0,(1+(T7/Q7))^(1/($C$6-$B$6))-1,0)</f>
        <v>2.3465325251990077E-2</v>
      </c>
      <c r="X7" s="10" t="str">
        <f>name!B4</f>
        <v>Agriculture</v>
      </c>
      <c r="Y7" s="11">
        <v>11.137999999999995</v>
      </c>
      <c r="Z7" s="11">
        <v>11.935000000000016</v>
      </c>
      <c r="AA7" s="345">
        <f>Z7-Y7</f>
        <v>0.79700000000002191</v>
      </c>
      <c r="AB7" s="11">
        <v>5.9234792964805578</v>
      </c>
      <c r="AC7" s="345">
        <f>SUM(AA7:AB7)</f>
        <v>6.7204792964805797</v>
      </c>
      <c r="AD7" s="348">
        <f>IF(Y7&gt;0,(1+(AB7/Y7))^(1/($C$6-$B$6))-1,0)</f>
        <v>2.8838714267900523E-2</v>
      </c>
    </row>
    <row r="8" spans="1:30" x14ac:dyDescent="0.2">
      <c r="A8" s="10" t="str">
        <f>name!D5</f>
        <v>12 Other managers and proprietors</v>
      </c>
      <c r="B8" s="11">
        <f t="shared" si="2"/>
        <v>29.394748538086528</v>
      </c>
      <c r="C8" s="11">
        <f t="shared" si="2"/>
        <v>35.188959805074759</v>
      </c>
      <c r="D8" s="11">
        <f t="shared" si="2"/>
        <v>5.7942112669882331</v>
      </c>
      <c r="E8" s="11">
        <f t="shared" si="2"/>
        <v>18.176032235846048</v>
      </c>
      <c r="F8" s="11">
        <f t="shared" si="2"/>
        <v>23.970243502834279</v>
      </c>
      <c r="G8" s="200">
        <f t="shared" ref="G8:G33" si="3">IF(B8&gt;0,(1+(E8/B8))^(1/($C$6-$B$6))-1,0)</f>
        <v>3.2614063025596662E-2</v>
      </c>
      <c r="H8" s="11"/>
      <c r="I8" s="10" t="str">
        <f>name!E4</f>
        <v>Managers, directors and senior officials</v>
      </c>
      <c r="J8" s="11">
        <f t="array" ref="J8:J16">MMULT(aggregation!$B$13:$AA$21,B7:B32)</f>
        <v>102.60409849956118</v>
      </c>
      <c r="K8" s="11">
        <f t="array" ref="K8:K16">MMULT(aggregation!$B$13:$AA$21,C7:C32)</f>
        <v>108.39504665832715</v>
      </c>
      <c r="L8" s="11">
        <f t="array" ref="L8:L16">MMULT(aggregation!$B$13:$AA$21,D7:D32)</f>
        <v>5.7909481587659819</v>
      </c>
      <c r="M8" s="11">
        <f t="array" ref="M8:M16">MMULT(aggregation!$B$13:$AA$21,E7:E32)</f>
        <v>53.829077072111858</v>
      </c>
      <c r="N8" s="11">
        <f t="array" ref="N8:N16">MMULT(aggregation!$B$13:$AA$21,F7:F32)</f>
        <v>59.620025230877829</v>
      </c>
      <c r="O8" s="11"/>
      <c r="P8" s="10" t="str">
        <f>name!D5</f>
        <v>12 Other managers and proprietors</v>
      </c>
      <c r="Q8" s="11">
        <v>16.131497557450817</v>
      </c>
      <c r="R8" s="11">
        <v>20.706686967786229</v>
      </c>
      <c r="S8" s="345">
        <f t="shared" ref="S8:S31" si="4">R8-Q8</f>
        <v>4.5751894103354118</v>
      </c>
      <c r="T8" s="345">
        <v>9.607962347014718</v>
      </c>
      <c r="U8" s="345">
        <f t="shared" ref="U8:U31" si="5">SUM(S8:T8)</f>
        <v>14.18315175735013</v>
      </c>
      <c r="V8" s="346">
        <f t="shared" ref="V8:V33" si="6">IF(Q8&gt;0,(1+(T8/Q8))^(1/($C$6-$B$6))-1,0)</f>
        <v>3.1640340682884238E-2</v>
      </c>
      <c r="X8" s="10" t="str">
        <f>name!B5</f>
        <v>Mining and quarrying</v>
      </c>
      <c r="Y8" s="11">
        <v>0.64299999999999913</v>
      </c>
      <c r="Z8" s="11">
        <v>0.39600000000000052</v>
      </c>
      <c r="AA8" s="345">
        <f t="shared" ref="AA8:AA29" si="7">Z8-Y8</f>
        <v>-0.24699999999999861</v>
      </c>
      <c r="AB8" s="11">
        <v>0.20506604381923887</v>
      </c>
      <c r="AC8" s="345">
        <f t="shared" ref="AC8:AC29" si="8">SUM(AA8:AB8)</f>
        <v>-4.1933956180759735E-2</v>
      </c>
      <c r="AD8" s="348">
        <f t="shared" ref="AD8:AD29" si="9">IF(Y8&gt;0,(1+(AB8/Y8))^(1/($C$6-$B$6))-1,0)</f>
        <v>1.8625584725568523E-2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58.999237952522513</v>
      </c>
      <c r="C9" s="11">
        <f t="shared" si="2"/>
        <v>82.466799827797786</v>
      </c>
      <c r="D9" s="11">
        <f t="shared" si="2"/>
        <v>23.467561875275283</v>
      </c>
      <c r="E9" s="11">
        <f t="shared" si="2"/>
        <v>27.999984932325226</v>
      </c>
      <c r="F9" s="11">
        <f t="shared" si="2"/>
        <v>51.467546807600513</v>
      </c>
      <c r="G9" s="200">
        <f t="shared" si="3"/>
        <v>2.6229744195473303E-2</v>
      </c>
      <c r="H9" s="11"/>
      <c r="I9" s="10" t="str">
        <f>name!E5</f>
        <v>Professional occupations</v>
      </c>
      <c r="J9" s="11">
        <v>187.57253377491764</v>
      </c>
      <c r="K9" s="11">
        <v>225.09159649104978</v>
      </c>
      <c r="L9" s="11">
        <v>37.519062716132154</v>
      </c>
      <c r="M9" s="11">
        <v>95.154318963174873</v>
      </c>
      <c r="N9" s="11">
        <v>132.67338167930703</v>
      </c>
      <c r="O9" s="11"/>
      <c r="P9" s="10" t="str">
        <f>name!D6</f>
        <v>21 Science, research, engineering and technology professionals</v>
      </c>
      <c r="Q9" s="11">
        <v>44.980152984987932</v>
      </c>
      <c r="R9" s="11">
        <v>59.56801449244675</v>
      </c>
      <c r="S9" s="345">
        <f t="shared" si="4"/>
        <v>14.587861507458818</v>
      </c>
      <c r="T9" s="345">
        <v>17.870956039499188</v>
      </c>
      <c r="U9" s="345">
        <f t="shared" si="5"/>
        <v>32.458817546958002</v>
      </c>
      <c r="V9" s="346">
        <f t="shared" si="6"/>
        <v>2.2553723474826537E-2</v>
      </c>
      <c r="X9" s="10" t="str">
        <f>name!B6</f>
        <v>Food drink and tobacco</v>
      </c>
      <c r="Y9" s="11">
        <v>6.3460000000000161</v>
      </c>
      <c r="Z9" s="11">
        <v>6.4049999999999976</v>
      </c>
      <c r="AA9" s="345">
        <f t="shared" si="7"/>
        <v>5.8999999999981512E-2</v>
      </c>
      <c r="AB9" s="11">
        <v>2.899213776864539</v>
      </c>
      <c r="AC9" s="345">
        <f t="shared" si="8"/>
        <v>2.9582137768645205</v>
      </c>
      <c r="AD9" s="348">
        <f t="shared" si="9"/>
        <v>2.5402706335664327E-2</v>
      </c>
    </row>
    <row r="10" spans="1:30" x14ac:dyDescent="0.2">
      <c r="A10" s="10" t="str">
        <f>name!D7</f>
        <v>22 Health professionals</v>
      </c>
      <c r="B10" s="11">
        <f t="shared" si="2"/>
        <v>33.134413104528512</v>
      </c>
      <c r="C10" s="11">
        <f t="shared" si="2"/>
        <v>35.139041773618459</v>
      </c>
      <c r="D10" s="11">
        <f t="shared" si="2"/>
        <v>2.0046286690899464</v>
      </c>
      <c r="E10" s="11">
        <f t="shared" si="2"/>
        <v>17.919679788862943</v>
      </c>
      <c r="F10" s="11">
        <f t="shared" si="2"/>
        <v>19.924308457952893</v>
      </c>
      <c r="G10" s="200">
        <f t="shared" si="3"/>
        <v>2.9240227486227788E-2</v>
      </c>
      <c r="H10" s="11"/>
      <c r="I10" s="10" t="str">
        <f>name!E6</f>
        <v>Associate professional occupations</v>
      </c>
      <c r="J10" s="11">
        <v>115.80444283486634</v>
      </c>
      <c r="K10" s="11">
        <v>132.68645201374716</v>
      </c>
      <c r="L10" s="11">
        <v>16.882009178880821</v>
      </c>
      <c r="M10" s="11">
        <v>58.210895933086888</v>
      </c>
      <c r="N10" s="11">
        <v>75.092905111967724</v>
      </c>
      <c r="O10" s="11"/>
      <c r="P10" s="10" t="str">
        <f>name!D7</f>
        <v>22 Health professionals</v>
      </c>
      <c r="Q10" s="11">
        <v>7.6090787418509773</v>
      </c>
      <c r="R10" s="11">
        <v>8.1541686351878653</v>
      </c>
      <c r="S10" s="345">
        <f t="shared" si="4"/>
        <v>0.54508989333688795</v>
      </c>
      <c r="T10" s="345">
        <v>2.8874720957068671</v>
      </c>
      <c r="U10" s="345">
        <f t="shared" si="5"/>
        <v>3.4325619890437551</v>
      </c>
      <c r="V10" s="346">
        <f t="shared" si="6"/>
        <v>2.1678613090310828E-2</v>
      </c>
      <c r="X10" s="10" t="str">
        <f>name!B7</f>
        <v>Engineering</v>
      </c>
      <c r="Y10" s="11">
        <v>14.526999999999983</v>
      </c>
      <c r="Z10" s="11">
        <v>11.444000000000019</v>
      </c>
      <c r="AA10" s="345">
        <f t="shared" si="7"/>
        <v>-3.0829999999999647</v>
      </c>
      <c r="AB10" s="11">
        <v>5.5077996970009444</v>
      </c>
      <c r="AC10" s="345">
        <f t="shared" si="8"/>
        <v>2.4247996970009797</v>
      </c>
      <c r="AD10" s="348">
        <f t="shared" si="9"/>
        <v>2.1662072493486173E-2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34.368680737449743</v>
      </c>
      <c r="C11" s="11">
        <f t="shared" si="2"/>
        <v>36.179642760558572</v>
      </c>
      <c r="D11" s="11">
        <f t="shared" si="2"/>
        <v>1.8109620231088279</v>
      </c>
      <c r="E11" s="11">
        <f t="shared" si="2"/>
        <v>17.753838265233597</v>
      </c>
      <c r="F11" s="11">
        <f t="shared" si="2"/>
        <v>19.564800288342429</v>
      </c>
      <c r="G11" s="200">
        <f t="shared" si="3"/>
        <v>2.8152420551685875E-2</v>
      </c>
      <c r="H11" s="11"/>
      <c r="I11" s="10" t="str">
        <f>name!E7</f>
        <v>Administrative and secretarial occupations</v>
      </c>
      <c r="J11" s="11">
        <v>84.655466921176682</v>
      </c>
      <c r="K11" s="11">
        <v>78.191735747175628</v>
      </c>
      <c r="L11" s="11">
        <v>-6.4637311740010288</v>
      </c>
      <c r="M11" s="11">
        <v>42.074900630234126</v>
      </c>
      <c r="N11" s="11">
        <v>35.611169456233092</v>
      </c>
      <c r="O11" s="11"/>
      <c r="P11" s="10" t="str">
        <f>name!D8</f>
        <v>23 Teaching and other educational professionals</v>
      </c>
      <c r="Q11" s="11">
        <v>10.660774382221664</v>
      </c>
      <c r="R11" s="11">
        <v>11.610078169260012</v>
      </c>
      <c r="S11" s="345">
        <f t="shared" si="4"/>
        <v>0.94930378703834783</v>
      </c>
      <c r="T11" s="345">
        <v>4.7315788378280628</v>
      </c>
      <c r="U11" s="345">
        <f t="shared" si="5"/>
        <v>5.6808826248664106</v>
      </c>
      <c r="V11" s="346">
        <f t="shared" si="6"/>
        <v>2.4788912277879271E-2</v>
      </c>
      <c r="X11" s="10" t="str">
        <f>name!B8</f>
        <v>Rest of manufacturing</v>
      </c>
      <c r="Y11" s="11">
        <v>38.596999999999881</v>
      </c>
      <c r="Z11" s="11">
        <v>34.885999999999981</v>
      </c>
      <c r="AA11" s="345">
        <f t="shared" si="7"/>
        <v>-3.710999999999899</v>
      </c>
      <c r="AB11" s="11">
        <v>15.333716759101582</v>
      </c>
      <c r="AC11" s="345">
        <f t="shared" si="8"/>
        <v>11.622716759101683</v>
      </c>
      <c r="AD11" s="348">
        <f t="shared" si="9"/>
        <v>2.255225193989463E-2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61.070201980416861</v>
      </c>
      <c r="C12" s="11">
        <f t="shared" si="2"/>
        <v>71.306112129074961</v>
      </c>
      <c r="D12" s="11">
        <f t="shared" si="2"/>
        <v>10.2359101486581</v>
      </c>
      <c r="E12" s="11">
        <f t="shared" si="2"/>
        <v>31.48081597675311</v>
      </c>
      <c r="F12" s="11">
        <f t="shared" si="2"/>
        <v>41.716726125411199</v>
      </c>
      <c r="G12" s="200">
        <f t="shared" si="3"/>
        <v>2.8103386215320825E-2</v>
      </c>
      <c r="H12" s="11"/>
      <c r="I12" s="10" t="str">
        <f>name!E8</f>
        <v>Skilled trades occupations</v>
      </c>
      <c r="J12" s="11">
        <v>68.504012721631057</v>
      </c>
      <c r="K12" s="11">
        <v>71.700662482136948</v>
      </c>
      <c r="L12" s="11">
        <v>3.1966497605058883</v>
      </c>
      <c r="M12" s="11">
        <v>30.455655214916575</v>
      </c>
      <c r="N12" s="11">
        <v>33.652304975422467</v>
      </c>
      <c r="O12" s="11"/>
      <c r="P12" s="10" t="str">
        <f>name!D9</f>
        <v>24 Business, media and public service professionals</v>
      </c>
      <c r="Q12" s="11">
        <v>33.753101727193012</v>
      </c>
      <c r="R12" s="11">
        <v>38.997978199009495</v>
      </c>
      <c r="S12" s="345">
        <f t="shared" si="4"/>
        <v>5.2448764718164824</v>
      </c>
      <c r="T12" s="345">
        <v>15.41179416164937</v>
      </c>
      <c r="U12" s="345">
        <f t="shared" si="5"/>
        <v>20.656670633465851</v>
      </c>
      <c r="V12" s="346">
        <f t="shared" si="6"/>
        <v>2.5390829479155164E-2</v>
      </c>
      <c r="X12" s="10" t="str">
        <f>name!B9</f>
        <v>Electricity and gas</v>
      </c>
      <c r="Y12" s="11">
        <v>2.4319999999999928</v>
      </c>
      <c r="Z12" s="11">
        <v>2.3400000000000016</v>
      </c>
      <c r="AA12" s="345">
        <f t="shared" si="7"/>
        <v>-9.19999999999912E-2</v>
      </c>
      <c r="AB12" s="11">
        <v>1.0229899747034092</v>
      </c>
      <c r="AC12" s="345">
        <f t="shared" si="8"/>
        <v>0.93098997470341804</v>
      </c>
      <c r="AD12" s="348">
        <f t="shared" si="9"/>
        <v>2.3683134154568908E-2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16.113681276564247</v>
      </c>
      <c r="C13" s="11">
        <f t="shared" si="2"/>
        <v>16.62596742045266</v>
      </c>
      <c r="D13" s="11">
        <f t="shared" si="2"/>
        <v>0.51228614388841121</v>
      </c>
      <c r="E13" s="11">
        <f t="shared" si="2"/>
        <v>6.5085562644370114</v>
      </c>
      <c r="F13" s="11">
        <f t="shared" si="2"/>
        <v>7.0208424083254215</v>
      </c>
      <c r="G13" s="200">
        <f t="shared" si="3"/>
        <v>2.287536527847589E-2</v>
      </c>
      <c r="H13" s="11"/>
      <c r="I13" s="10" t="str">
        <f>name!E9</f>
        <v>Caring, leisure and other service occupations</v>
      </c>
      <c r="J13" s="11">
        <v>74.142382150038529</v>
      </c>
      <c r="K13" s="11">
        <v>83.039980875469482</v>
      </c>
      <c r="L13" s="11">
        <v>8.8975987254309636</v>
      </c>
      <c r="M13" s="11">
        <v>42.264704784773748</v>
      </c>
      <c r="N13" s="11">
        <v>51.162303510204708</v>
      </c>
      <c r="O13" s="11"/>
      <c r="P13" s="10" t="str">
        <f>name!D10</f>
        <v>31 Science, engineering and technology associate professionals</v>
      </c>
      <c r="Q13" s="11">
        <v>11.093253285060635</v>
      </c>
      <c r="R13" s="11">
        <v>10.278699533126938</v>
      </c>
      <c r="S13" s="345">
        <f t="shared" si="4"/>
        <v>-0.81455375193369761</v>
      </c>
      <c r="T13" s="345">
        <v>3.6708233864819402</v>
      </c>
      <c r="U13" s="345">
        <f t="shared" si="5"/>
        <v>2.8562696345482426</v>
      </c>
      <c r="V13" s="346">
        <f t="shared" si="6"/>
        <v>1.9240074331484669E-2</v>
      </c>
      <c r="X13" s="10" t="str">
        <f>name!B10</f>
        <v>Water and sewerage</v>
      </c>
      <c r="Y13" s="11">
        <v>4.4169999999999856</v>
      </c>
      <c r="Z13" s="11">
        <v>5.3189999999999928</v>
      </c>
      <c r="AA13" s="345">
        <f t="shared" si="7"/>
        <v>0.90200000000000724</v>
      </c>
      <c r="AB13" s="11">
        <v>2.087880568864529</v>
      </c>
      <c r="AC13" s="345">
        <f t="shared" si="8"/>
        <v>2.9898805688645362</v>
      </c>
      <c r="AD13" s="348">
        <f t="shared" si="9"/>
        <v>2.6141995779983995E-2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14.422751139452789</v>
      </c>
      <c r="C14" s="11">
        <f t="shared" si="2"/>
        <v>26.787401884733839</v>
      </c>
      <c r="D14" s="11">
        <f t="shared" si="2"/>
        <v>12.364650745281054</v>
      </c>
      <c r="E14" s="11">
        <f t="shared" si="2"/>
        <v>13.399364929364204</v>
      </c>
      <c r="F14" s="11">
        <f t="shared" si="2"/>
        <v>25.764015674645261</v>
      </c>
      <c r="G14" s="200">
        <f t="shared" si="3"/>
        <v>4.4775075084262372E-2</v>
      </c>
      <c r="H14" s="11"/>
      <c r="I14" s="10" t="str">
        <f>name!E10</f>
        <v>Sales and customer service occupations</v>
      </c>
      <c r="J14" s="11">
        <v>62.344292771821891</v>
      </c>
      <c r="K14" s="11">
        <v>63.726772699828345</v>
      </c>
      <c r="L14" s="11">
        <v>1.3824799280064632</v>
      </c>
      <c r="M14" s="11">
        <v>28.110599555148863</v>
      </c>
      <c r="N14" s="11">
        <v>29.493079483155327</v>
      </c>
      <c r="O14" s="11"/>
      <c r="P14" s="10" t="str">
        <f>name!D11</f>
        <v>32 Health and social care associate professionals</v>
      </c>
      <c r="Q14" s="11">
        <v>2.9652897595498144</v>
      </c>
      <c r="R14" s="11">
        <v>4.5006108741648161</v>
      </c>
      <c r="S14" s="345">
        <f t="shared" si="4"/>
        <v>1.5353211146150016</v>
      </c>
      <c r="T14" s="345">
        <v>1.8647684722503863</v>
      </c>
      <c r="U14" s="345">
        <f t="shared" si="5"/>
        <v>3.4000895868653878</v>
      </c>
      <c r="V14" s="346">
        <f t="shared" si="6"/>
        <v>3.3060323277475989E-2</v>
      </c>
      <c r="X14" s="10" t="str">
        <f>name!B11</f>
        <v>Construction</v>
      </c>
      <c r="Y14" s="11">
        <v>58.755000000000038</v>
      </c>
      <c r="Z14" s="11">
        <v>70.472999999999985</v>
      </c>
      <c r="AA14" s="345">
        <f t="shared" si="7"/>
        <v>11.717999999999947</v>
      </c>
      <c r="AB14" s="11">
        <v>26.983169374260136</v>
      </c>
      <c r="AC14" s="345">
        <f t="shared" si="8"/>
        <v>38.701169374260083</v>
      </c>
      <c r="AD14" s="348">
        <f t="shared" si="9"/>
        <v>2.5514861401170652E-2</v>
      </c>
    </row>
    <row r="15" spans="1:30" x14ac:dyDescent="0.2">
      <c r="A15" s="10" t="str">
        <f>name!D12</f>
        <v>33 Protective service occupations</v>
      </c>
      <c r="B15" s="11">
        <f t="shared" si="2"/>
        <v>10.900372119800069</v>
      </c>
      <c r="C15" s="11">
        <f t="shared" si="2"/>
        <v>9.9876283485750434</v>
      </c>
      <c r="D15" s="11">
        <f t="shared" si="2"/>
        <v>-0.91274377122502504</v>
      </c>
      <c r="E15" s="11">
        <f t="shared" si="2"/>
        <v>3.322835732906912</v>
      </c>
      <c r="F15" s="11">
        <f t="shared" si="2"/>
        <v>2.4100919616818861</v>
      </c>
      <c r="G15" s="200">
        <f t="shared" si="3"/>
        <v>1.7896799462754576E-2</v>
      </c>
      <c r="H15" s="11"/>
      <c r="I15" s="10" t="str">
        <f>name!E11</f>
        <v>Process, plant and machine operatives</v>
      </c>
      <c r="J15" s="11">
        <v>32.487140102204791</v>
      </c>
      <c r="K15" s="11">
        <v>32.970905147700606</v>
      </c>
      <c r="L15" s="11">
        <v>0.48376504549581267</v>
      </c>
      <c r="M15" s="11">
        <v>15.780578338949468</v>
      </c>
      <c r="N15" s="11">
        <v>16.264343384445279</v>
      </c>
      <c r="O15" s="11"/>
      <c r="P15" s="10" t="str">
        <f>name!D12</f>
        <v>33 Protective service occupations</v>
      </c>
      <c r="Q15" s="11">
        <v>8.0303396982484294</v>
      </c>
      <c r="R15" s="11">
        <v>6.7063351123745276</v>
      </c>
      <c r="S15" s="345">
        <f t="shared" si="4"/>
        <v>-1.3240045858739018</v>
      </c>
      <c r="T15" s="345">
        <v>1.9203904418771176</v>
      </c>
      <c r="U15" s="345">
        <f t="shared" si="5"/>
        <v>0.59638585600321581</v>
      </c>
      <c r="V15" s="346">
        <f t="shared" si="6"/>
        <v>1.4397263029191087E-2</v>
      </c>
      <c r="X15" s="10" t="str">
        <f>name!B12</f>
        <v>Wholesale and retail trade</v>
      </c>
      <c r="Y15" s="11">
        <v>128.71600000000021</v>
      </c>
      <c r="Z15" s="11">
        <v>131.40799999999984</v>
      </c>
      <c r="AA15" s="345">
        <f t="shared" si="7"/>
        <v>2.6919999999996378</v>
      </c>
      <c r="AB15" s="11">
        <v>59.538457268663279</v>
      </c>
      <c r="AC15" s="345">
        <f t="shared" si="8"/>
        <v>62.230457268662917</v>
      </c>
      <c r="AD15" s="348">
        <f t="shared" si="9"/>
        <v>2.5669675410464166E-2</v>
      </c>
    </row>
    <row r="16" spans="1:30" x14ac:dyDescent="0.2">
      <c r="A16" s="10" t="str">
        <f>name!D13</f>
        <v>34 Culture, media and sports occupations</v>
      </c>
      <c r="B16" s="11">
        <f t="shared" si="2"/>
        <v>17.428438013377203</v>
      </c>
      <c r="C16" s="11">
        <f t="shared" si="2"/>
        <v>17.768526145495635</v>
      </c>
      <c r="D16" s="11">
        <f t="shared" si="2"/>
        <v>0.34008813211843031</v>
      </c>
      <c r="E16" s="11">
        <f t="shared" si="2"/>
        <v>7.825086299821975</v>
      </c>
      <c r="F16" s="11">
        <f t="shared" si="2"/>
        <v>8.1651744319404056</v>
      </c>
      <c r="G16" s="200">
        <f t="shared" si="3"/>
        <v>2.5032342212771619E-2</v>
      </c>
      <c r="H16" s="11"/>
      <c r="I16" s="10" t="str">
        <f>name!E12</f>
        <v>Elementary occupations</v>
      </c>
      <c r="J16" s="11">
        <v>83.421630223782259</v>
      </c>
      <c r="K16" s="11">
        <v>82.068847884564747</v>
      </c>
      <c r="L16" s="11">
        <v>-1.3527823392175176</v>
      </c>
      <c r="M16" s="11">
        <v>39.772073144430856</v>
      </c>
      <c r="N16" s="11">
        <v>38.419290805213336</v>
      </c>
      <c r="O16" s="11"/>
      <c r="P16" s="10" t="str">
        <f>name!D13</f>
        <v>34 Culture, media and sports occupations</v>
      </c>
      <c r="Q16" s="11">
        <v>8.5831816683504396</v>
      </c>
      <c r="R16" s="11">
        <v>8.8663407267287973</v>
      </c>
      <c r="S16" s="345">
        <f t="shared" si="4"/>
        <v>0.28315905837835764</v>
      </c>
      <c r="T16" s="345">
        <v>3.295190393732665</v>
      </c>
      <c r="U16" s="345">
        <f t="shared" si="5"/>
        <v>3.5783494521110226</v>
      </c>
      <c r="V16" s="346">
        <f t="shared" si="6"/>
        <v>2.1897275591963528E-2</v>
      </c>
      <c r="X16" s="10" t="str">
        <f>name!B13</f>
        <v>Transport and storage</v>
      </c>
      <c r="Y16" s="11">
        <v>25.496000000000009</v>
      </c>
      <c r="Z16" s="11">
        <v>26.643999999999977</v>
      </c>
      <c r="AA16" s="345">
        <f t="shared" si="7"/>
        <v>1.1479999999999677</v>
      </c>
      <c r="AB16" s="11">
        <v>11.840418945769061</v>
      </c>
      <c r="AC16" s="345">
        <f t="shared" si="8"/>
        <v>12.988418945769029</v>
      </c>
      <c r="AD16" s="348">
        <f t="shared" si="9"/>
        <v>2.5755940294600599E-2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56.93920028567203</v>
      </c>
      <c r="C17" s="11">
        <f t="shared" si="10"/>
        <v>61.516928214489965</v>
      </c>
      <c r="D17" s="11">
        <f t="shared" si="10"/>
        <v>4.57772792881795</v>
      </c>
      <c r="E17" s="11">
        <f t="shared" si="10"/>
        <v>27.155052706556788</v>
      </c>
      <c r="F17" s="11">
        <f t="shared" si="10"/>
        <v>31.732780635374741</v>
      </c>
      <c r="G17" s="200">
        <f t="shared" si="3"/>
        <v>2.6337814193433395E-2</v>
      </c>
      <c r="H17" s="11"/>
      <c r="O17" s="11"/>
      <c r="P17" s="10" t="str">
        <f>name!D14</f>
        <v>35 Business and public service associate professionals</v>
      </c>
      <c r="Q17" s="11">
        <v>29.388032550400929</v>
      </c>
      <c r="R17" s="11">
        <v>30.445518459816061</v>
      </c>
      <c r="S17" s="345">
        <f t="shared" si="4"/>
        <v>1.0574859094151314</v>
      </c>
      <c r="T17" s="345">
        <v>11.496556882112937</v>
      </c>
      <c r="U17" s="345">
        <f t="shared" si="5"/>
        <v>12.554042791528069</v>
      </c>
      <c r="V17" s="346">
        <f t="shared" si="6"/>
        <v>2.2255074887573389E-2</v>
      </c>
      <c r="X17" s="10" t="str">
        <f>name!B14</f>
        <v>Accommodation and food</v>
      </c>
      <c r="Y17" s="11">
        <v>63.259000000000107</v>
      </c>
      <c r="Z17" s="11">
        <v>74.40600000000002</v>
      </c>
      <c r="AA17" s="345">
        <f t="shared" si="7"/>
        <v>11.146999999999913</v>
      </c>
      <c r="AB17" s="11">
        <v>33.785501283808159</v>
      </c>
      <c r="AC17" s="345">
        <f t="shared" si="8"/>
        <v>44.932501283808072</v>
      </c>
      <c r="AD17" s="348">
        <f t="shared" si="9"/>
        <v>2.8939660294471814E-2</v>
      </c>
    </row>
    <row r="18" spans="1:30" x14ac:dyDescent="0.2">
      <c r="A18" s="10" t="str">
        <f>name!D15</f>
        <v>41 Administrative occupations</v>
      </c>
      <c r="B18" s="11">
        <f t="shared" si="10"/>
        <v>67.173039300312084</v>
      </c>
      <c r="C18" s="11">
        <f t="shared" si="10"/>
        <v>65.872798604359687</v>
      </c>
      <c r="D18" s="11">
        <f t="shared" si="10"/>
        <v>-1.3002406959523709</v>
      </c>
      <c r="E18" s="11">
        <f t="shared" si="10"/>
        <v>34.145790036596594</v>
      </c>
      <c r="F18" s="11">
        <f t="shared" si="10"/>
        <v>32.845549340644219</v>
      </c>
      <c r="G18" s="200">
        <f t="shared" si="3"/>
        <v>2.7778852970258061E-2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18.138019190984689</v>
      </c>
      <c r="R18" s="11">
        <v>20.564338444305971</v>
      </c>
      <c r="S18" s="345">
        <f t="shared" si="4"/>
        <v>2.4263192533212816</v>
      </c>
      <c r="T18" s="345">
        <v>7.1816801508338282</v>
      </c>
      <c r="U18" s="345">
        <f t="shared" si="5"/>
        <v>9.6079994041551089</v>
      </c>
      <c r="V18" s="346">
        <f t="shared" si="6"/>
        <v>2.2487276482385132E-2</v>
      </c>
      <c r="X18" s="10" t="str">
        <f>name!B15</f>
        <v>Media</v>
      </c>
      <c r="Y18" s="11">
        <v>4.7079999999999966</v>
      </c>
      <c r="Z18" s="11">
        <v>4.4319999999999959</v>
      </c>
      <c r="AA18" s="345">
        <f t="shared" si="7"/>
        <v>-0.27600000000000069</v>
      </c>
      <c r="AB18" s="11">
        <v>2.1834650734945868</v>
      </c>
      <c r="AC18" s="345">
        <f t="shared" si="8"/>
        <v>1.9074650734945862</v>
      </c>
      <c r="AD18" s="348">
        <f t="shared" si="9"/>
        <v>2.5726731165077066E-2</v>
      </c>
    </row>
    <row r="19" spans="1:30" x14ac:dyDescent="0.2">
      <c r="A19" s="10" t="str">
        <f>name!D16</f>
        <v>42 Secretarial and related occupations</v>
      </c>
      <c r="B19" s="11">
        <f t="shared" si="10"/>
        <v>17.482427620864598</v>
      </c>
      <c r="C19" s="11">
        <f t="shared" si="10"/>
        <v>12.318937142815937</v>
      </c>
      <c r="D19" s="11">
        <f t="shared" si="10"/>
        <v>-5.1634904780486579</v>
      </c>
      <c r="E19" s="11">
        <f t="shared" si="10"/>
        <v>7.9291105936375335</v>
      </c>
      <c r="F19" s="11">
        <f t="shared" si="10"/>
        <v>2.7656201155888751</v>
      </c>
      <c r="G19" s="200">
        <f t="shared" si="3"/>
        <v>2.5247253116002399E-2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1.6876501648822093</v>
      </c>
      <c r="K19" s="11">
        <f t="array" ref="K19:K27">MMULT(aggregation!$B$13:$AA$21,C36:C61)</f>
        <v>2.4000511048756645</v>
      </c>
      <c r="L19" s="11">
        <f t="array" ref="L19:L27">MMULT(aggregation!$B$13:$AA$21,D36:D61)</f>
        <v>0.71240093999345522</v>
      </c>
      <c r="M19" s="11">
        <f t="array" ref="M19:M27">MMULT(aggregation!$B$13:$AA$21,E36:E61)</f>
        <v>1.1127623650641458</v>
      </c>
      <c r="N19" s="11">
        <f t="array" ref="N19:N27">MMULT(aggregation!$B$13:$AA$21,F36:F61)</f>
        <v>1.825163305057601</v>
      </c>
      <c r="O19" s="11"/>
      <c r="P19" s="10" t="str">
        <f>name!D16</f>
        <v>42 Secretarial and related occupations</v>
      </c>
      <c r="Q19" s="11">
        <v>0.69627900751253391</v>
      </c>
      <c r="R19" s="11">
        <v>0.76575465279495558</v>
      </c>
      <c r="S19" s="345">
        <f t="shared" si="4"/>
        <v>6.9475645282421672E-2</v>
      </c>
      <c r="T19" s="345">
        <v>0.22664367889318129</v>
      </c>
      <c r="U19" s="345">
        <f t="shared" si="5"/>
        <v>0.29611932417560294</v>
      </c>
      <c r="V19" s="346">
        <f t="shared" si="6"/>
        <v>1.8963907736803565E-2</v>
      </c>
      <c r="X19" s="10" t="str">
        <f>name!B16</f>
        <v>Information technology</v>
      </c>
      <c r="Y19" s="11">
        <v>35.743000000000059</v>
      </c>
      <c r="Z19" s="11">
        <v>41.251999999999981</v>
      </c>
      <c r="AA19" s="345">
        <f t="shared" si="7"/>
        <v>5.5089999999999222</v>
      </c>
      <c r="AB19" s="11">
        <v>16.767937976987124</v>
      </c>
      <c r="AC19" s="345">
        <f t="shared" si="8"/>
        <v>22.276937976987046</v>
      </c>
      <c r="AD19" s="348">
        <f t="shared" si="9"/>
        <v>2.5976117960725409E-2</v>
      </c>
    </row>
    <row r="20" spans="1:30" x14ac:dyDescent="0.2">
      <c r="A20" s="10" t="str">
        <f>name!D17</f>
        <v>51 Skilled agricultural and related trades</v>
      </c>
      <c r="B20" s="11">
        <f t="shared" si="10"/>
        <v>8.5681075245035743</v>
      </c>
      <c r="C20" s="11">
        <f t="shared" si="10"/>
        <v>9.9971122570224189</v>
      </c>
      <c r="D20" s="11">
        <f t="shared" si="10"/>
        <v>1.4290047325188455</v>
      </c>
      <c r="E20" s="11">
        <f t="shared" si="10"/>
        <v>5.1586920653827875</v>
      </c>
      <c r="F20" s="11">
        <f t="shared" si="10"/>
        <v>6.5876967979016339</v>
      </c>
      <c r="G20" s="200">
        <f t="shared" si="3"/>
        <v>3.1919039883334888E-2</v>
      </c>
      <c r="H20" s="11"/>
      <c r="I20" s="11" t="str">
        <f t="shared" si="11"/>
        <v>Professional occupations</v>
      </c>
      <c r="J20" s="11">
        <v>9.4793315224208641</v>
      </c>
      <c r="K20" s="11">
        <v>13.999371002432275</v>
      </c>
      <c r="L20" s="11">
        <v>4.5200394800114108</v>
      </c>
      <c r="M20" s="11">
        <v>5.4990142458921607</v>
      </c>
      <c r="N20" s="11">
        <v>10.019053725903571</v>
      </c>
      <c r="O20" s="11"/>
      <c r="P20" s="10" t="str">
        <f>name!D17</f>
        <v>51 Skilled agricultural and related trades</v>
      </c>
      <c r="Q20" s="11">
        <v>6.4055785680065176</v>
      </c>
      <c r="R20" s="11">
        <v>7.1009041520782379</v>
      </c>
      <c r="S20" s="345">
        <f t="shared" si="4"/>
        <v>0.69532558407172029</v>
      </c>
      <c r="T20" s="345">
        <v>3.432725739885413</v>
      </c>
      <c r="U20" s="345">
        <f t="shared" si="5"/>
        <v>4.1280513239571333</v>
      </c>
      <c r="V20" s="346">
        <f t="shared" si="6"/>
        <v>2.9020734905509826E-2</v>
      </c>
      <c r="X20" s="10" t="str">
        <f>name!B17</f>
        <v>Finance and insurance</v>
      </c>
      <c r="Y20" s="11">
        <v>29.71999999999996</v>
      </c>
      <c r="Z20" s="11">
        <v>28.190999999999995</v>
      </c>
      <c r="AA20" s="345">
        <f t="shared" si="7"/>
        <v>-1.5289999999999644</v>
      </c>
      <c r="AB20" s="11">
        <v>13.974713142378448</v>
      </c>
      <c r="AC20" s="345">
        <f t="shared" si="8"/>
        <v>12.445713142378484</v>
      </c>
      <c r="AD20" s="348">
        <f t="shared" si="9"/>
        <v>2.602672374792192E-2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23.771317502066299</v>
      </c>
      <c r="C21" s="11">
        <f t="shared" si="10"/>
        <v>23.745633966876525</v>
      </c>
      <c r="D21" s="11">
        <f t="shared" si="10"/>
        <v>-2.5683535189778839E-2</v>
      </c>
      <c r="E21" s="11">
        <f t="shared" si="10"/>
        <v>9.1911202965167753</v>
      </c>
      <c r="F21" s="11">
        <f t="shared" si="10"/>
        <v>9.1654367613269976</v>
      </c>
      <c r="G21" s="200">
        <f t="shared" si="3"/>
        <v>2.2031790212356572E-2</v>
      </c>
      <c r="H21" s="11"/>
      <c r="I21" s="11" t="str">
        <f t="shared" si="11"/>
        <v>Associate professional occupations</v>
      </c>
      <c r="J21" s="11">
        <v>1.6277607926113999</v>
      </c>
      <c r="K21" s="11">
        <v>2.5952981349299185</v>
      </c>
      <c r="L21" s="11">
        <v>0.96753734231851873</v>
      </c>
      <c r="M21" s="11">
        <v>1.0449818500825485</v>
      </c>
      <c r="N21" s="11">
        <v>2.0125191924010672</v>
      </c>
      <c r="O21" s="11"/>
      <c r="P21" s="10" t="str">
        <f>name!D18</f>
        <v>52 Skilled metal, electrical and electronic trades</v>
      </c>
      <c r="Q21" s="11">
        <v>22.976851992737235</v>
      </c>
      <c r="R21" s="11">
        <v>21.856732835242482</v>
      </c>
      <c r="S21" s="345">
        <f t="shared" si="4"/>
        <v>-1.1201191574947522</v>
      </c>
      <c r="T21" s="345">
        <v>8.3480913840686348</v>
      </c>
      <c r="U21" s="345">
        <f t="shared" si="5"/>
        <v>7.2279722265738826</v>
      </c>
      <c r="V21" s="346">
        <f t="shared" si="6"/>
        <v>2.0876761262512478E-2</v>
      </c>
      <c r="X21" s="10" t="str">
        <f>name!B18</f>
        <v>Real estate</v>
      </c>
      <c r="Y21" s="11">
        <v>16.632999999999942</v>
      </c>
      <c r="Z21" s="11">
        <v>16.541999999999973</v>
      </c>
      <c r="AA21" s="345">
        <f t="shared" si="7"/>
        <v>-9.0999999999969106E-2</v>
      </c>
      <c r="AB21" s="11">
        <v>7.9450928046204217</v>
      </c>
      <c r="AC21" s="345">
        <f t="shared" si="8"/>
        <v>7.8540928046204526</v>
      </c>
      <c r="AD21" s="348">
        <f t="shared" si="9"/>
        <v>2.6372891161938083E-2</v>
      </c>
    </row>
    <row r="22" spans="1:30" x14ac:dyDescent="0.2">
      <c r="A22" s="10" t="str">
        <f>name!D19</f>
        <v>53 Skilled construction and building trades</v>
      </c>
      <c r="B22" s="11">
        <f t="shared" si="10"/>
        <v>19.634177362270218</v>
      </c>
      <c r="C22" s="11">
        <f t="shared" si="10"/>
        <v>19.043655260790121</v>
      </c>
      <c r="D22" s="11">
        <f t="shared" si="10"/>
        <v>-0.59052210148009754</v>
      </c>
      <c r="E22" s="11">
        <f t="shared" si="10"/>
        <v>8.306622245772477</v>
      </c>
      <c r="F22" s="11">
        <f t="shared" si="10"/>
        <v>7.7161001442923798</v>
      </c>
      <c r="G22" s="200">
        <f t="shared" si="3"/>
        <v>2.3799880959395558E-2</v>
      </c>
      <c r="H22" s="11"/>
      <c r="I22" s="11" t="str">
        <f t="shared" si="11"/>
        <v>Administrative and secretarial occupations</v>
      </c>
      <c r="J22" s="11">
        <v>0.50337845166726847</v>
      </c>
      <c r="K22" s="11">
        <v>0.95039586412878929</v>
      </c>
      <c r="L22" s="11">
        <v>0.44701741246152077</v>
      </c>
      <c r="M22" s="11">
        <v>0.40279614734537639</v>
      </c>
      <c r="N22" s="11">
        <v>0.84981355980689721</v>
      </c>
      <c r="O22" s="11"/>
      <c r="P22" s="10" t="str">
        <f>name!D19</f>
        <v>53 Skilled construction and building trades</v>
      </c>
      <c r="Q22" s="11">
        <v>19.216995947156327</v>
      </c>
      <c r="R22" s="11">
        <v>18.707664190622829</v>
      </c>
      <c r="S22" s="345">
        <f t="shared" si="4"/>
        <v>-0.50933175653349849</v>
      </c>
      <c r="T22" s="345">
        <v>8.1457782560640091</v>
      </c>
      <c r="U22" s="345">
        <f t="shared" si="5"/>
        <v>7.6364464995305106</v>
      </c>
      <c r="V22" s="346">
        <f t="shared" si="6"/>
        <v>2.383893689588068E-2</v>
      </c>
      <c r="X22" s="10" t="str">
        <f>name!B19</f>
        <v>Professional services</v>
      </c>
      <c r="Y22" s="11">
        <v>72.969999999999814</v>
      </c>
      <c r="Z22" s="11">
        <v>81.881999999999934</v>
      </c>
      <c r="AA22" s="345">
        <f t="shared" si="7"/>
        <v>8.9120000000001198</v>
      </c>
      <c r="AB22" s="11">
        <v>37.405948974559358</v>
      </c>
      <c r="AC22" s="345">
        <f t="shared" si="8"/>
        <v>46.317948974559478</v>
      </c>
      <c r="AD22" s="348">
        <f t="shared" si="9"/>
        <v>2.7973707752214194E-2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16.530410332790957</v>
      </c>
      <c r="C23" s="11">
        <f t="shared" si="10"/>
        <v>18.914260997447876</v>
      </c>
      <c r="D23" s="11">
        <f t="shared" si="10"/>
        <v>2.3838506646569191</v>
      </c>
      <c r="E23" s="11">
        <f t="shared" si="10"/>
        <v>7.7992206072445338</v>
      </c>
      <c r="F23" s="11">
        <f t="shared" si="10"/>
        <v>10.183071271901454</v>
      </c>
      <c r="G23" s="200">
        <f t="shared" si="3"/>
        <v>2.610103529568053E-2</v>
      </c>
      <c r="H23" s="11"/>
      <c r="I23" s="11" t="str">
        <f t="shared" si="11"/>
        <v>Skilled trades occupations</v>
      </c>
      <c r="J23" s="11">
        <v>0.14920107168628841</v>
      </c>
      <c r="K23" s="11">
        <v>0.25414349312034917</v>
      </c>
      <c r="L23" s="11">
        <v>0.10494242143406075</v>
      </c>
      <c r="M23" s="11">
        <v>0.1133872627470673</v>
      </c>
      <c r="N23" s="11">
        <v>0.21832968418112805</v>
      </c>
      <c r="O23" s="11"/>
      <c r="P23" s="10" t="str">
        <f>name!D20</f>
        <v>54 Textiles, printing and other skilled trades</v>
      </c>
      <c r="Q23" s="11">
        <v>9.7176138785916706</v>
      </c>
      <c r="R23" s="11">
        <v>11.00938862037698</v>
      </c>
      <c r="S23" s="345">
        <f t="shared" si="4"/>
        <v>1.2917747417853089</v>
      </c>
      <c r="T23" s="345">
        <v>3.4705563867274263</v>
      </c>
      <c r="U23" s="345">
        <f t="shared" si="5"/>
        <v>4.7623311285127352</v>
      </c>
      <c r="V23" s="346">
        <f t="shared" si="6"/>
        <v>2.0567326928506269E-2</v>
      </c>
      <c r="X23" s="10" t="str">
        <f>name!B20</f>
        <v>Support services</v>
      </c>
      <c r="Y23" s="11">
        <v>53.861000000000061</v>
      </c>
      <c r="Z23" s="11">
        <v>63.991999999999912</v>
      </c>
      <c r="AA23" s="345">
        <f t="shared" si="7"/>
        <v>10.130999999999851</v>
      </c>
      <c r="AB23" s="11">
        <v>27.650957895264884</v>
      </c>
      <c r="AC23" s="345">
        <f t="shared" si="8"/>
        <v>37.781957895264739</v>
      </c>
      <c r="AD23" s="348">
        <f t="shared" si="9"/>
        <v>2.8007920617369342E-2</v>
      </c>
    </row>
    <row r="24" spans="1:30" x14ac:dyDescent="0.2">
      <c r="A24" s="10" t="str">
        <f>name!D21</f>
        <v>61 Caring personal service occupations</v>
      </c>
      <c r="B24" s="11">
        <f t="shared" si="10"/>
        <v>54.444134115555435</v>
      </c>
      <c r="C24" s="11">
        <f t="shared" si="10"/>
        <v>63.866033782249879</v>
      </c>
      <c r="D24" s="11">
        <f t="shared" si="10"/>
        <v>9.4218996666944452</v>
      </c>
      <c r="E24" s="11">
        <f t="shared" si="10"/>
        <v>32.659455327822677</v>
      </c>
      <c r="F24" s="11">
        <f t="shared" si="10"/>
        <v>42.08135499451712</v>
      </c>
      <c r="G24" s="200">
        <f t="shared" si="3"/>
        <v>3.1824091597214332E-2</v>
      </c>
      <c r="H24" s="11"/>
      <c r="I24" s="11" t="str">
        <f t="shared" si="11"/>
        <v>Caring, leisure and other service occupations</v>
      </c>
      <c r="J24" s="11">
        <v>0.10315750679076036</v>
      </c>
      <c r="K24" s="11">
        <v>0.18319960195172746</v>
      </c>
      <c r="L24" s="11">
        <v>8.0042095160967094E-2</v>
      </c>
      <c r="M24" s="11">
        <v>8.0633659050264497E-2</v>
      </c>
      <c r="N24" s="11">
        <v>0.16067575421123159</v>
      </c>
      <c r="O24" s="11"/>
      <c r="P24" s="10" t="str">
        <f>name!D21</f>
        <v>61 Caring personal service occupations</v>
      </c>
      <c r="Q24" s="11">
        <v>10.397075377085686</v>
      </c>
      <c r="R24" s="11">
        <v>15.210446272500507</v>
      </c>
      <c r="S24" s="345">
        <f t="shared" si="4"/>
        <v>4.8133708954148204</v>
      </c>
      <c r="T24" s="345">
        <v>5.8493427358832912</v>
      </c>
      <c r="U24" s="345">
        <f t="shared" si="5"/>
        <v>10.662713631298111</v>
      </c>
      <c r="V24" s="346">
        <f t="shared" si="6"/>
        <v>3.0203676829080983E-2</v>
      </c>
      <c r="X24" s="10" t="str">
        <f>name!B21</f>
        <v>Public admin. and defence</v>
      </c>
      <c r="Y24" s="11">
        <v>32.31700000000005</v>
      </c>
      <c r="Z24" s="11">
        <v>31.871000000000027</v>
      </c>
      <c r="AA24" s="345">
        <f t="shared" si="7"/>
        <v>-0.44600000000002282</v>
      </c>
      <c r="AB24" s="11">
        <v>15.54428328080739</v>
      </c>
      <c r="AC24" s="345">
        <f t="shared" si="8"/>
        <v>15.098283280807367</v>
      </c>
      <c r="AD24" s="348">
        <f t="shared" si="9"/>
        <v>2.6526629509183497E-2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18.754555353693927</v>
      </c>
      <c r="C25" s="11">
        <f t="shared" si="10"/>
        <v>18.406360095338385</v>
      </c>
      <c r="D25" s="11">
        <f t="shared" si="10"/>
        <v>-0.3481952583555451</v>
      </c>
      <c r="E25" s="11">
        <f t="shared" si="10"/>
        <v>9.2335686130410206</v>
      </c>
      <c r="F25" s="11">
        <f t="shared" si="10"/>
        <v>8.8853733546854734</v>
      </c>
      <c r="G25" s="200">
        <f t="shared" si="3"/>
        <v>2.7048929968823243E-2</v>
      </c>
      <c r="H25" s="11"/>
      <c r="I25" s="11" t="str">
        <f t="shared" si="11"/>
        <v>Sales and customer service occupations</v>
      </c>
      <c r="J25" s="11">
        <v>0.19617924062290981</v>
      </c>
      <c r="K25" s="11">
        <v>0.30862949009590845</v>
      </c>
      <c r="L25" s="11">
        <v>0.11245024947299861</v>
      </c>
      <c r="M25" s="11">
        <v>0.11908506962313328</v>
      </c>
      <c r="N25" s="11">
        <v>0.2315353190961319</v>
      </c>
      <c r="O25" s="11"/>
      <c r="P25" s="10" t="str">
        <f>name!D22</f>
        <v>62 Leisure, travel and related personal service occupations</v>
      </c>
      <c r="Q25" s="11">
        <v>5.3879845747715533</v>
      </c>
      <c r="R25" s="11">
        <v>6.1215086430861083</v>
      </c>
      <c r="S25" s="345">
        <f t="shared" si="4"/>
        <v>0.73352406831455497</v>
      </c>
      <c r="T25" s="345">
        <v>2.4731145655063567</v>
      </c>
      <c r="U25" s="345">
        <f t="shared" si="5"/>
        <v>3.2066386338209116</v>
      </c>
      <c r="V25" s="346">
        <f t="shared" si="6"/>
        <v>2.5503456814670367E-2</v>
      </c>
      <c r="X25" s="10" t="str">
        <f>name!B22</f>
        <v>Education</v>
      </c>
      <c r="Y25" s="11">
        <v>64.379999999999939</v>
      </c>
      <c r="Z25" s="11">
        <v>67.342000000000112</v>
      </c>
      <c r="AA25" s="345">
        <f t="shared" si="7"/>
        <v>2.9620000000001738</v>
      </c>
      <c r="AB25" s="11">
        <v>34.590788231872075</v>
      </c>
      <c r="AC25" s="345">
        <f t="shared" si="8"/>
        <v>37.552788231872249</v>
      </c>
      <c r="AD25" s="348">
        <f t="shared" si="9"/>
        <v>2.9082999714346247E-2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0.94369268078916468</v>
      </c>
      <c r="C26" s="11">
        <f t="shared" si="10"/>
        <v>0.7675869978812293</v>
      </c>
      <c r="D26" s="11">
        <f t="shared" si="10"/>
        <v>-0.17610568290793538</v>
      </c>
      <c r="E26" s="11">
        <f t="shared" si="10"/>
        <v>0.37168084391004602</v>
      </c>
      <c r="F26" s="11">
        <f t="shared" si="10"/>
        <v>0.19557516100211056</v>
      </c>
      <c r="G26" s="200">
        <f t="shared" si="3"/>
        <v>2.2385231247649351E-2</v>
      </c>
      <c r="H26" s="11"/>
      <c r="I26" s="11" t="str">
        <f t="shared" si="11"/>
        <v>Process, plant and machine operatives</v>
      </c>
      <c r="J26" s="11">
        <v>9.7794972565795946E-2</v>
      </c>
      <c r="K26" s="11">
        <v>0.17259010554161944</v>
      </c>
      <c r="L26" s="11">
        <v>7.4795132975823492E-2</v>
      </c>
      <c r="M26" s="11">
        <v>8.2370672435852152E-2</v>
      </c>
      <c r="N26" s="11">
        <v>0.15716580541167563</v>
      </c>
      <c r="O26" s="11"/>
      <c r="P26" s="10" t="str">
        <f>name!D23</f>
        <v>63 Community and civil enforcement occupations</v>
      </c>
      <c r="Q26" s="11">
        <v>0.7121247408163226</v>
      </c>
      <c r="R26" s="11">
        <v>0.45318839690355045</v>
      </c>
      <c r="S26" s="345">
        <f t="shared" si="4"/>
        <v>-0.25893634391277215</v>
      </c>
      <c r="T26" s="345">
        <v>0.1819011912581236</v>
      </c>
      <c r="U26" s="345">
        <f t="shared" si="5"/>
        <v>-7.7035152654648553E-2</v>
      </c>
      <c r="V26" s="346">
        <f t="shared" si="6"/>
        <v>1.5281024750274597E-2</v>
      </c>
      <c r="X26" s="10" t="str">
        <f>name!B23</f>
        <v>Health and social work</v>
      </c>
      <c r="Y26" s="11">
        <v>98.567999999999799</v>
      </c>
      <c r="Z26" s="11">
        <v>113.46299999999998</v>
      </c>
      <c r="AA26" s="345">
        <f t="shared" si="7"/>
        <v>14.895000000000181</v>
      </c>
      <c r="AB26" s="11">
        <v>58.692945548806485</v>
      </c>
      <c r="AC26" s="345">
        <f t="shared" si="8"/>
        <v>73.587945548806658</v>
      </c>
      <c r="AD26" s="348">
        <f t="shared" si="9"/>
        <v>3.1634037068315024E-2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49.569167025191781</v>
      </c>
      <c r="C27" s="11">
        <f t="shared" si="12"/>
        <v>47.847837074285529</v>
      </c>
      <c r="D27" s="11">
        <f t="shared" si="12"/>
        <v>-1.7213299509062403</v>
      </c>
      <c r="E27" s="11">
        <f t="shared" si="12"/>
        <v>21.471877510060768</v>
      </c>
      <c r="F27" s="11">
        <f t="shared" si="12"/>
        <v>19.75054755915453</v>
      </c>
      <c r="G27" s="200">
        <f t="shared" si="3"/>
        <v>2.4282724115492371E-2</v>
      </c>
      <c r="H27" s="11"/>
      <c r="I27" s="11" t="str">
        <f t="shared" si="11"/>
        <v>Elementary occupations</v>
      </c>
      <c r="J27" s="11">
        <v>6.2574805402548547E-2</v>
      </c>
      <c r="K27" s="11">
        <v>8.4216796702889951E-2</v>
      </c>
      <c r="L27" s="11">
        <v>2.164199130034139E-2</v>
      </c>
      <c r="M27" s="11">
        <v>4.1763001516445554E-2</v>
      </c>
      <c r="N27" s="11">
        <v>6.3404992816786937E-2</v>
      </c>
      <c r="O27" s="11"/>
      <c r="P27" s="10" t="str">
        <f>name!D24</f>
        <v>71 Sales occupations</v>
      </c>
      <c r="Q27" s="11">
        <v>22.292877954769644</v>
      </c>
      <c r="R27" s="11">
        <v>22.582654474305944</v>
      </c>
      <c r="S27" s="345">
        <f t="shared" si="4"/>
        <v>0.28977651953630001</v>
      </c>
      <c r="T27" s="345">
        <v>7.4880474383377447</v>
      </c>
      <c r="U27" s="345">
        <f t="shared" si="5"/>
        <v>7.7778239578740447</v>
      </c>
      <c r="V27" s="346">
        <f t="shared" si="6"/>
        <v>1.9494303211202046E-2</v>
      </c>
      <c r="X27" s="10" t="str">
        <f>name!B24</f>
        <v>Arts and entertainment</v>
      </c>
      <c r="Y27" s="11">
        <v>21.544999999999991</v>
      </c>
      <c r="Z27" s="11">
        <v>26.779000000000028</v>
      </c>
      <c r="AA27" s="345">
        <f t="shared" si="7"/>
        <v>5.2340000000000373</v>
      </c>
      <c r="AB27" s="11">
        <v>12.20290407574482</v>
      </c>
      <c r="AC27" s="345">
        <f t="shared" si="8"/>
        <v>17.436904075744856</v>
      </c>
      <c r="AD27" s="348">
        <f t="shared" si="9"/>
        <v>3.037035220139872E-2</v>
      </c>
    </row>
    <row r="28" spans="1:30" x14ac:dyDescent="0.2">
      <c r="A28" s="10" t="str">
        <f>name!D25</f>
        <v>72 Customer service occupations</v>
      </c>
      <c r="B28" s="11">
        <f t="shared" si="12"/>
        <v>12.775125746630112</v>
      </c>
      <c r="C28" s="11">
        <f t="shared" si="12"/>
        <v>15.878935625542812</v>
      </c>
      <c r="D28" s="11">
        <f t="shared" si="12"/>
        <v>3.1038098789127035</v>
      </c>
      <c r="E28" s="11">
        <f t="shared" si="12"/>
        <v>6.6387220450880937</v>
      </c>
      <c r="F28" s="11">
        <f t="shared" si="12"/>
        <v>9.7425319240007973</v>
      </c>
      <c r="G28" s="200">
        <f t="shared" si="3"/>
        <v>2.8291933848490158E-2</v>
      </c>
      <c r="H28" s="11"/>
      <c r="O28" s="11"/>
      <c r="P28" s="10" t="str">
        <f>name!D25</f>
        <v>72 Customer service occupations</v>
      </c>
      <c r="Q28" s="11">
        <v>4.3534051795848629</v>
      </c>
      <c r="R28" s="11">
        <v>6.5262538641798491</v>
      </c>
      <c r="S28" s="345">
        <f t="shared" si="4"/>
        <v>2.1728486845949861</v>
      </c>
      <c r="T28" s="345">
        <v>1.9331668050474968</v>
      </c>
      <c r="U28" s="345">
        <f t="shared" si="5"/>
        <v>4.1060154896424832</v>
      </c>
      <c r="V28" s="346">
        <f t="shared" si="6"/>
        <v>2.4799693576093018E-2</v>
      </c>
      <c r="X28" s="10" t="str">
        <f>name!B25</f>
        <v>Other services</v>
      </c>
      <c r="Y28" s="11">
        <v>26.764999999999976</v>
      </c>
      <c r="Z28" s="11">
        <v>26.470000000000052</v>
      </c>
      <c r="AA28" s="345">
        <f t="shared" si="7"/>
        <v>-0.29499999999992355</v>
      </c>
      <c r="AB28" s="11">
        <v>13.566073642956205</v>
      </c>
      <c r="AC28" s="345">
        <f t="shared" si="8"/>
        <v>13.271073642956281</v>
      </c>
      <c r="AD28" s="348">
        <f t="shared" si="9"/>
        <v>2.7712177042738428E-2</v>
      </c>
    </row>
    <row r="29" spans="1:30" x14ac:dyDescent="0.2">
      <c r="A29" s="10" t="str">
        <f>name!D26</f>
        <v>81 Process, plant and machine operatives</v>
      </c>
      <c r="B29" s="11">
        <f t="shared" si="12"/>
        <v>11.328090628641153</v>
      </c>
      <c r="C29" s="11">
        <f t="shared" si="12"/>
        <v>11.506054133256946</v>
      </c>
      <c r="D29" s="11">
        <f t="shared" si="12"/>
        <v>0.17796350461579102</v>
      </c>
      <c r="E29" s="11">
        <f t="shared" si="12"/>
        <v>4.5090312889715332</v>
      </c>
      <c r="F29" s="11">
        <f t="shared" si="12"/>
        <v>4.6869947935873233</v>
      </c>
      <c r="G29" s="200">
        <f t="shared" si="3"/>
        <v>2.2589438673879192E-2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9.3531573000386725</v>
      </c>
      <c r="R29" s="11">
        <v>9.2143475830628834</v>
      </c>
      <c r="S29" s="345">
        <f t="shared" si="4"/>
        <v>-0.13880971697578914</v>
      </c>
      <c r="T29" s="345">
        <v>3.446804069026383</v>
      </c>
      <c r="U29" s="345">
        <f t="shared" si="5"/>
        <v>3.3079943520505939</v>
      </c>
      <c r="V29" s="346">
        <f t="shared" si="6"/>
        <v>2.1135468438758132E-2</v>
      </c>
      <c r="X29" s="231" t="str">
        <f>name!B3</f>
        <v>All industries</v>
      </c>
      <c r="Y29" s="34">
        <f>SUM(Y7:Y28)</f>
        <v>811.53599999999983</v>
      </c>
      <c r="Z29" s="34">
        <f>SUM(Z7:Z28)</f>
        <v>877.87199999999973</v>
      </c>
      <c r="AA29" s="349">
        <f t="shared" si="7"/>
        <v>66.335999999999899</v>
      </c>
      <c r="AB29" s="34">
        <f>SUM(AB7:AB28)</f>
        <v>405.65280363682729</v>
      </c>
      <c r="AC29" s="349">
        <f t="shared" si="8"/>
        <v>471.98880363682719</v>
      </c>
      <c r="AD29" s="350">
        <f t="shared" si="9"/>
        <v>2.7393177093108623E-2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21.159049473563634</v>
      </c>
      <c r="C30" s="11">
        <f t="shared" si="12"/>
        <v>21.464851014443656</v>
      </c>
      <c r="D30" s="11">
        <f t="shared" si="12"/>
        <v>0.30580154088002165</v>
      </c>
      <c r="E30" s="11">
        <f t="shared" si="12"/>
        <v>11.271547049977935</v>
      </c>
      <c r="F30" s="11">
        <f t="shared" si="12"/>
        <v>11.577348590857955</v>
      </c>
      <c r="G30" s="200">
        <f t="shared" si="3"/>
        <v>2.88780896892884E-2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14.174359556423816</v>
      </c>
      <c r="K30" s="11">
        <f t="array" ref="K30:K38">MMULT(aggregation!$B$13:$AA$21,C65:C90)</f>
        <v>19.52071502307825</v>
      </c>
      <c r="L30" s="11">
        <f t="array" ref="L30:L38">MMULT(aggregation!$B$13:$AA$21,D65:D90)</f>
        <v>5.3463554666544333</v>
      </c>
      <c r="M30" s="11">
        <f t="array" ref="M30:M38">MMULT(aggregation!$B$13:$AA$21,E65:E90)</f>
        <v>9.1540998297473024</v>
      </c>
      <c r="N30" s="11">
        <f t="array" ref="N30:N38">MMULT(aggregation!$B$13:$AA$21,F65:F90)</f>
        <v>14.500455296401736</v>
      </c>
      <c r="O30" s="11"/>
      <c r="P30" s="10" t="str">
        <f>name!D27</f>
        <v>82 Transport and mobile machine drivers and operatives</v>
      </c>
      <c r="Q30" s="11">
        <v>19.336857551137975</v>
      </c>
      <c r="R30" s="11">
        <v>18.722750112509001</v>
      </c>
      <c r="S30" s="345">
        <f t="shared" si="4"/>
        <v>-0.61410743862897377</v>
      </c>
      <c r="T30" s="345">
        <v>9.8159549215390758</v>
      </c>
      <c r="U30" s="345">
        <f t="shared" si="5"/>
        <v>9.201847482910102</v>
      </c>
      <c r="V30" s="346">
        <f t="shared" si="6"/>
        <v>2.7747204289364058E-2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8.6128089746259633</v>
      </c>
      <c r="C31" s="11">
        <f t="shared" si="12"/>
        <v>17.940410141621598</v>
      </c>
      <c r="D31" s="11">
        <f t="shared" si="12"/>
        <v>9.3276011669956365</v>
      </c>
      <c r="E31" s="11">
        <f t="shared" si="12"/>
        <v>6.8860772983125011</v>
      </c>
      <c r="F31" s="11">
        <f t="shared" si="12"/>
        <v>16.213678465308138</v>
      </c>
      <c r="G31" s="200">
        <f t="shared" si="3"/>
        <v>3.9945017336486588E-2</v>
      </c>
      <c r="H31" s="11"/>
      <c r="I31" s="11" t="str">
        <f>I20</f>
        <v>Professional occupations</v>
      </c>
      <c r="J31" s="11">
        <v>52.398490403855334</v>
      </c>
      <c r="K31" s="11">
        <v>76.316132817408288</v>
      </c>
      <c r="L31" s="11">
        <v>23.917642413552969</v>
      </c>
      <c r="M31" s="11">
        <v>31.679967082457559</v>
      </c>
      <c r="N31" s="11">
        <v>55.597609496010527</v>
      </c>
      <c r="O31" s="11"/>
      <c r="P31" s="10" t="str">
        <f>name!D28</f>
        <v>91 Elementary trades and related occupations</v>
      </c>
      <c r="Q31" s="11">
        <v>7.0675923630927828</v>
      </c>
      <c r="R31" s="11">
        <v>10.743693124078343</v>
      </c>
      <c r="S31" s="345">
        <f t="shared" si="4"/>
        <v>3.6761007609855598</v>
      </c>
      <c r="T31" s="345">
        <v>3.2574899387962</v>
      </c>
      <c r="U31" s="345">
        <f t="shared" si="5"/>
        <v>6.9335906997817602</v>
      </c>
      <c r="V31" s="346">
        <f t="shared" si="6"/>
        <v>2.5592418995920907E-2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74.808821249156296</v>
      </c>
      <c r="C32" s="11">
        <f t="shared" si="12"/>
        <v>64.128437742943149</v>
      </c>
      <c r="D32" s="11">
        <f t="shared" si="12"/>
        <v>-10.680383506213154</v>
      </c>
      <c r="E32" s="11">
        <f t="shared" si="12"/>
        <v>32.885995846118355</v>
      </c>
      <c r="F32" s="11">
        <f t="shared" si="12"/>
        <v>22.205612339905198</v>
      </c>
      <c r="G32" s="200">
        <f t="shared" ref="G32" si="13">IF(B32&gt;0,(1+(E32/B32))^(1/($C$6-$B$6))-1,0)</f>
        <v>2.4588474165880392E-2</v>
      </c>
      <c r="H32" s="11"/>
      <c r="I32" s="11" t="str">
        <f>I21</f>
        <v>Associate professional occupations</v>
      </c>
      <c r="J32" s="11">
        <v>17.18233485188285</v>
      </c>
      <c r="K32" s="11">
        <v>26.109450406039237</v>
      </c>
      <c r="L32" s="11">
        <v>8.9271155541563854</v>
      </c>
      <c r="M32" s="11">
        <v>10.946749504494903</v>
      </c>
      <c r="N32" s="11">
        <v>19.87386505865129</v>
      </c>
      <c r="O32" s="11"/>
      <c r="P32" s="10" t="str">
        <f>name!D29</f>
        <v>92 Elementary administration and service occupations</v>
      </c>
      <c r="Q32" s="11">
        <v>34.509713986687423</v>
      </c>
      <c r="R32" s="11">
        <v>31.005081554238924</v>
      </c>
      <c r="S32" s="345">
        <f t="shared" ref="S32" si="14">R32-Q32</f>
        <v>-3.5046324324484992</v>
      </c>
      <c r="T32" s="345">
        <v>12.897761945779365</v>
      </c>
      <c r="U32" s="345">
        <f>SUM(S32:T32)</f>
        <v>9.3931295133308659</v>
      </c>
      <c r="V32" s="346">
        <f t="shared" ref="V32" si="15">IF(Q32&gt;0,(1+(T32/Q32))^(1/($C$6-$B$6))-1,0)</f>
        <v>2.1394931052970856E-2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811.53600000000029</v>
      </c>
      <c r="C33" s="11">
        <f>SUM(C62,C91,C120,C149,C178,C207,C236,C265,C294)</f>
        <v>877.87199999999996</v>
      </c>
      <c r="D33" s="11">
        <f t="shared" si="12"/>
        <v>66.33599999999953</v>
      </c>
      <c r="E33" s="11">
        <f t="shared" si="12"/>
        <v>405.65280363682723</v>
      </c>
      <c r="F33" s="11">
        <f t="shared" si="12"/>
        <v>471.9888036368269</v>
      </c>
      <c r="G33" s="200">
        <f t="shared" si="3"/>
        <v>2.7393177093108623E-2</v>
      </c>
      <c r="H33" s="11"/>
      <c r="I33" s="11" t="str">
        <f>I22</f>
        <v>Administrative and secretarial occupations</v>
      </c>
      <c r="J33" s="11">
        <v>5.9880343047621007</v>
      </c>
      <c r="K33" s="11">
        <v>10.167526451152838</v>
      </c>
      <c r="L33" s="11">
        <v>4.1794921463907375</v>
      </c>
      <c r="M33" s="11">
        <v>4.561748200303188</v>
      </c>
      <c r="N33" s="11">
        <v>8.7412403466939246</v>
      </c>
      <c r="O33" s="11"/>
      <c r="P33" s="10" t="str">
        <f>name!D3</f>
        <v>All occupations</v>
      </c>
      <c r="Q33" s="11">
        <f>SUM(Q7:Q32)</f>
        <v>411.19958045885403</v>
      </c>
      <c r="R33" s="11">
        <f>SUM(R7:R32)</f>
        <v>443.62555946354701</v>
      </c>
      <c r="S33" s="345">
        <f>R33-Q33</f>
        <v>32.425979004692977</v>
      </c>
      <c r="T33" s="11">
        <f>SUM(T7:T32)</f>
        <v>170.64795707348861</v>
      </c>
      <c r="U33" s="345">
        <f>SUM(S33:T33)</f>
        <v>203.07393607818159</v>
      </c>
      <c r="V33" s="346">
        <f t="shared" si="6"/>
        <v>2.3411837103244126E-2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1.7358466069037624</v>
      </c>
      <c r="K34" s="11">
        <v>3.3321331310470255</v>
      </c>
      <c r="L34" s="11">
        <v>1.5962865241432631</v>
      </c>
      <c r="M34" s="11">
        <v>1.334024636720212</v>
      </c>
      <c r="N34" s="11">
        <v>2.9303111608634751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3.3217634340579481</v>
      </c>
      <c r="K35" s="11">
        <v>5.9445868501841188</v>
      </c>
      <c r="L35" s="11">
        <v>2.6228234161261708</v>
      </c>
      <c r="M35" s="11">
        <v>2.788487665281806</v>
      </c>
      <c r="N35" s="11">
        <v>5.4113110814079768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1.2582369084683418</v>
      </c>
      <c r="C36" s="11">
        <v>1.7110724255989826</v>
      </c>
      <c r="D36" s="11">
        <f>C36-B36</f>
        <v>0.45283551713064085</v>
      </c>
      <c r="E36" s="11">
        <v>0.76809264882304196</v>
      </c>
      <c r="F36" s="11">
        <f>SUM(D36:E36)</f>
        <v>1.2209281659536828</v>
      </c>
      <c r="G36" s="200">
        <f>IF(B36&gt;0,(1+(E36/B36))^(1/($C$6-$B$6))-1,0)</f>
        <v>3.2277617033553474E-2</v>
      </c>
      <c r="I36" s="11" t="str">
        <f t="shared" si="17"/>
        <v>Sales and customer service occupations</v>
      </c>
      <c r="J36" s="11">
        <v>2.8335232205757066</v>
      </c>
      <c r="K36" s="11">
        <v>4.9076891692913893</v>
      </c>
      <c r="L36" s="11">
        <v>2.0741659487156832</v>
      </c>
      <c r="M36" s="11">
        <v>1.8760702803897582</v>
      </c>
      <c r="N36" s="11">
        <v>3.9502362291054416</v>
      </c>
      <c r="P36" s="10" t="str">
        <f>name!D4</f>
        <v>11 Corporate managers and directors</v>
      </c>
      <c r="Q36" s="11">
        <v>25.76659947090916</v>
      </c>
      <c r="R36" s="11">
        <v>29.999665479893402</v>
      </c>
      <c r="S36" s="345">
        <f>R36-Q36</f>
        <v>4.2330660089842418</v>
      </c>
      <c r="T36" s="345">
        <v>15.911640028577033</v>
      </c>
      <c r="U36" s="345">
        <f>SUM(S36:T36)</f>
        <v>20.144706037561274</v>
      </c>
      <c r="V36" s="346">
        <f>IF(Q36&gt;0,(1+(T36/Q36))^(1/($C$6-$B$6))-1,0)</f>
        <v>3.2579465028424792E-2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0.42941325641386746</v>
      </c>
      <c r="C37" s="11">
        <v>0.68897867927668188</v>
      </c>
      <c r="D37" s="11">
        <f t="shared" ref="D37:D60" si="25">C37-B37</f>
        <v>0.25956542286281442</v>
      </c>
      <c r="E37" s="11">
        <v>0.34466971624110382</v>
      </c>
      <c r="F37" s="11">
        <f t="shared" ref="F37:F60" si="26">SUM(D37:E37)</f>
        <v>0.60423513910391824</v>
      </c>
      <c r="G37" s="200">
        <f t="shared" ref="G37:G62" si="27">IF(B37&gt;0,(1+(E37/B37))^(1/($C$6-$B$6))-1,0)</f>
        <v>4.006577261177835E-2</v>
      </c>
      <c r="I37" s="11" t="str">
        <f t="shared" si="17"/>
        <v>Process, plant and machine operatives</v>
      </c>
      <c r="J37" s="11">
        <v>0.77945499000379548</v>
      </c>
      <c r="K37" s="11">
        <v>1.3613303197810886</v>
      </c>
      <c r="L37" s="11">
        <v>0.58187532977729306</v>
      </c>
      <c r="M37" s="11">
        <v>0.62574726456775043</v>
      </c>
      <c r="N37" s="11">
        <v>1.2076225943450436</v>
      </c>
      <c r="P37" s="10" t="str">
        <f>name!D5</f>
        <v>12 Other managers and proprietors</v>
      </c>
      <c r="Q37" s="11">
        <v>13.26325098063573</v>
      </c>
      <c r="R37" s="11">
        <v>14.482272837288539</v>
      </c>
      <c r="S37" s="345">
        <f t="shared" ref="S37:S60" si="28">R37-Q37</f>
        <v>1.2190218566528088</v>
      </c>
      <c r="T37" s="345">
        <v>8.5680698888313245</v>
      </c>
      <c r="U37" s="345">
        <f t="shared" ref="U37:U60" si="29">SUM(S37:T37)</f>
        <v>9.7870917454841333</v>
      </c>
      <c r="V37" s="346">
        <f t="shared" ref="V37:V62" si="30">IF(Q37&gt;0,(1+(T37/Q37))^(1/($C$6-$B$6))-1,0)</f>
        <v>3.3781291312090733E-2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3.1300668683741995</v>
      </c>
      <c r="C38" s="11">
        <v>5.1081333431477267</v>
      </c>
      <c r="D38" s="11">
        <f t="shared" si="25"/>
        <v>1.9780664747735273</v>
      </c>
      <c r="E38" s="11">
        <v>1.6360546727725434</v>
      </c>
      <c r="F38" s="11">
        <f t="shared" si="26"/>
        <v>3.6141211475460704</v>
      </c>
      <c r="G38" s="200">
        <f t="shared" si="27"/>
        <v>2.8428491592436211E-2</v>
      </c>
      <c r="I38" s="11" t="str">
        <f t="shared" si="17"/>
        <v>Elementary occupations</v>
      </c>
      <c r="J38" s="11">
        <v>2.3526282293923608</v>
      </c>
      <c r="K38" s="11">
        <v>3.9882571760998475</v>
      </c>
      <c r="L38" s="11">
        <v>1.6356289467074867</v>
      </c>
      <c r="M38" s="11">
        <v>1.8119009143437781</v>
      </c>
      <c r="N38" s="11">
        <v>3.4475298610512644</v>
      </c>
      <c r="P38" s="10" t="str">
        <f>name!D6</f>
        <v>21 Science, research, engineering and technology professionals</v>
      </c>
      <c r="Q38" s="11">
        <v>14.019084967534559</v>
      </c>
      <c r="R38" s="11">
        <v>22.898785335351086</v>
      </c>
      <c r="S38" s="345">
        <f t="shared" si="28"/>
        <v>8.8797003678165272</v>
      </c>
      <c r="T38" s="345">
        <v>10.129028892826041</v>
      </c>
      <c r="U38" s="345">
        <f t="shared" si="29"/>
        <v>19.008729260642568</v>
      </c>
      <c r="V38" s="346">
        <f t="shared" si="30"/>
        <v>3.6917577266109891E-2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2.084374717086054</v>
      </c>
      <c r="C39" s="11">
        <v>3.1225250292588043</v>
      </c>
      <c r="D39" s="11">
        <f t="shared" si="25"/>
        <v>1.0381503121727502</v>
      </c>
      <c r="E39" s="11">
        <v>1.3368676345915236</v>
      </c>
      <c r="F39" s="11">
        <f t="shared" si="26"/>
        <v>2.3750179467642738</v>
      </c>
      <c r="G39" s="200">
        <f t="shared" si="27"/>
        <v>3.3587391586835214E-2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25.525334362677523</v>
      </c>
      <c r="R39" s="11">
        <v>26.984873138430654</v>
      </c>
      <c r="S39" s="345">
        <f t="shared" si="28"/>
        <v>1.4595387757531313</v>
      </c>
      <c r="T39" s="345">
        <v>15.032207693156076</v>
      </c>
      <c r="U39" s="345">
        <f t="shared" si="29"/>
        <v>16.491746468909206</v>
      </c>
      <c r="V39" s="346">
        <f t="shared" si="30"/>
        <v>3.1351439691629457E-2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3.0262584450501318</v>
      </c>
      <c r="C40" s="11">
        <v>3.8218504692818946</v>
      </c>
      <c r="D40" s="11">
        <f>C40-B40</f>
        <v>0.7955920242317629</v>
      </c>
      <c r="E40" s="11">
        <v>1.7381978992635665</v>
      </c>
      <c r="F40" s="11">
        <f>SUM(D40:E40)</f>
        <v>2.5337899234953296</v>
      </c>
      <c r="G40" s="200">
        <f>IF(B40&gt;0,(1+(E40/B40))^(1/($C$6-$B$6))-1,0)</f>
        <v>3.0719492184172026E-2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23.707906355228065</v>
      </c>
      <c r="R40" s="11">
        <v>24.569564591298533</v>
      </c>
      <c r="S40" s="345">
        <f t="shared" si="28"/>
        <v>0.86165823607046832</v>
      </c>
      <c r="T40" s="345">
        <v>13.02225942740554</v>
      </c>
      <c r="U40" s="345">
        <f t="shared" si="29"/>
        <v>13.883917663476009</v>
      </c>
      <c r="V40" s="346">
        <f t="shared" si="30"/>
        <v>2.96160701138517E-2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1.2386314919104793</v>
      </c>
      <c r="C41" s="11">
        <v>1.9468621607438497</v>
      </c>
      <c r="D41" s="11">
        <f t="shared" si="25"/>
        <v>0.70823066883337038</v>
      </c>
      <c r="E41" s="11">
        <v>0.78789403926452739</v>
      </c>
      <c r="F41" s="11">
        <f t="shared" si="26"/>
        <v>1.4961247080978977</v>
      </c>
      <c r="G41" s="200">
        <f t="shared" si="27"/>
        <v>3.3365593725856568E-2</v>
      </c>
      <c r="I41" s="11" t="str">
        <f>I30</f>
        <v>Managers, directors and senior officials</v>
      </c>
      <c r="J41" s="11">
        <f t="array" ref="J41:J49">MMULT(aggregation!$B$13:$AA$21,B94:B119)</f>
        <v>28.937809292325809</v>
      </c>
      <c r="K41" s="11">
        <f t="array" ref="K41:K49">MMULT(aggregation!$B$13:$AA$21,C94:C119)</f>
        <v>32.529799467869871</v>
      </c>
      <c r="L41" s="11">
        <f t="array" ref="L41:L49">MMULT(aggregation!$B$13:$AA$21,D94:D119)</f>
        <v>3.5919901755440602</v>
      </c>
      <c r="M41" s="11">
        <f t="array" ref="M41:M49">MMULT(aggregation!$B$13:$AA$21,E94:E119)</f>
        <v>17.466922344411145</v>
      </c>
      <c r="N41" s="11">
        <f t="array" ref="N41:N49">MMULT(aggregation!$B$13:$AA$21,F94:F119)</f>
        <v>21.058912519955207</v>
      </c>
      <c r="P41" s="10" t="str">
        <f>name!D9</f>
        <v>24 Business, media and public service professionals</v>
      </c>
      <c r="Q41" s="11">
        <v>27.317100253223831</v>
      </c>
      <c r="R41" s="11">
        <v>32.308133930065594</v>
      </c>
      <c r="S41" s="345">
        <f t="shared" si="28"/>
        <v>4.9910336768417629</v>
      </c>
      <c r="T41" s="345">
        <v>16.069021815103739</v>
      </c>
      <c r="U41" s="345">
        <f t="shared" si="29"/>
        <v>21.060055491945501</v>
      </c>
      <c r="V41" s="346">
        <f t="shared" si="30"/>
        <v>3.132231742657976E-2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0.39981381748413675</v>
      </c>
      <c r="C42" s="11">
        <v>0.63577616518391111</v>
      </c>
      <c r="D42" s="11">
        <f t="shared" si="25"/>
        <v>0.23596234769977437</v>
      </c>
      <c r="E42" s="11">
        <v>0.23725483323062635</v>
      </c>
      <c r="F42" s="11">
        <f t="shared" si="26"/>
        <v>0.47321718093040072</v>
      </c>
      <c r="G42" s="200">
        <f t="shared" si="27"/>
        <v>3.1545912143984722E-2</v>
      </c>
      <c r="I42" s="11" t="str">
        <f>I31</f>
        <v>Professional occupations</v>
      </c>
      <c r="J42" s="11">
        <v>65.401751821689558</v>
      </c>
      <c r="K42" s="11">
        <v>73.925048030022992</v>
      </c>
      <c r="L42" s="11">
        <v>8.5232962083334236</v>
      </c>
      <c r="M42" s="11">
        <v>34.038220311196092</v>
      </c>
      <c r="N42" s="11">
        <v>42.561516519529519</v>
      </c>
      <c r="P42" s="10" t="str">
        <f>name!D10</f>
        <v>31 Science, engineering and technology associate professionals</v>
      </c>
      <c r="Q42" s="11">
        <v>5.020427991503615</v>
      </c>
      <c r="R42" s="11">
        <v>6.3472678873256942</v>
      </c>
      <c r="S42" s="345">
        <f t="shared" si="28"/>
        <v>1.3268398958220793</v>
      </c>
      <c r="T42" s="345">
        <v>2.8377328779550695</v>
      </c>
      <c r="U42" s="345">
        <f t="shared" si="29"/>
        <v>4.1645727737771487</v>
      </c>
      <c r="V42" s="346">
        <f t="shared" si="30"/>
        <v>3.0319718490025238E-2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7.5692197519771867E-2</v>
      </c>
      <c r="C43" s="11">
        <v>0.19811137233371426</v>
      </c>
      <c r="D43" s="11">
        <f t="shared" si="25"/>
        <v>0.12241917481394239</v>
      </c>
      <c r="E43" s="11">
        <v>9.1132622966495658E-2</v>
      </c>
      <c r="F43" s="11">
        <f t="shared" si="26"/>
        <v>0.21355179778043804</v>
      </c>
      <c r="G43" s="200">
        <f t="shared" si="27"/>
        <v>5.4097144410824249E-2</v>
      </c>
      <c r="I43" s="11" t="str">
        <f>I32</f>
        <v>Associate professional occupations</v>
      </c>
      <c r="J43" s="11">
        <v>35.191837803648966</v>
      </c>
      <c r="K43" s="11">
        <v>44.083060769058321</v>
      </c>
      <c r="L43" s="11">
        <v>8.8912229654093533</v>
      </c>
      <c r="M43" s="11">
        <v>20.47677460551283</v>
      </c>
      <c r="N43" s="11">
        <v>29.367997570922181</v>
      </c>
      <c r="P43" s="10" t="str">
        <f>name!D11</f>
        <v>32 Health and social care associate professionals</v>
      </c>
      <c r="Q43" s="11">
        <v>11.457461379902965</v>
      </c>
      <c r="R43" s="11">
        <v>22.286791010569054</v>
      </c>
      <c r="S43" s="345">
        <f t="shared" si="28"/>
        <v>10.82932963066609</v>
      </c>
      <c r="T43" s="345">
        <v>11.534596457113821</v>
      </c>
      <c r="U43" s="345">
        <f t="shared" si="29"/>
        <v>22.363926087779909</v>
      </c>
      <c r="V43" s="346">
        <f t="shared" si="30"/>
        <v>4.7528777732892546E-2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3.8098402920918088E-2</v>
      </c>
      <c r="C44" s="11">
        <v>5.5637030411502912E-2</v>
      </c>
      <c r="D44" s="11">
        <f t="shared" si="25"/>
        <v>1.7538627490584824E-2</v>
      </c>
      <c r="E44" s="11">
        <v>1.5316187862624855E-2</v>
      </c>
      <c r="F44" s="11">
        <f t="shared" si="26"/>
        <v>3.2854815353209679E-2</v>
      </c>
      <c r="G44" s="200">
        <f t="shared" si="27"/>
        <v>2.2783097660494134E-2</v>
      </c>
      <c r="I44" s="11" t="str">
        <f>I33</f>
        <v>Administrative and secretarial occupations</v>
      </c>
      <c r="J44" s="11">
        <v>17.373002200044379</v>
      </c>
      <c r="K44" s="11">
        <v>26.097068784979989</v>
      </c>
      <c r="L44" s="11">
        <v>8.7240665849356098</v>
      </c>
      <c r="M44" s="11">
        <v>12.462846485350337</v>
      </c>
      <c r="N44" s="11">
        <v>21.186913070285947</v>
      </c>
      <c r="P44" s="10" t="str">
        <f>name!D12</f>
        <v>33 Protective service occupations</v>
      </c>
      <c r="Q44" s="11">
        <v>2.8700324215516422</v>
      </c>
      <c r="R44" s="11">
        <v>3.2812932362005145</v>
      </c>
      <c r="S44" s="345">
        <f t="shared" si="28"/>
        <v>0.41126081464887232</v>
      </c>
      <c r="T44" s="345">
        <v>1.402445291029794</v>
      </c>
      <c r="U44" s="345">
        <f t="shared" si="29"/>
        <v>1.8137061056786663</v>
      </c>
      <c r="V44" s="346">
        <f t="shared" si="30"/>
        <v>2.6879617248093846E-2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0.24763270730081513</v>
      </c>
      <c r="C45" s="11">
        <v>0.34496004904053473</v>
      </c>
      <c r="D45" s="11">
        <f t="shared" ref="D45:D46" si="31">C45-B45</f>
        <v>9.7327341739719603E-2</v>
      </c>
      <c r="E45" s="11">
        <v>0.15835493456416891</v>
      </c>
      <c r="F45" s="11">
        <f t="shared" ref="F45:F46" si="32">SUM(D45:E45)</f>
        <v>0.25568227630388851</v>
      </c>
      <c r="G45" s="200">
        <f t="shared" si="27"/>
        <v>3.3507550700237587E-2</v>
      </c>
      <c r="I45" s="11" t="str">
        <f t="shared" ref="I45:I49" si="33">I34</f>
        <v>Skilled trades occupations</v>
      </c>
      <c r="J45" s="11">
        <v>5.5593880750853586</v>
      </c>
      <c r="K45" s="11">
        <v>8.6637977797046464</v>
      </c>
      <c r="L45" s="11">
        <v>3.1044097046192887</v>
      </c>
      <c r="M45" s="11">
        <v>4.0992223348495154</v>
      </c>
      <c r="N45" s="11">
        <v>7.203632039468804</v>
      </c>
      <c r="P45" s="10" t="str">
        <f>name!D13</f>
        <v>34 Culture, media and sports occupations</v>
      </c>
      <c r="Q45" s="11">
        <v>8.8452563450267601</v>
      </c>
      <c r="R45" s="11">
        <v>8.9021854187668321</v>
      </c>
      <c r="S45" s="345">
        <f t="shared" si="28"/>
        <v>5.6929073740072056E-2</v>
      </c>
      <c r="T45" s="345">
        <v>4.5298959060893118</v>
      </c>
      <c r="U45" s="345">
        <f t="shared" si="29"/>
        <v>4.5868249798293839</v>
      </c>
      <c r="V45" s="346">
        <f t="shared" si="30"/>
        <v>2.7951332985139743E-2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0.86652366738575803</v>
      </c>
      <c r="C46" s="11">
        <v>1.3608135179602556</v>
      </c>
      <c r="D46" s="11">
        <f t="shared" si="31"/>
        <v>0.49428985057449759</v>
      </c>
      <c r="E46" s="11">
        <v>0.54292327145863273</v>
      </c>
      <c r="F46" s="11">
        <f t="shared" si="32"/>
        <v>1.0372131220331302</v>
      </c>
      <c r="G46" s="200">
        <f t="shared" si="27"/>
        <v>3.2962495195262065E-2</v>
      </c>
      <c r="I46" s="11" t="str">
        <f t="shared" si="33"/>
        <v>Caring, leisure and other service occupations</v>
      </c>
      <c r="J46" s="11">
        <v>9.7712559101178869</v>
      </c>
      <c r="K46" s="11">
        <v>14.215609732634936</v>
      </c>
      <c r="L46" s="11">
        <v>4.4443538225170496</v>
      </c>
      <c r="M46" s="11">
        <v>7.6737038619884306</v>
      </c>
      <c r="N46" s="11">
        <v>12.118057684505482</v>
      </c>
      <c r="P46" s="10" t="str">
        <f>name!D14</f>
        <v>35 Business and public service associate professionals</v>
      </c>
      <c r="Q46" s="11">
        <v>27.551167735271068</v>
      </c>
      <c r="R46" s="11">
        <v>31.071409754673908</v>
      </c>
      <c r="S46" s="345">
        <f t="shared" si="28"/>
        <v>3.5202420194028399</v>
      </c>
      <c r="T46" s="345">
        <v>15.658495824443852</v>
      </c>
      <c r="U46" s="345">
        <f t="shared" si="29"/>
        <v>19.17873784384669</v>
      </c>
      <c r="V46" s="346">
        <f t="shared" si="30"/>
        <v>3.0455855890853201E-2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0.45536121553045922</v>
      </c>
      <c r="C47" s="11">
        <v>0.80732834034764933</v>
      </c>
      <c r="D47" s="11">
        <f t="shared" si="25"/>
        <v>0.35196712481719011</v>
      </c>
      <c r="E47" s="11">
        <v>0.34097392298302276</v>
      </c>
      <c r="F47" s="11">
        <f t="shared" si="26"/>
        <v>0.69294104780021293</v>
      </c>
      <c r="G47" s="200">
        <f t="shared" si="27"/>
        <v>3.7964872604155486E-2</v>
      </c>
      <c r="I47" s="11" t="str">
        <f t="shared" si="33"/>
        <v>Sales and customer service occupations</v>
      </c>
      <c r="J47" s="11">
        <v>9.804064101699538</v>
      </c>
      <c r="K47" s="11">
        <v>14.121488291267205</v>
      </c>
      <c r="L47" s="11">
        <v>4.3174241895676673</v>
      </c>
      <c r="M47" s="11">
        <v>6.2467928545416047</v>
      </c>
      <c r="N47" s="11">
        <v>10.564217044109272</v>
      </c>
      <c r="P47" s="10" t="str">
        <f>name!D15</f>
        <v>41 Administrative occupations</v>
      </c>
      <c r="Q47" s="11">
        <v>49.03502010932737</v>
      </c>
      <c r="R47" s="11">
        <v>45.308460160053798</v>
      </c>
      <c r="S47" s="345">
        <f t="shared" si="28"/>
        <v>-3.7265599492735717</v>
      </c>
      <c r="T47" s="345">
        <v>26.964109885762763</v>
      </c>
      <c r="U47" s="345">
        <f t="shared" si="29"/>
        <v>23.237549936489192</v>
      </c>
      <c r="V47" s="346">
        <f t="shared" si="30"/>
        <v>2.964334668430002E-2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4.8017236136809263E-2</v>
      </c>
      <c r="C48" s="11">
        <v>0.1430675237811399</v>
      </c>
      <c r="D48" s="11">
        <f t="shared" si="25"/>
        <v>9.5050287644330642E-2</v>
      </c>
      <c r="E48" s="11">
        <v>6.1822224362353656E-2</v>
      </c>
      <c r="F48" s="11">
        <f t="shared" si="26"/>
        <v>0.15687251200668428</v>
      </c>
      <c r="G48" s="200">
        <f t="shared" si="27"/>
        <v>5.6713888661620748E-2</v>
      </c>
      <c r="I48" s="11" t="str">
        <f t="shared" si="33"/>
        <v>Process, plant and machine operatives</v>
      </c>
      <c r="J48" s="11">
        <v>1.8889219423282126</v>
      </c>
      <c r="K48" s="11">
        <v>3.246079395456638</v>
      </c>
      <c r="L48" s="11">
        <v>1.3571574531284252</v>
      </c>
      <c r="M48" s="11">
        <v>1.5550540421774461</v>
      </c>
      <c r="N48" s="11">
        <v>2.9122114953058711</v>
      </c>
      <c r="P48" s="10" t="str">
        <f>name!D16</f>
        <v>42 Secretarial and related occupations</v>
      </c>
      <c r="Q48" s="11">
        <v>16.786148613352065</v>
      </c>
      <c r="R48" s="11">
        <v>11.55318249002098</v>
      </c>
      <c r="S48" s="345">
        <f t="shared" si="28"/>
        <v>-5.2329661233310851</v>
      </c>
      <c r="T48" s="345">
        <v>7.7024669147443525</v>
      </c>
      <c r="U48" s="345">
        <f t="shared" si="29"/>
        <v>2.4695007914132674</v>
      </c>
      <c r="V48" s="346">
        <f t="shared" si="30"/>
        <v>2.5496568016019072E-2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3.9906217067039548E-2</v>
      </c>
      <c r="C49" s="11">
        <v>6.0673010750285215E-2</v>
      </c>
      <c r="D49" s="11">
        <f t="shared" si="25"/>
        <v>2.0766793683245667E-2</v>
      </c>
      <c r="E49" s="11">
        <v>3.6851680095461185E-2</v>
      </c>
      <c r="F49" s="11">
        <f t="shared" si="26"/>
        <v>5.7618473778706852E-2</v>
      </c>
      <c r="G49" s="200">
        <f t="shared" si="27"/>
        <v>4.4573090929985959E-2</v>
      </c>
      <c r="I49" s="11" t="str">
        <f t="shared" si="33"/>
        <v>Elementary occupations</v>
      </c>
      <c r="J49" s="11">
        <v>7.6203523812835376</v>
      </c>
      <c r="K49" s="11">
        <v>11.35195621550656</v>
      </c>
      <c r="L49" s="11">
        <v>3.7316038342230229</v>
      </c>
      <c r="M49" s="11">
        <v>6.0049346881016712</v>
      </c>
      <c r="N49" s="11">
        <v>9.7365385223246932</v>
      </c>
      <c r="P49" s="10" t="str">
        <f>name!D17</f>
        <v>51 Skilled agricultural and related trades</v>
      </c>
      <c r="Q49" s="11">
        <v>2.1625289564970607</v>
      </c>
      <c r="R49" s="11">
        <v>2.896208104944181</v>
      </c>
      <c r="S49" s="345">
        <f t="shared" si="28"/>
        <v>0.73367914844712034</v>
      </c>
      <c r="T49" s="345">
        <v>1.7259663254973754</v>
      </c>
      <c r="U49" s="345">
        <f t="shared" si="29"/>
        <v>2.4596454739444957</v>
      </c>
      <c r="V49" s="346">
        <f t="shared" si="30"/>
        <v>3.9891375489698788E-2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3.2985261888571253E-2</v>
      </c>
      <c r="C50" s="11">
        <v>4.5163050809061904E-2</v>
      </c>
      <c r="D50" s="11">
        <f t="shared" si="25"/>
        <v>1.2177788920490651E-2</v>
      </c>
      <c r="E50" s="11">
        <v>1.6963497597610254E-2</v>
      </c>
      <c r="F50" s="11">
        <f t="shared" si="26"/>
        <v>2.9141286518100905E-2</v>
      </c>
      <c r="G50" s="200">
        <f t="shared" si="27"/>
        <v>2.8048612658977623E-2</v>
      </c>
      <c r="O50" s="71"/>
      <c r="P50" s="10" t="str">
        <f>name!D18</f>
        <v>52 Skilled metal, electrical and electronic trades</v>
      </c>
      <c r="Q50" s="11">
        <v>0.79446550932911586</v>
      </c>
      <c r="R50" s="11">
        <v>1.8889011316340372</v>
      </c>
      <c r="S50" s="345">
        <f t="shared" si="28"/>
        <v>1.0944356223049212</v>
      </c>
      <c r="T50" s="345">
        <v>0.84302891244814027</v>
      </c>
      <c r="U50" s="345">
        <f t="shared" si="29"/>
        <v>1.9374645347530615</v>
      </c>
      <c r="V50" s="346">
        <f t="shared" si="30"/>
        <v>4.939820928147598E-2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1.0323757730345075E-2</v>
      </c>
      <c r="C51" s="11">
        <v>1.6784731005023534E-2</v>
      </c>
      <c r="D51" s="11">
        <f t="shared" ref="D51" si="34">C51-B51</f>
        <v>6.4609732746784589E-3</v>
      </c>
      <c r="E51" s="11">
        <v>7.1434926142701317E-3</v>
      </c>
      <c r="F51" s="11">
        <f t="shared" ref="F51" si="35">SUM(D51:E51)</f>
        <v>1.3604465888948591E-2</v>
      </c>
      <c r="G51" s="200">
        <f t="shared" si="27"/>
        <v>3.5680460298839645E-2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0.41718141511390261</v>
      </c>
      <c r="R51" s="11">
        <v>0.33599107016728252</v>
      </c>
      <c r="S51" s="345">
        <f t="shared" si="28"/>
        <v>-8.1190344946620085E-2</v>
      </c>
      <c r="T51" s="345">
        <v>0.16084398970846744</v>
      </c>
      <c r="U51" s="345">
        <f t="shared" si="29"/>
        <v>7.9653644761847359E-2</v>
      </c>
      <c r="V51" s="346">
        <f t="shared" si="30"/>
        <v>2.1977807070560296E-2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6.5985835000332532E-2</v>
      </c>
      <c r="C52" s="11">
        <v>0.13152270055597851</v>
      </c>
      <c r="D52" s="11">
        <f t="shared" si="25"/>
        <v>6.5536865555645973E-2</v>
      </c>
      <c r="E52" s="11">
        <v>5.2428592439725731E-2</v>
      </c>
      <c r="F52" s="11">
        <f t="shared" si="26"/>
        <v>0.1179654579953717</v>
      </c>
      <c r="G52" s="200">
        <f t="shared" si="27"/>
        <v>3.975318690844154E-2</v>
      </c>
      <c r="I52" s="11" t="str">
        <f>I41</f>
        <v>Managers, directors and senior officials</v>
      </c>
      <c r="J52" s="11">
        <f t="array" ref="J52:J60">MMULT(aggregation!$B$13:$AA$21,B123:B148)</f>
        <v>6.5148348342790854</v>
      </c>
      <c r="K52" s="11">
        <f t="array" ref="K52:K60">MMULT(aggregation!$B$13:$AA$21,C123:C148)</f>
        <v>7.1751215722289068</v>
      </c>
      <c r="L52" s="11">
        <f t="array" ref="L52:L60">MMULT(aggregation!$B$13:$AA$21,D123:D148)</f>
        <v>0.66028673794982096</v>
      </c>
      <c r="M52" s="11">
        <f t="array" ref="M52:M60">MMULT(aggregation!$B$13:$AA$21,E123:E148)</f>
        <v>3.7501659763879127</v>
      </c>
      <c r="N52" s="11">
        <f t="array" ref="N52:N60">MMULT(aggregation!$B$13:$AA$21,F123:F148)</f>
        <v>4.4104527143377332</v>
      </c>
      <c r="P52" s="10" t="str">
        <f>name!D20</f>
        <v>54 Textiles, printing and other skilled trades</v>
      </c>
      <c r="Q52" s="11">
        <v>6.8127964541992831</v>
      </c>
      <c r="R52" s="11">
        <v>7.9048723770709</v>
      </c>
      <c r="S52" s="345">
        <f t="shared" si="28"/>
        <v>1.0920759228716168</v>
      </c>
      <c r="T52" s="345">
        <v>4.3286642205171084</v>
      </c>
      <c r="U52" s="345">
        <f t="shared" si="29"/>
        <v>5.4207401433887252</v>
      </c>
      <c r="V52" s="346">
        <f t="shared" si="30"/>
        <v>3.3334940382607536E-2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5.7748836927144387E-2</v>
      </c>
      <c r="C53" s="11">
        <v>0.11355573249216852</v>
      </c>
      <c r="D53" s="11">
        <f t="shared" si="25"/>
        <v>5.5806895565024134E-2</v>
      </c>
      <c r="E53" s="11">
        <v>4.8474245715357335E-2</v>
      </c>
      <c r="F53" s="11">
        <f t="shared" si="26"/>
        <v>0.10428114128038146</v>
      </c>
      <c r="G53" s="200">
        <f t="shared" si="27"/>
        <v>4.1465874123018054E-2</v>
      </c>
      <c r="I53" s="11" t="str">
        <f>I42</f>
        <v>Professional occupations</v>
      </c>
      <c r="J53" s="11">
        <v>9.1645288169630117</v>
      </c>
      <c r="K53" s="11">
        <v>6.8153515875238675</v>
      </c>
      <c r="L53" s="11">
        <v>-2.3491772294391455</v>
      </c>
      <c r="M53" s="11">
        <v>2.8201363181713064</v>
      </c>
      <c r="N53" s="11">
        <v>0.47095908873216108</v>
      </c>
      <c r="P53" s="10" t="str">
        <f>name!D21</f>
        <v>61 Caring personal service occupations</v>
      </c>
      <c r="Q53" s="11">
        <v>44.047058738469786</v>
      </c>
      <c r="R53" s="11">
        <v>48.655587509749395</v>
      </c>
      <c r="S53" s="345">
        <f t="shared" si="28"/>
        <v>4.6085287712796088</v>
      </c>
      <c r="T53" s="345">
        <v>26.810112591939394</v>
      </c>
      <c r="U53" s="345">
        <f t="shared" si="29"/>
        <v>31.418641363219002</v>
      </c>
      <c r="V53" s="346">
        <f t="shared" si="30"/>
        <v>3.2201438154704665E-2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4.3311924246075904E-2</v>
      </c>
      <c r="C54" s="11">
        <v>6.6724416556526625E-2</v>
      </c>
      <c r="D54" s="11">
        <f t="shared" ref="D54:D55" si="36">C54-B54</f>
        <v>2.3412492310450721E-2</v>
      </c>
      <c r="E54" s="11">
        <v>3.0856325651539944E-2</v>
      </c>
      <c r="F54" s="11">
        <f t="shared" ref="F54:F55" si="37">SUM(D54:E54)</f>
        <v>5.4268817961990665E-2</v>
      </c>
      <c r="G54" s="200">
        <f t="shared" si="27"/>
        <v>3.6511289785128298E-2</v>
      </c>
      <c r="I54" s="11" t="str">
        <f>I43</f>
        <v>Associate professional occupations</v>
      </c>
      <c r="J54" s="11">
        <v>8.9283097956094188</v>
      </c>
      <c r="K54" s="11">
        <v>9.6864984527094684</v>
      </c>
      <c r="L54" s="11">
        <v>0.75818865710004801</v>
      </c>
      <c r="M54" s="11">
        <v>4.3263976818867285</v>
      </c>
      <c r="N54" s="11">
        <v>5.0845863389867771</v>
      </c>
      <c r="P54" s="10" t="str">
        <f>name!D22</f>
        <v>62 Leisure, travel and related personal service occupations</v>
      </c>
      <c r="Q54" s="11">
        <v>13.366570778922375</v>
      </c>
      <c r="R54" s="11">
        <v>12.284851452252274</v>
      </c>
      <c r="S54" s="345">
        <f t="shared" si="28"/>
        <v>-1.0817193266701004</v>
      </c>
      <c r="T54" s="345">
        <v>6.7604540475346617</v>
      </c>
      <c r="U54" s="345">
        <f t="shared" si="29"/>
        <v>5.6787347208645613</v>
      </c>
      <c r="V54" s="346">
        <f t="shared" si="30"/>
        <v>2.7662806430965192E-2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2.0967456175400583E-3</v>
      </c>
      <c r="C55" s="11">
        <v>2.9194529030322916E-3</v>
      </c>
      <c r="D55" s="11">
        <f t="shared" si="36"/>
        <v>8.2270728549223337E-4</v>
      </c>
      <c r="E55" s="11">
        <v>1.303087683367224E-3</v>
      </c>
      <c r="F55" s="11">
        <f t="shared" si="37"/>
        <v>2.1257949688594574E-3</v>
      </c>
      <c r="G55" s="200">
        <f t="shared" si="27"/>
        <v>3.2747435691431237E-2</v>
      </c>
      <c r="I55" s="11" t="str">
        <f>I44</f>
        <v>Administrative and secretarial occupations</v>
      </c>
      <c r="J55" s="11">
        <v>6.9657485513709165</v>
      </c>
      <c r="K55" s="11">
        <v>9.5027506151265229</v>
      </c>
      <c r="L55" s="11">
        <v>2.5370020637556072</v>
      </c>
      <c r="M55" s="11">
        <v>4.8910226716064624</v>
      </c>
      <c r="N55" s="11">
        <v>7.4280247353620705</v>
      </c>
      <c r="P55" s="10" t="str">
        <f>name!D23</f>
        <v>63 Community and civil enforcement occupations</v>
      </c>
      <c r="Q55" s="11">
        <v>0.23156793997284242</v>
      </c>
      <c r="R55" s="11">
        <v>0.31439860097767924</v>
      </c>
      <c r="S55" s="345">
        <f t="shared" si="28"/>
        <v>8.2830661004836825E-2</v>
      </c>
      <c r="T55" s="345">
        <v>0.18977965265192234</v>
      </c>
      <c r="U55" s="345">
        <f t="shared" si="29"/>
        <v>0.27261031365675914</v>
      </c>
      <c r="V55" s="346">
        <f t="shared" si="30"/>
        <v>4.0712583257552337E-2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0.1380608000110489</v>
      </c>
      <c r="C56" s="11">
        <v>0.20116908209775888</v>
      </c>
      <c r="D56" s="11">
        <f t="shared" si="25"/>
        <v>6.3108282086709988E-2</v>
      </c>
      <c r="E56" s="11">
        <v>7.9870976454805231E-2</v>
      </c>
      <c r="F56" s="11">
        <f t="shared" si="26"/>
        <v>0.14297925854151522</v>
      </c>
      <c r="G56" s="200">
        <f t="shared" si="27"/>
        <v>3.0900329001082305E-2</v>
      </c>
      <c r="I56" s="11" t="str">
        <f t="shared" ref="I56:I60" si="38">I45</f>
        <v>Skilled trades occupations</v>
      </c>
      <c r="J56" s="11">
        <v>2.3064711434321947</v>
      </c>
      <c r="K56" s="11">
        <v>3.2210437051590661</v>
      </c>
      <c r="L56" s="11">
        <v>0.9145725617268714</v>
      </c>
      <c r="M56" s="11">
        <v>1.5733850490041326</v>
      </c>
      <c r="N56" s="11">
        <v>2.4879576107310037</v>
      </c>
      <c r="P56" s="10" t="str">
        <f>name!D24</f>
        <v>71 Sales occupations</v>
      </c>
      <c r="Q56" s="11">
        <v>27.276289070422131</v>
      </c>
      <c r="R56" s="11">
        <v>25.265182599979642</v>
      </c>
      <c r="S56" s="345">
        <f t="shared" si="28"/>
        <v>-2.0111064704424884</v>
      </c>
      <c r="T56" s="345">
        <v>13.983830071723018</v>
      </c>
      <c r="U56" s="345">
        <f t="shared" si="29"/>
        <v>11.97272360128053</v>
      </c>
      <c r="V56" s="346">
        <f t="shared" si="30"/>
        <v>2.7976088803417509E-2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5.811844061186093E-2</v>
      </c>
      <c r="C57" s="11">
        <v>0.10746040799814956</v>
      </c>
      <c r="D57" s="11">
        <f t="shared" si="25"/>
        <v>4.9341967386288627E-2</v>
      </c>
      <c r="E57" s="11">
        <v>3.9214093168328058E-2</v>
      </c>
      <c r="F57" s="11">
        <f t="shared" si="26"/>
        <v>8.8556060554616678E-2</v>
      </c>
      <c r="G57" s="200">
        <f t="shared" si="27"/>
        <v>3.4974393752167821E-2</v>
      </c>
      <c r="I57" s="11" t="str">
        <f t="shared" si="38"/>
        <v>Caring, leisure and other service occupations</v>
      </c>
      <c r="J57" s="11">
        <v>7.34918514187284</v>
      </c>
      <c r="K57" s="11">
        <v>8.5719400456526404</v>
      </c>
      <c r="L57" s="11">
        <v>1.2227549037798005</v>
      </c>
      <c r="M57" s="11">
        <v>4.5834254958783909</v>
      </c>
      <c r="N57" s="11">
        <v>5.8061803996581904</v>
      </c>
      <c r="P57" s="10" t="str">
        <f>name!D25</f>
        <v>72 Customer service occupations</v>
      </c>
      <c r="Q57" s="11">
        <v>8.4217205670452486</v>
      </c>
      <c r="R57" s="11">
        <v>9.3526817613629518</v>
      </c>
      <c r="S57" s="345">
        <f t="shared" si="28"/>
        <v>0.93096119431770319</v>
      </c>
      <c r="T57" s="345">
        <v>4.7055552400405967</v>
      </c>
      <c r="U57" s="345">
        <f t="shared" si="29"/>
        <v>5.6365164343582999</v>
      </c>
      <c r="V57" s="346">
        <f t="shared" si="30"/>
        <v>3.0034059531260926E-2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3.1853959428490883E-2</v>
      </c>
      <c r="C58" s="11">
        <v>6.1622795756926592E-2</v>
      </c>
      <c r="D58" s="11">
        <f t="shared" ref="D58:D59" si="39">C58-B58</f>
        <v>2.9768836328435709E-2</v>
      </c>
      <c r="E58" s="11">
        <v>2.3811487241543357E-2</v>
      </c>
      <c r="F58" s="11">
        <f t="shared" ref="F58:F59" si="40">SUM(D58:E58)</f>
        <v>5.3580323569979063E-2</v>
      </c>
      <c r="G58" s="200">
        <f t="shared" si="27"/>
        <v>3.7914274918554591E-2</v>
      </c>
      <c r="I58" s="11" t="str">
        <f t="shared" si="38"/>
        <v>Sales and customer service occupations</v>
      </c>
      <c r="J58" s="11">
        <v>3.0886278999833925</v>
      </c>
      <c r="K58" s="11">
        <v>4.0336731503645016</v>
      </c>
      <c r="L58" s="11">
        <v>0.94504525038110898</v>
      </c>
      <c r="M58" s="11">
        <v>1.8757099486183906</v>
      </c>
      <c r="N58" s="11">
        <v>2.8207551989994997</v>
      </c>
      <c r="P58" s="10" t="str">
        <f>name!D26</f>
        <v>81 Process, plant and machine operatives</v>
      </c>
      <c r="Q58" s="11">
        <v>1.9749333286024926</v>
      </c>
      <c r="R58" s="11">
        <v>2.2917065501940739</v>
      </c>
      <c r="S58" s="345">
        <f t="shared" si="28"/>
        <v>0.31677322159158128</v>
      </c>
      <c r="T58" s="345">
        <v>1.0622272199451495</v>
      </c>
      <c r="U58" s="345">
        <f t="shared" si="29"/>
        <v>1.3790004415367307</v>
      </c>
      <c r="V58" s="346">
        <f t="shared" si="30"/>
        <v>2.9108157422964354E-2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6.5941013137305063E-2</v>
      </c>
      <c r="C59" s="11">
        <v>0.11096730978469285</v>
      </c>
      <c r="D59" s="11">
        <f t="shared" si="39"/>
        <v>4.502629664738779E-2</v>
      </c>
      <c r="E59" s="11">
        <v>5.8559185194308791E-2</v>
      </c>
      <c r="F59" s="11">
        <f t="shared" si="40"/>
        <v>0.10358548184169658</v>
      </c>
      <c r="G59" s="200">
        <f t="shared" si="27"/>
        <v>4.3280192058985811E-2</v>
      </c>
      <c r="I59" s="11" t="str">
        <f t="shared" si="38"/>
        <v>Process, plant and machine operatives</v>
      </c>
      <c r="J59" s="11">
        <v>0.83702314588906312</v>
      </c>
      <c r="K59" s="11">
        <v>1.3575650004947812</v>
      </c>
      <c r="L59" s="11">
        <v>0.520541854605718</v>
      </c>
      <c r="M59" s="11">
        <v>0.66417389485202782</v>
      </c>
      <c r="N59" s="11">
        <v>1.1847157494577458</v>
      </c>
      <c r="P59" s="10" t="str">
        <f>name!D27</f>
        <v>82 Transport and mobile machine drivers and operatives</v>
      </c>
      <c r="Q59" s="11">
        <v>1.8221919224256415</v>
      </c>
      <c r="R59" s="11">
        <v>2.7421009019346654</v>
      </c>
      <c r="S59" s="345">
        <f t="shared" si="28"/>
        <v>0.91990897950902384</v>
      </c>
      <c r="T59" s="345">
        <v>1.4555921284388567</v>
      </c>
      <c r="U59" s="345">
        <f t="shared" si="29"/>
        <v>2.3755011079478807</v>
      </c>
      <c r="V59" s="346">
        <f t="shared" si="30"/>
        <v>3.9917966171367114E-2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6.503567736047195E-4</v>
      </c>
      <c r="C60" s="11">
        <v>4.6635746858553137E-3</v>
      </c>
      <c r="D60" s="11">
        <f t="shared" si="25"/>
        <v>4.013217912250594E-3</v>
      </c>
      <c r="E60" s="11">
        <v>2.3674864976983277E-3</v>
      </c>
      <c r="F60" s="11">
        <f t="shared" si="26"/>
        <v>6.3807044099489212E-3</v>
      </c>
      <c r="G60" s="200">
        <f t="shared" si="27"/>
        <v>0.10773616395131591</v>
      </c>
      <c r="I60" s="11" t="str">
        <f t="shared" si="38"/>
        <v>Elementary occupations</v>
      </c>
      <c r="J60" s="11">
        <v>3.8562452987635232</v>
      </c>
      <c r="K60" s="11">
        <v>5.7485932588186772</v>
      </c>
      <c r="L60" s="11">
        <v>1.8923479600551538</v>
      </c>
      <c r="M60" s="11">
        <v>2.9337500443179652</v>
      </c>
      <c r="N60" s="11">
        <v>4.8260980043731188</v>
      </c>
      <c r="P60" s="10" t="str">
        <f>name!D28</f>
        <v>91 Elementary trades and related occupations</v>
      </c>
      <c r="Q60" s="11">
        <v>1.5452166115331822</v>
      </c>
      <c r="R60" s="11">
        <v>7.1967170175432509</v>
      </c>
      <c r="S60" s="345">
        <f t="shared" si="28"/>
        <v>5.6515004060100686</v>
      </c>
      <c r="T60" s="345">
        <v>3.6285873595163003</v>
      </c>
      <c r="U60" s="345">
        <f t="shared" si="29"/>
        <v>9.2800877655263694</v>
      </c>
      <c r="V60" s="346">
        <f t="shared" si="30"/>
        <v>8.3897064512214126E-2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6.1924448628943835E-2</v>
      </c>
      <c r="C61" s="11">
        <v>7.955322201703463E-2</v>
      </c>
      <c r="D61" s="11">
        <f t="shared" ref="D61" si="41">C61-B61</f>
        <v>1.7628773388090796E-2</v>
      </c>
      <c r="E61" s="11">
        <v>3.9395515018747225E-2</v>
      </c>
      <c r="F61" s="11">
        <f t="shared" ref="F61" si="42">SUM(D61:E61)</f>
        <v>5.7024288406838021E-2</v>
      </c>
      <c r="G61" s="200">
        <f t="shared" ref="G61" si="43">IF(B61&gt;0,(1+(E61/B61))^(1/($C$6-$B$6))-1,0)</f>
        <v>3.3369228685793173E-2</v>
      </c>
      <c r="P61" s="10" t="str">
        <f>name!D29</f>
        <v>92 Elementary administration and service occupations</v>
      </c>
      <c r="Q61" s="11">
        <v>40.299107262468809</v>
      </c>
      <c r="R61" s="11">
        <v>33.123356188704221</v>
      </c>
      <c r="S61" s="345">
        <f t="shared" ref="S61" si="44">R61-Q61</f>
        <v>-7.1757510737645873</v>
      </c>
      <c r="T61" s="345">
        <v>19.988233900338987</v>
      </c>
      <c r="U61" s="345">
        <f t="shared" ref="U61" si="45">SUM(S61:T61)</f>
        <v>12.812482826574399</v>
      </c>
      <c r="V61" s="346">
        <f t="shared" ref="V61" si="46">IF(Q61&gt;0,(1+(T61/Q61))^(1/($C$6-$B$6))-1,0)</f>
        <v>2.721664248783795E-2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13.907028528650047</v>
      </c>
      <c r="C62" s="11">
        <f t="shared" ref="C62:F62" si="47">SUM(C36:C61)</f>
        <v>20.947895593779151</v>
      </c>
      <c r="D62" s="11">
        <f t="shared" si="47"/>
        <v>7.0408670651290963</v>
      </c>
      <c r="E62" s="11">
        <f t="shared" si="47"/>
        <v>8.4967942737569917</v>
      </c>
      <c r="F62" s="11">
        <f t="shared" si="47"/>
        <v>15.537661338886089</v>
      </c>
      <c r="G62" s="200">
        <f t="shared" si="27"/>
        <v>3.2299821473954493E-2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400.33641954114626</v>
      </c>
      <c r="R62" s="11">
        <f>SUM(R36:R61)</f>
        <v>434.24644053645318</v>
      </c>
      <c r="S62" s="345">
        <f>R62-Q62</f>
        <v>33.910020995306922</v>
      </c>
      <c r="T62" s="11">
        <f>SUM(T36:T61)</f>
        <v>235.00484656333876</v>
      </c>
      <c r="U62" s="345">
        <f>SUM(S62:T62)</f>
        <v>268.91486755864571</v>
      </c>
      <c r="V62" s="346">
        <f t="shared" si="30"/>
        <v>3.1269398612874477E-2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8.5169911043031359</v>
      </c>
      <c r="K63" s="11">
        <f t="array" ref="K63:K71">MMULT(aggregation!$B$13:$AA$21,C152:C177)</f>
        <v>9.0227756933986623</v>
      </c>
      <c r="L63" s="11">
        <f t="array" ref="L63:L71">MMULT(aggregation!$B$13:$AA$21,D152:D177)</f>
        <v>0.50578458909552548</v>
      </c>
      <c r="M63" s="11">
        <f t="array" ref="M63:M71">MMULT(aggregation!$B$13:$AA$21,E152:E177)</f>
        <v>4.6243338819175488</v>
      </c>
      <c r="N63" s="11">
        <f t="array" ref="N63:N71">MMULT(aggregation!$B$13:$AA$21,F152:F177)</f>
        <v>5.1301184710130752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10.140559613949552</v>
      </c>
      <c r="K64" s="11">
        <v>11.373091931310093</v>
      </c>
      <c r="L64" s="11">
        <v>1.2325323173605407</v>
      </c>
      <c r="M64" s="11">
        <v>4.6623536668320362</v>
      </c>
      <c r="N64" s="11">
        <v>5.8948859841925767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10.431592228415006</v>
      </c>
      <c r="C65" s="11">
        <v>13.521646077503952</v>
      </c>
      <c r="D65" s="11">
        <f>C65-B65</f>
        <v>3.090053849088946</v>
      </c>
      <c r="E65" s="11">
        <v>6.2145362575964747</v>
      </c>
      <c r="F65" s="11">
        <f>SUM(D65:E65)</f>
        <v>9.3045901066854206</v>
      </c>
      <c r="G65" s="200">
        <f>IF(B65&gt;0,(1+(E65/B65))^(1/($C$6-$B$6))-1,0)</f>
        <v>3.1646342215962742E-2</v>
      </c>
      <c r="I65" s="11" t="str">
        <f>I54</f>
        <v>Associate professional occupations</v>
      </c>
      <c r="J65" s="11">
        <v>8.0992266052230484</v>
      </c>
      <c r="K65" s="11">
        <v>8.7875967767730749</v>
      </c>
      <c r="L65" s="11">
        <v>0.68837017155002511</v>
      </c>
      <c r="M65" s="11">
        <v>3.8393872397853546</v>
      </c>
      <c r="N65" s="11">
        <v>4.5277574113353793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3.7427673280088096</v>
      </c>
      <c r="C66" s="11">
        <v>5.9990689455742974</v>
      </c>
      <c r="D66" s="11">
        <f t="shared" ref="D66:D89" si="50">C66-B66</f>
        <v>2.2563016175654877</v>
      </c>
      <c r="E66" s="11">
        <v>2.9395635721508278</v>
      </c>
      <c r="F66" s="11">
        <f t="shared" ref="F66:F89" si="51">SUM(D66:E66)</f>
        <v>5.1958651897163151</v>
      </c>
      <c r="G66" s="200">
        <f t="shared" ref="G66:G89" si="52">IF(B66&gt;0,(1+(E66/B66))^(1/($C$6-$B$6))-1,0)</f>
        <v>3.9399116154237745E-2</v>
      </c>
      <c r="I66" s="11" t="str">
        <f>I55</f>
        <v>Administrative and secretarial occupations</v>
      </c>
      <c r="J66" s="11">
        <v>6.1168711052600635</v>
      </c>
      <c r="K66" s="11">
        <v>7.5151861405321494</v>
      </c>
      <c r="L66" s="11">
        <v>1.3983150352720857</v>
      </c>
      <c r="M66" s="11">
        <v>3.7874085096531407</v>
      </c>
      <c r="N66" s="11">
        <v>5.185723544925227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13.618125034025127</v>
      </c>
      <c r="C67" s="11">
        <v>25.148291058689544</v>
      </c>
      <c r="D67" s="11">
        <f t="shared" si="50"/>
        <v>11.530166024664418</v>
      </c>
      <c r="E67" s="11">
        <v>8.1818779268677257</v>
      </c>
      <c r="F67" s="11">
        <f t="shared" si="51"/>
        <v>19.712043951532145</v>
      </c>
      <c r="G67" s="200">
        <f t="shared" si="52"/>
        <v>3.1864367730832122E-2</v>
      </c>
      <c r="I67" s="11" t="str">
        <f t="shared" ref="I67:I71" si="53">I56</f>
        <v>Skilled trades occupations</v>
      </c>
      <c r="J67" s="11">
        <v>4.6440242371060148</v>
      </c>
      <c r="K67" s="11">
        <v>6.0238948290825611</v>
      </c>
      <c r="L67" s="11">
        <v>1.3798705919765468</v>
      </c>
      <c r="M67" s="11">
        <v>2.7823836769300243</v>
      </c>
      <c r="N67" s="11">
        <v>4.1622542689065707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6.6447699158776308</v>
      </c>
      <c r="C68" s="11">
        <v>8.8661205784058659</v>
      </c>
      <c r="D68" s="11">
        <f t="shared" si="50"/>
        <v>2.2213506625282351</v>
      </c>
      <c r="E68" s="11">
        <v>4.214053282667086</v>
      </c>
      <c r="F68" s="11">
        <f t="shared" si="51"/>
        <v>6.4354039451953211</v>
      </c>
      <c r="G68" s="200">
        <f t="shared" si="52"/>
        <v>3.3285149350650522E-2</v>
      </c>
      <c r="I68" s="11" t="str">
        <f t="shared" si="53"/>
        <v>Caring, leisure and other service occupations</v>
      </c>
      <c r="J68" s="11">
        <v>5.4401444013814633</v>
      </c>
      <c r="K68" s="11">
        <v>7.0463293195045589</v>
      </c>
      <c r="L68" s="11">
        <v>1.6061849181230949</v>
      </c>
      <c r="M68" s="11">
        <v>3.6944200516891632</v>
      </c>
      <c r="N68" s="11">
        <v>5.3006049698122588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17.162205427080487</v>
      </c>
      <c r="C69" s="11">
        <v>21.106262378589054</v>
      </c>
      <c r="D69" s="11">
        <f t="shared" ref="D69" si="54">C69-B69</f>
        <v>3.9440569515085677</v>
      </c>
      <c r="E69" s="11">
        <v>10.205791469519788</v>
      </c>
      <c r="F69" s="11">
        <f t="shared" ref="F69" si="55">SUM(D69:E69)</f>
        <v>14.149848421028356</v>
      </c>
      <c r="G69" s="200">
        <f t="shared" si="52"/>
        <v>3.1599986363006316E-2</v>
      </c>
      <c r="I69" s="11" t="str">
        <f t="shared" si="53"/>
        <v>Sales and customer service occupations</v>
      </c>
      <c r="J69" s="11">
        <v>2.740467278819692</v>
      </c>
      <c r="K69" s="11">
        <v>3.3860383235601632</v>
      </c>
      <c r="L69" s="11">
        <v>0.64557104474047122</v>
      </c>
      <c r="M69" s="11">
        <v>1.4149543396024025</v>
      </c>
      <c r="N69" s="11">
        <v>2.0605253843428737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14.973390026872087</v>
      </c>
      <c r="C70" s="11">
        <v>21.195458801723834</v>
      </c>
      <c r="D70" s="11">
        <f t="shared" si="50"/>
        <v>6.2220687748517474</v>
      </c>
      <c r="E70" s="11">
        <v>9.0782444034029588</v>
      </c>
      <c r="F70" s="11">
        <f t="shared" si="51"/>
        <v>15.300313178254706</v>
      </c>
      <c r="G70" s="200">
        <f t="shared" si="52"/>
        <v>3.2099649263562791E-2</v>
      </c>
      <c r="I70" s="11" t="str">
        <f t="shared" si="53"/>
        <v>Process, plant and machine operatives</v>
      </c>
      <c r="J70" s="11">
        <v>1.56988629099997</v>
      </c>
      <c r="K70" s="11">
        <v>2.0900565145085825</v>
      </c>
      <c r="L70" s="11">
        <v>0.52017022350861264</v>
      </c>
      <c r="M70" s="11">
        <v>1.1077429409128108</v>
      </c>
      <c r="N70" s="11">
        <v>1.6279131644214233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2.2258550161941142</v>
      </c>
      <c r="C71" s="11">
        <v>2.95303403179763</v>
      </c>
      <c r="D71" s="11">
        <f t="shared" si="50"/>
        <v>0.72717901560351583</v>
      </c>
      <c r="E71" s="11">
        <v>1.1002252623819955</v>
      </c>
      <c r="F71" s="11">
        <f t="shared" si="51"/>
        <v>1.8274042779855113</v>
      </c>
      <c r="G71" s="200">
        <f t="shared" si="52"/>
        <v>2.7138615616161932E-2</v>
      </c>
      <c r="I71" s="11" t="str">
        <f t="shared" si="53"/>
        <v>Elementary occupations</v>
      </c>
      <c r="J71" s="11">
        <v>3.7850967506995836</v>
      </c>
      <c r="K71" s="11">
        <v>5.6708298479759316</v>
      </c>
      <c r="L71" s="11">
        <v>1.8857330972763482</v>
      </c>
      <c r="M71" s="11">
        <v>2.8251750573907399</v>
      </c>
      <c r="N71" s="11">
        <v>4.7109081546670879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1.7260852505293742</v>
      </c>
      <c r="C72" s="11">
        <v>4.5049081460035145</v>
      </c>
      <c r="D72" s="11">
        <f t="shared" si="50"/>
        <v>2.7788228954741401</v>
      </c>
      <c r="E72" s="11">
        <v>2.0432410261133858</v>
      </c>
      <c r="F72" s="11">
        <f t="shared" si="51"/>
        <v>4.8220639215875263</v>
      </c>
      <c r="G72" s="200">
        <f t="shared" si="52"/>
        <v>5.3448799858401008E-2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0.79799408373351932</v>
      </c>
      <c r="C73" s="11">
        <v>1.0493913822867349</v>
      </c>
      <c r="D73" s="11">
        <f t="shared" si="50"/>
        <v>0.25139729855321558</v>
      </c>
      <c r="E73" s="11">
        <v>0.28052913729778572</v>
      </c>
      <c r="F73" s="11">
        <f t="shared" si="51"/>
        <v>0.5319264358510013</v>
      </c>
      <c r="G73" s="200">
        <f t="shared" si="52"/>
        <v>2.0286143564053782E-2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3.8348851272335853</v>
      </c>
      <c r="C74" s="11">
        <v>5.2168246764093889</v>
      </c>
      <c r="D74" s="11">
        <f t="shared" ref="D74:D75" si="56">C74-B74</f>
        <v>1.3819395491758035</v>
      </c>
      <c r="E74" s="11">
        <v>2.3096057743097784</v>
      </c>
      <c r="F74" s="11">
        <f t="shared" ref="F74:F75" si="57">SUM(D74:E74)</f>
        <v>3.691545323485582</v>
      </c>
      <c r="G74" s="200">
        <f t="shared" si="52"/>
        <v>3.1926827293831561E-2</v>
      </c>
      <c r="I74" s="11" t="str">
        <f>I63</f>
        <v>Managers, directors and senior officials</v>
      </c>
      <c r="J74" s="11">
        <f t="array" ref="J74:J82">MMULT(aggregation!$B$13:$AA$21,B181:B206)</f>
        <v>18.010648754524581</v>
      </c>
      <c r="K74" s="11">
        <f t="array" ref="K74:K82">MMULT(aggregation!$B$13:$AA$21,C181:C206)</f>
        <v>16.966131408250163</v>
      </c>
      <c r="L74" s="11">
        <f t="array" ref="L74:L82">MMULT(aggregation!$B$13:$AA$21,D181:D206)</f>
        <v>-1.0445173462744179</v>
      </c>
      <c r="M74" s="11">
        <f t="array" ref="M74:M82">MMULT(aggregation!$B$13:$AA$21,E181:E206)</f>
        <v>7.5294587409199725</v>
      </c>
      <c r="N74" s="11">
        <f t="array" ref="N74:N82">MMULT(aggregation!$B$13:$AA$21,F181:F206)</f>
        <v>6.4849413946455545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8.597515374192259</v>
      </c>
      <c r="C75" s="11">
        <v>12.38529216954197</v>
      </c>
      <c r="D75" s="11">
        <f t="shared" si="56"/>
        <v>3.7877767953497106</v>
      </c>
      <c r="E75" s="11">
        <v>5.2131483043919564</v>
      </c>
      <c r="F75" s="11">
        <f t="shared" si="57"/>
        <v>9.0009250997416679</v>
      </c>
      <c r="G75" s="200">
        <f t="shared" si="52"/>
        <v>3.2102363422768621E-2</v>
      </c>
      <c r="I75" s="11" t="str">
        <f>I64</f>
        <v>Professional occupations</v>
      </c>
      <c r="J75" s="11">
        <v>19.282079472090466</v>
      </c>
      <c r="K75" s="11">
        <v>21.344604473112319</v>
      </c>
      <c r="L75" s="11">
        <v>2.0625250010218572</v>
      </c>
      <c r="M75" s="11">
        <v>8.0977289968178425</v>
      </c>
      <c r="N75" s="11">
        <v>10.1602539978397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5.0395712117130476</v>
      </c>
      <c r="C76" s="11">
        <v>8.5538174358808075</v>
      </c>
      <c r="D76" s="11">
        <f t="shared" si="50"/>
        <v>3.5142462241677599</v>
      </c>
      <c r="E76" s="11">
        <v>3.749814662227108</v>
      </c>
      <c r="F76" s="11">
        <f t="shared" si="51"/>
        <v>7.2640608863948675</v>
      </c>
      <c r="G76" s="200">
        <f t="shared" si="52"/>
        <v>3.7777689069881548E-2</v>
      </c>
      <c r="I76" s="11" t="str">
        <f>I65</f>
        <v>Associate professional occupations</v>
      </c>
      <c r="J76" s="11">
        <v>20.203332344400394</v>
      </c>
      <c r="K76" s="11">
        <v>20.690296800649946</v>
      </c>
      <c r="L76" s="11">
        <v>0.48696445624955165</v>
      </c>
      <c r="M76" s="11">
        <v>8.9148131187441901</v>
      </c>
      <c r="N76" s="11">
        <v>9.4017775749937424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0.94846309304905319</v>
      </c>
      <c r="C77" s="11">
        <v>1.613709015272031</v>
      </c>
      <c r="D77" s="11">
        <f t="shared" si="50"/>
        <v>0.66524592222297785</v>
      </c>
      <c r="E77" s="11">
        <v>0.8119335380760796</v>
      </c>
      <c r="F77" s="11">
        <f t="shared" si="51"/>
        <v>1.4771794602990576</v>
      </c>
      <c r="G77" s="200">
        <f t="shared" si="52"/>
        <v>4.2091866318632043E-2</v>
      </c>
      <c r="I77" s="11" t="str">
        <f>I66</f>
        <v>Administrative and secretarial occupations</v>
      </c>
      <c r="J77" s="11">
        <v>17.884170513061719</v>
      </c>
      <c r="K77" s="11">
        <v>11.457033412865002</v>
      </c>
      <c r="L77" s="11">
        <v>-6.4271371001967177</v>
      </c>
      <c r="M77" s="11">
        <v>7.5398049586545017</v>
      </c>
      <c r="N77" s="11">
        <v>1.1126678584577838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0.18444988347621413</v>
      </c>
      <c r="C78" s="11">
        <v>0.26598336434130521</v>
      </c>
      <c r="D78" s="11">
        <f t="shared" si="50"/>
        <v>8.1533480865091074E-2</v>
      </c>
      <c r="E78" s="11">
        <v>0.12382951730926046</v>
      </c>
      <c r="F78" s="11">
        <f t="shared" si="51"/>
        <v>0.20536299817435155</v>
      </c>
      <c r="G78" s="200">
        <f t="shared" si="52"/>
        <v>3.4834918529961678E-2</v>
      </c>
      <c r="I78" s="11" t="str">
        <f t="shared" ref="I78:I82" si="58">I67</f>
        <v>Skilled trades occupations</v>
      </c>
      <c r="J78" s="11">
        <v>22.463759414803221</v>
      </c>
      <c r="K78" s="11">
        <v>22.415915504901548</v>
      </c>
      <c r="L78" s="11">
        <v>-4.7843909901668313E-2</v>
      </c>
      <c r="M78" s="11">
        <v>8.5654447795204156</v>
      </c>
      <c r="N78" s="11">
        <v>8.5176008696187466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0.61999547955018453</v>
      </c>
      <c r="C79" s="11">
        <v>1.3348145448899424</v>
      </c>
      <c r="D79" s="11">
        <f t="shared" si="50"/>
        <v>0.71481906533975792</v>
      </c>
      <c r="E79" s="11">
        <v>0.4873163739080979</v>
      </c>
      <c r="F79" s="11">
        <f t="shared" si="51"/>
        <v>1.2021354392478558</v>
      </c>
      <c r="G79" s="200">
        <f t="shared" si="52"/>
        <v>3.9422455622356356E-2</v>
      </c>
      <c r="I79" s="11" t="str">
        <f t="shared" si="58"/>
        <v>Caring, leisure and other service occupations</v>
      </c>
      <c r="J79" s="11">
        <v>24.509863237080204</v>
      </c>
      <c r="K79" s="11">
        <v>27.910816418579117</v>
      </c>
      <c r="L79" s="11">
        <v>3.40095318149891</v>
      </c>
      <c r="M79" s="11">
        <v>14.168960851578341</v>
      </c>
      <c r="N79" s="11">
        <v>17.56991403307725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0.28272497241054817</v>
      </c>
      <c r="C80" s="11">
        <v>0.4004690231039586</v>
      </c>
      <c r="D80" s="11">
        <f t="shared" ref="D80" si="59">C80-B80</f>
        <v>0.11774405069341043</v>
      </c>
      <c r="E80" s="11">
        <v>0.17358937904061372</v>
      </c>
      <c r="F80" s="11">
        <f t="shared" ref="F80" si="60">SUM(D80:E80)</f>
        <v>0.29133342973402415</v>
      </c>
      <c r="G80" s="200">
        <f t="shared" si="52"/>
        <v>3.2428529744001677E-2</v>
      </c>
      <c r="I80" s="11" t="str">
        <f t="shared" si="58"/>
        <v>Sales and customer service occupations</v>
      </c>
      <c r="J80" s="11">
        <v>17.139969741139275</v>
      </c>
      <c r="K80" s="11">
        <v>17.903482813271907</v>
      </c>
      <c r="L80" s="11">
        <v>0.76351307213263331</v>
      </c>
      <c r="M80" s="11">
        <v>7.6902685257347638</v>
      </c>
      <c r="N80" s="11">
        <v>8.4537815978673976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0.64867627146681561</v>
      </c>
      <c r="C81" s="11">
        <v>1.3308661987118193</v>
      </c>
      <c r="D81" s="11">
        <f t="shared" si="50"/>
        <v>0.68218992724500371</v>
      </c>
      <c r="E81" s="11">
        <v>0.5492893664622398</v>
      </c>
      <c r="F81" s="11">
        <f t="shared" si="51"/>
        <v>1.2314792937072436</v>
      </c>
      <c r="G81" s="200">
        <f t="shared" si="52"/>
        <v>4.1744197096174718E-2</v>
      </c>
      <c r="I81" s="11" t="str">
        <f t="shared" si="58"/>
        <v>Process, plant and machine operatives</v>
      </c>
      <c r="J81" s="11">
        <v>7.5938638469540187</v>
      </c>
      <c r="K81" s="11">
        <v>9.1296965795830349</v>
      </c>
      <c r="L81" s="11">
        <v>1.5358327326290162</v>
      </c>
      <c r="M81" s="11">
        <v>3.8075732903337536</v>
      </c>
      <c r="N81" s="11">
        <v>5.3434060229627693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2.7543362655052435</v>
      </c>
      <c r="C82" s="11">
        <v>5.1310716036172312</v>
      </c>
      <c r="D82" s="11">
        <f t="shared" si="50"/>
        <v>2.3767353381119878</v>
      </c>
      <c r="E82" s="11">
        <v>2.4093757676073624</v>
      </c>
      <c r="F82" s="11">
        <f t="shared" si="51"/>
        <v>4.7861111057193497</v>
      </c>
      <c r="G82" s="200">
        <f t="shared" si="52"/>
        <v>4.2788749454583552E-2</v>
      </c>
      <c r="I82" s="11" t="str">
        <f t="shared" si="58"/>
        <v>Elementary occupations</v>
      </c>
      <c r="J82" s="11">
        <v>16.550599647218007</v>
      </c>
      <c r="K82" s="11">
        <v>15.236424744091336</v>
      </c>
      <c r="L82" s="11">
        <v>-1.3141749031266707</v>
      </c>
      <c r="M82" s="11">
        <v>7.6661606716649171</v>
      </c>
      <c r="N82" s="11">
        <v>6.3519857685382464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0.51810487814013673</v>
      </c>
      <c r="C83" s="11">
        <v>0.75592161328518759</v>
      </c>
      <c r="D83" s="11">
        <f t="shared" ref="D83:D84" si="61">C83-B83</f>
        <v>0.23781673514505086</v>
      </c>
      <c r="E83" s="11">
        <v>0.35419258745100374</v>
      </c>
      <c r="F83" s="11">
        <f t="shared" ref="F83:F84" si="62">SUM(D83:E83)</f>
        <v>0.59200932259605454</v>
      </c>
      <c r="G83" s="200">
        <f t="shared" si="52"/>
        <v>3.5340322954991121E-2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4.9322290412567756E-2</v>
      </c>
      <c r="C84" s="11">
        <v>5.7593633281700168E-2</v>
      </c>
      <c r="D84" s="11">
        <f t="shared" si="61"/>
        <v>8.2713428691324128E-3</v>
      </c>
      <c r="E84" s="11">
        <v>2.4919310223439996E-2</v>
      </c>
      <c r="F84" s="11">
        <f t="shared" si="62"/>
        <v>3.3190653092572409E-2</v>
      </c>
      <c r="G84" s="200">
        <f t="shared" si="52"/>
        <v>2.7638277969026293E-2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2.1579316680258778</v>
      </c>
      <c r="C85" s="11">
        <v>3.7386972509703553</v>
      </c>
      <c r="D85" s="11">
        <f t="shared" si="50"/>
        <v>1.5807655829444776</v>
      </c>
      <c r="E85" s="11">
        <v>1.4126697946683366</v>
      </c>
      <c r="F85" s="11">
        <f t="shared" si="51"/>
        <v>2.9934353776128142</v>
      </c>
      <c r="G85" s="200">
        <f t="shared" si="52"/>
        <v>3.4142165154549042E-2</v>
      </c>
      <c r="I85" s="11" t="str">
        <f>I74</f>
        <v>Managers, directors and senior officials</v>
      </c>
      <c r="J85" s="11">
        <f t="array" ref="J85:J93">MMULT(aggregation!$B$13:$AA$21,B210:B235)</f>
        <v>14.260275969861322</v>
      </c>
      <c r="K85" s="11">
        <f t="array" ref="K85:K93">MMULT(aggregation!$B$13:$AA$21,C210:C235)</f>
        <v>11.70768294746156</v>
      </c>
      <c r="L85" s="11">
        <f t="array" ref="L85:L93">MMULT(aggregation!$B$13:$AA$21,D210:D235)</f>
        <v>-2.5525930223997637</v>
      </c>
      <c r="M85" s="11">
        <f t="array" ref="M85:M93">MMULT(aggregation!$B$13:$AA$21,E210:E235)</f>
        <v>6.1385432401361557</v>
      </c>
      <c r="N85" s="11">
        <f t="array" ref="N85:N93">MMULT(aggregation!$B$13:$AA$21,F210:F235)</f>
        <v>3.585950217736392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0.67559155254982861</v>
      </c>
      <c r="C86" s="11">
        <v>1.1689919183210342</v>
      </c>
      <c r="D86" s="11">
        <f t="shared" si="50"/>
        <v>0.49340036577120561</v>
      </c>
      <c r="E86" s="11">
        <v>0.46340048572142156</v>
      </c>
      <c r="F86" s="11">
        <f t="shared" si="51"/>
        <v>0.95680085149262717</v>
      </c>
      <c r="G86" s="200">
        <f t="shared" si="52"/>
        <v>3.5434024479817472E-2</v>
      </c>
      <c r="I86" s="11" t="str">
        <f>I75</f>
        <v>Professional occupations</v>
      </c>
      <c r="J86" s="11">
        <v>12.792562701726723</v>
      </c>
      <c r="K86" s="11">
        <v>12.065880295372452</v>
      </c>
      <c r="L86" s="11">
        <v>-0.72668240635427361</v>
      </c>
      <c r="M86" s="11">
        <v>4.9787098405828072</v>
      </c>
      <c r="N86" s="11">
        <v>4.252027434228534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0.20796817956110161</v>
      </c>
      <c r="C87" s="11">
        <v>0.45046559418889204</v>
      </c>
      <c r="D87" s="11">
        <f t="shared" ref="D87:D88" si="63">C87-B87</f>
        <v>0.24249741462779043</v>
      </c>
      <c r="E87" s="11">
        <v>0.15707573378737227</v>
      </c>
      <c r="F87" s="11">
        <f t="shared" ref="F87:F88" si="64">SUM(D87:E87)</f>
        <v>0.39957314841516267</v>
      </c>
      <c r="G87" s="200">
        <f t="shared" si="52"/>
        <v>3.8221172962554339E-2</v>
      </c>
      <c r="I87" s="11" t="str">
        <f>I76</f>
        <v>Associate professional occupations</v>
      </c>
      <c r="J87" s="11">
        <v>14.711523419966412</v>
      </c>
      <c r="K87" s="11">
        <v>12.363791616554876</v>
      </c>
      <c r="L87" s="11">
        <v>-2.3477318034115355</v>
      </c>
      <c r="M87" s="11">
        <v>5.4681834150533746</v>
      </c>
      <c r="N87" s="11">
        <v>3.1204516116418395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0.57148681044269389</v>
      </c>
      <c r="C88" s="11">
        <v>0.91086472559219656</v>
      </c>
      <c r="D88" s="11">
        <f t="shared" si="63"/>
        <v>0.33937791514950266</v>
      </c>
      <c r="E88" s="11">
        <v>0.4686715307803781</v>
      </c>
      <c r="F88" s="11">
        <f t="shared" si="64"/>
        <v>0.80804944592988082</v>
      </c>
      <c r="G88" s="200">
        <f t="shared" si="52"/>
        <v>4.0733536936144121E-2</v>
      </c>
      <c r="I88" s="11" t="str">
        <f>I77</f>
        <v>Administrative and secretarial occupations</v>
      </c>
      <c r="J88" s="11">
        <v>17.893438394287646</v>
      </c>
      <c r="K88" s="11">
        <v>9.4276384917820764</v>
      </c>
      <c r="L88" s="11">
        <v>-8.4657999025055677</v>
      </c>
      <c r="M88" s="11">
        <v>5.9441192029917289</v>
      </c>
      <c r="N88" s="11">
        <v>-2.5216806995138388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0.12334874494544298</v>
      </c>
      <c r="C89" s="11">
        <v>0.41388614435009496</v>
      </c>
      <c r="D89" s="11">
        <f t="shared" si="50"/>
        <v>0.29053739940465195</v>
      </c>
      <c r="E89" s="11">
        <v>0.15690145726262406</v>
      </c>
      <c r="F89" s="11">
        <f t="shared" si="51"/>
        <v>0.44743885666727601</v>
      </c>
      <c r="G89" s="200">
        <f t="shared" si="52"/>
        <v>5.6235467505506342E-2</v>
      </c>
      <c r="I89" s="11" t="str">
        <f t="shared" ref="I89:I93" si="65">I78</f>
        <v>Skilled trades occupations</v>
      </c>
      <c r="J89" s="11">
        <v>17.312738425052046</v>
      </c>
      <c r="K89" s="11">
        <v>16.580709808838009</v>
      </c>
      <c r="L89" s="11">
        <v>-0.73202861621404058</v>
      </c>
      <c r="M89" s="11">
        <v>7.1291760128725929</v>
      </c>
      <c r="N89" s="11">
        <v>6.3971473966585526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2.2292794844469177</v>
      </c>
      <c r="C90" s="11">
        <v>3.5743710317497523</v>
      </c>
      <c r="D90" s="11">
        <f t="shared" ref="D90" si="66">C90-B90</f>
        <v>1.3450915473028346</v>
      </c>
      <c r="E90" s="11">
        <v>1.6549994570811541</v>
      </c>
      <c r="F90" s="11">
        <f t="shared" ref="F90" si="67">SUM(D90:E90)</f>
        <v>3.0000910043839886</v>
      </c>
      <c r="G90" s="200">
        <f t="shared" ref="G90:G91" si="68">IF(B90&gt;0,(1+(E90/B90))^(1/($C$6-$B$6))-1,0)</f>
        <v>3.7710933915250378E-2</v>
      </c>
      <c r="I90" s="11" t="str">
        <f t="shared" si="65"/>
        <v>Caring, leisure and other service occupations</v>
      </c>
      <c r="J90" s="11">
        <v>17.130121079028207</v>
      </c>
      <c r="K90" s="11">
        <v>14.198305878101262</v>
      </c>
      <c r="L90" s="11">
        <v>-2.9318152009269447</v>
      </c>
      <c r="M90" s="11">
        <v>7.2814472891374962</v>
      </c>
      <c r="N90" s="11">
        <v>4.3496320882105515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100.76643559785769</v>
      </c>
      <c r="C91" s="11">
        <f t="shared" ref="C91:F91" si="69">SUM(C65:C90)</f>
        <v>151.64782134408213</v>
      </c>
      <c r="D91" s="11">
        <f t="shared" si="69"/>
        <v>50.881385746224431</v>
      </c>
      <c r="E91" s="11">
        <f t="shared" si="69"/>
        <v>64.77879537830627</v>
      </c>
      <c r="F91" s="11">
        <f t="shared" si="69"/>
        <v>115.66018112453067</v>
      </c>
      <c r="G91" s="200">
        <f t="shared" si="68"/>
        <v>3.3649705346565417E-2</v>
      </c>
      <c r="I91" s="11" t="str">
        <f t="shared" si="65"/>
        <v>Sales and customer service occupations</v>
      </c>
      <c r="J91" s="11">
        <v>14.656473629438842</v>
      </c>
      <c r="K91" s="11">
        <v>12.208282388501168</v>
      </c>
      <c r="L91" s="11">
        <v>-2.4481912409376752</v>
      </c>
      <c r="M91" s="11">
        <v>5.9004549496108183</v>
      </c>
      <c r="N91" s="11">
        <v>3.4522637086731431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9.4693422932590661</v>
      </c>
      <c r="K92" s="11">
        <v>9.4001781059486902</v>
      </c>
      <c r="L92" s="11">
        <v>-6.916418731037588E-2</v>
      </c>
      <c r="M92" s="11">
        <v>4.6396267164119376</v>
      </c>
      <c r="N92" s="11">
        <v>4.5704625291015617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23.085396817835793</v>
      </c>
      <c r="K93" s="11">
        <v>20.943296087915463</v>
      </c>
      <c r="L93" s="11">
        <v>-2.1421007299203323</v>
      </c>
      <c r="M93" s="11">
        <v>10.200207022043662</v>
      </c>
      <c r="N93" s="11">
        <v>8.0581062921233286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21.768809136569264</v>
      </c>
      <c r="C94" s="11">
        <v>23.143544072665126</v>
      </c>
      <c r="D94" s="11">
        <f>C94-B94</f>
        <v>1.3747349360958623</v>
      </c>
      <c r="E94" s="11">
        <v>12.248758333840019</v>
      </c>
      <c r="F94" s="11">
        <f>SUM(D94:E94)</f>
        <v>13.623493269935882</v>
      </c>
      <c r="G94" s="200">
        <f>IF(B94&gt;0,(1+(E94/B94))^(1/($C$6-$B$6))-1,0)</f>
        <v>3.0207179662873562E-2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7.1690001557565477</v>
      </c>
      <c r="C95" s="11">
        <v>9.3862553952047456</v>
      </c>
      <c r="D95" s="11">
        <f t="shared" ref="D95:D118" si="72">C95-B95</f>
        <v>2.2172552394481979</v>
      </c>
      <c r="E95" s="11">
        <v>5.218164010571126</v>
      </c>
      <c r="F95" s="11">
        <f t="shared" ref="F95:F118" si="73">SUM(D95:E95)</f>
        <v>7.4354192500193239</v>
      </c>
      <c r="G95" s="200">
        <f t="shared" ref="G95:G120" si="74">IF(B95&gt;0,(1+(E95/B95))^(1/($C$6-$B$6))-1,0)</f>
        <v>3.7132443954534855E-2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20.248236445718597</v>
      </c>
      <c r="C96" s="11">
        <v>26.842786201095166</v>
      </c>
      <c r="D96" s="11">
        <f t="shared" si="72"/>
        <v>6.5945497553765691</v>
      </c>
      <c r="E96" s="11">
        <v>9.9671767655285546</v>
      </c>
      <c r="F96" s="11">
        <f t="shared" si="73"/>
        <v>16.561726520905125</v>
      </c>
      <c r="G96" s="200">
        <f t="shared" si="74"/>
        <v>2.704488091918833E-2</v>
      </c>
      <c r="I96" s="11" t="str">
        <f>I85</f>
        <v>Managers, directors and senior officials</v>
      </c>
      <c r="J96" s="11">
        <f t="array" ref="J96:J104">MMULT(aggregation!$B$13:$AA$21,B239:B264)</f>
        <v>8.6300465382422207</v>
      </c>
      <c r="K96" s="11">
        <f t="array" ref="K96:K104">MMULT(aggregation!$B$13:$AA$21,C239:C264)</f>
        <v>6.2972451154768585</v>
      </c>
      <c r="L96" s="11">
        <f t="array" ref="L96:L104">MMULT(aggregation!$B$13:$AA$21,D239:D264)</f>
        <v>-2.3328014227653622</v>
      </c>
      <c r="M96" s="11">
        <f t="array" ref="M96:M104">MMULT(aggregation!$B$13:$AA$21,E239:E264)</f>
        <v>3.313946449947891</v>
      </c>
      <c r="N96" s="11">
        <f t="array" ref="N96:N104">MMULT(aggregation!$B$13:$AA$21,F239:F264)</f>
        <v>0.98114502718252883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12.397236762079627</v>
      </c>
      <c r="C97" s="11">
        <v>14.16018105636633</v>
      </c>
      <c r="D97" s="11">
        <f t="shared" si="72"/>
        <v>1.7629442942867026</v>
      </c>
      <c r="E97" s="11">
        <v>7.4660948606685347</v>
      </c>
      <c r="F97" s="11">
        <f t="shared" si="73"/>
        <v>9.2290391549552382</v>
      </c>
      <c r="G97" s="200">
        <f t="shared" si="74"/>
        <v>3.1925821685395706E-2</v>
      </c>
      <c r="I97" s="11" t="str">
        <f>I86</f>
        <v>Professional occupations</v>
      </c>
      <c r="J97" s="11">
        <v>7.2984911066428904</v>
      </c>
      <c r="K97" s="11">
        <v>5.6349060485602527</v>
      </c>
      <c r="L97" s="11">
        <v>-1.6635850580826379</v>
      </c>
      <c r="M97" s="11">
        <v>2.5397051295586852</v>
      </c>
      <c r="N97" s="11">
        <v>0.87612007147604731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9.6796086358976332</v>
      </c>
      <c r="C98" s="11">
        <v>7.0549584344641172</v>
      </c>
      <c r="D98" s="11">
        <f t="shared" ref="D98" si="75">C98-B98</f>
        <v>-2.624650201433516</v>
      </c>
      <c r="E98" s="11">
        <v>4.0981030124433477</v>
      </c>
      <c r="F98" s="11">
        <f t="shared" ref="F98" si="76">SUM(D98:E98)</f>
        <v>1.4734528110098317</v>
      </c>
      <c r="G98" s="200">
        <f t="shared" si="74"/>
        <v>2.381452390895844E-2</v>
      </c>
      <c r="I98" s="11" t="str">
        <f>I87</f>
        <v>Associate professional occupations</v>
      </c>
      <c r="J98" s="11">
        <v>8.0296456613731113</v>
      </c>
      <c r="K98" s="11">
        <v>5.2782251728538601</v>
      </c>
      <c r="L98" s="11">
        <v>-2.7514204885192513</v>
      </c>
      <c r="M98" s="11">
        <v>2.4508330937995901</v>
      </c>
      <c r="N98" s="11">
        <v>-0.30058739471966084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23.076669977993706</v>
      </c>
      <c r="C99" s="11">
        <v>25.867122338097374</v>
      </c>
      <c r="D99" s="11">
        <f t="shared" si="72"/>
        <v>2.7904523601036679</v>
      </c>
      <c r="E99" s="11">
        <v>12.506845672555658</v>
      </c>
      <c r="F99" s="11">
        <f t="shared" si="73"/>
        <v>15.297298032659326</v>
      </c>
      <c r="G99" s="200">
        <f t="shared" si="74"/>
        <v>2.9291487334881516E-2</v>
      </c>
      <c r="I99" s="11" t="str">
        <f>I88</f>
        <v>Administrative and secretarial occupations</v>
      </c>
      <c r="J99" s="11">
        <v>9.7154241243910757</v>
      </c>
      <c r="K99" s="11">
        <v>1.8154437030354298</v>
      </c>
      <c r="L99" s="11">
        <v>-7.8999804213556448</v>
      </c>
      <c r="M99" s="11">
        <v>2.0022121651303708</v>
      </c>
      <c r="N99" s="11">
        <v>-5.897768256225274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4.5559325815702296</v>
      </c>
      <c r="C100" s="11">
        <v>5.0122392317613134</v>
      </c>
      <c r="D100" s="11">
        <f t="shared" si="72"/>
        <v>0.45630665019108374</v>
      </c>
      <c r="E100" s="11">
        <v>2.0974386482443474</v>
      </c>
      <c r="F100" s="11">
        <f t="shared" si="73"/>
        <v>2.5537452984354312</v>
      </c>
      <c r="G100" s="200">
        <f t="shared" si="74"/>
        <v>2.5567613604990491E-2</v>
      </c>
      <c r="I100" s="11" t="str">
        <f t="shared" ref="I100:I104" si="77">I89</f>
        <v>Skilled trades occupations</v>
      </c>
      <c r="J100" s="11">
        <v>10.246023377150268</v>
      </c>
      <c r="K100" s="11">
        <v>9.1587041962970765</v>
      </c>
      <c r="L100" s="11">
        <v>-1.0873191808531901</v>
      </c>
      <c r="M100" s="11">
        <v>3.9538539099608263</v>
      </c>
      <c r="N100" s="11">
        <v>2.8665347291076362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4.5519816694663122</v>
      </c>
      <c r="C101" s="11">
        <v>10.154539775706544</v>
      </c>
      <c r="D101" s="11">
        <f t="shared" si="72"/>
        <v>5.6025581062402319</v>
      </c>
      <c r="E101" s="11">
        <v>5.2028279473053374</v>
      </c>
      <c r="F101" s="11">
        <f t="shared" si="73"/>
        <v>10.805386053545568</v>
      </c>
      <c r="G101" s="200">
        <f t="shared" si="74"/>
        <v>5.2126322821236748E-2</v>
      </c>
      <c r="I101" s="11" t="str">
        <f t="shared" si="77"/>
        <v>Caring, leisure and other service occupations</v>
      </c>
      <c r="J101" s="11">
        <v>5.1465970142502782</v>
      </c>
      <c r="K101" s="11">
        <v>3.6879351639746671</v>
      </c>
      <c r="L101" s="11">
        <v>-1.4586618502756108</v>
      </c>
      <c r="M101" s="11">
        <v>1.6509566675882359</v>
      </c>
      <c r="N101" s="11">
        <v>0.19229481731262518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3.1172682715985887</v>
      </c>
      <c r="C102" s="11">
        <v>3.6691842644125323</v>
      </c>
      <c r="D102" s="11">
        <f t="shared" si="72"/>
        <v>0.55191599281394366</v>
      </c>
      <c r="E102" s="11">
        <v>1.3040567289382494</v>
      </c>
      <c r="F102" s="11">
        <f t="shared" si="73"/>
        <v>1.8559727217521931</v>
      </c>
      <c r="G102" s="200">
        <f t="shared" si="74"/>
        <v>2.3572361887883586E-2</v>
      </c>
      <c r="I102" s="11" t="str">
        <f t="shared" si="77"/>
        <v>Sales and customer service occupations</v>
      </c>
      <c r="J102" s="11">
        <v>8.7457048620952254</v>
      </c>
      <c r="K102" s="11">
        <v>3.9759702818518621</v>
      </c>
      <c r="L102" s="11">
        <v>-4.7697345802433633</v>
      </c>
      <c r="M102" s="11">
        <v>2.2222654348484538</v>
      </c>
      <c r="N102" s="11">
        <v>-2.547469145394909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6.7559274354848879</v>
      </c>
      <c r="C103" s="11">
        <v>6.8988078177971053</v>
      </c>
      <c r="D103" s="11">
        <f t="shared" ref="D103:D104" si="78">C103-B103</f>
        <v>0.14288038231221734</v>
      </c>
      <c r="E103" s="11">
        <v>3.1905577536701588</v>
      </c>
      <c r="F103" s="11">
        <f t="shared" ref="F103:F104" si="79">SUM(D103:E103)</f>
        <v>3.3334381359823761</v>
      </c>
      <c r="G103" s="200">
        <f t="shared" si="74"/>
        <v>2.6121949540941491E-2</v>
      </c>
      <c r="I103" s="11" t="str">
        <f t="shared" si="77"/>
        <v>Process, plant and machine operatives</v>
      </c>
      <c r="J103" s="11">
        <v>7.1844247316484946</v>
      </c>
      <c r="K103" s="11">
        <v>4.2580449073879727</v>
      </c>
      <c r="L103" s="11">
        <v>-2.9263798242605219</v>
      </c>
      <c r="M103" s="11">
        <v>2.4395998379835606</v>
      </c>
      <c r="N103" s="11">
        <v>-0.48677998627696117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16.21072784552895</v>
      </c>
      <c r="C104" s="11">
        <v>18.348289679380827</v>
      </c>
      <c r="D104" s="11">
        <f t="shared" si="78"/>
        <v>2.1375618338518763</v>
      </c>
      <c r="E104" s="11">
        <v>8.6818935273547382</v>
      </c>
      <c r="F104" s="11">
        <f t="shared" si="79"/>
        <v>10.819455361206614</v>
      </c>
      <c r="G104" s="200">
        <f t="shared" si="74"/>
        <v>2.9005922983024623E-2</v>
      </c>
      <c r="I104" s="11" t="str">
        <f t="shared" si="77"/>
        <v>Elementary occupations</v>
      </c>
      <c r="J104" s="11">
        <v>18.675785684857622</v>
      </c>
      <c r="K104" s="11">
        <v>13.156301269392859</v>
      </c>
      <c r="L104" s="11">
        <v>-5.5194844154647615</v>
      </c>
      <c r="M104" s="11">
        <v>6.5946655060584005</v>
      </c>
      <c r="N104" s="11">
        <v>1.0751810905936399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14.473642347086871</v>
      </c>
      <c r="C105" s="11">
        <v>20.54089226513144</v>
      </c>
      <c r="D105" s="11">
        <f t="shared" si="72"/>
        <v>6.0672499180445687</v>
      </c>
      <c r="E105" s="11">
        <v>9.931533957460239</v>
      </c>
      <c r="F105" s="11">
        <f t="shared" si="73"/>
        <v>15.998783875504808</v>
      </c>
      <c r="G105" s="200">
        <f t="shared" si="74"/>
        <v>3.5444774772433352E-2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2.8993598529575069</v>
      </c>
      <c r="C106" s="11">
        <v>5.5561765198485471</v>
      </c>
      <c r="D106" s="11">
        <f t="shared" si="72"/>
        <v>2.6568166668910402</v>
      </c>
      <c r="E106" s="11">
        <v>2.5313125278900968</v>
      </c>
      <c r="F106" s="11">
        <f t="shared" si="73"/>
        <v>5.188129194781137</v>
      </c>
      <c r="G106" s="200">
        <f t="shared" si="74"/>
        <v>4.2725750757665715E-2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1.596046261827035</v>
      </c>
      <c r="C107" s="11">
        <v>2.6270544912139591</v>
      </c>
      <c r="D107" s="11">
        <f t="shared" si="72"/>
        <v>1.031008229386924</v>
      </c>
      <c r="E107" s="11">
        <v>1.4015416567801227</v>
      </c>
      <c r="F107" s="11">
        <f t="shared" si="73"/>
        <v>2.4325498861670467</v>
      </c>
      <c r="G107" s="200">
        <f t="shared" si="74"/>
        <v>4.29138387660295E-2</v>
      </c>
      <c r="I107" s="11" t="str">
        <f>I96</f>
        <v>Managers, directors and senior officials</v>
      </c>
      <c r="J107" s="11">
        <f t="array" ref="J107:J115">MMULT(aggregation!$B$13:$AA$21,B268:B293)</f>
        <v>1.8714822847189985</v>
      </c>
      <c r="K107" s="11">
        <f t="array" ref="K107:K115">MMULT(aggregation!$B$13:$AA$21,C268:C293)</f>
        <v>2.7755243256872282</v>
      </c>
      <c r="L107" s="11">
        <f t="array" ref="L107:L115">MMULT(aggregation!$B$13:$AA$21,D268:D293)</f>
        <v>0.9040420409682296</v>
      </c>
      <c r="M107" s="11">
        <f t="array" ref="M107:M115">MMULT(aggregation!$B$13:$AA$21,E268:E293)</f>
        <v>0.73884424357977707</v>
      </c>
      <c r="N107" s="11">
        <f t="array" ref="N107:N115">MMULT(aggregation!$B$13:$AA$21,F268:F293)</f>
        <v>1.6428862845480068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1.4820987411833266</v>
      </c>
      <c r="C108" s="11">
        <v>2.1642589033227266</v>
      </c>
      <c r="D108" s="11">
        <f t="shared" si="72"/>
        <v>0.68216016213940001</v>
      </c>
      <c r="E108" s="11">
        <v>0.92525250834980688</v>
      </c>
      <c r="F108" s="11">
        <f t="shared" si="73"/>
        <v>1.6074126704892069</v>
      </c>
      <c r="G108" s="200">
        <f t="shared" si="74"/>
        <v>3.286641231910381E-2</v>
      </c>
      <c r="I108" s="11" t="str">
        <f>I97</f>
        <v>Professional occupations</v>
      </c>
      <c r="J108" s="11">
        <v>1.6147383155792214</v>
      </c>
      <c r="K108" s="11">
        <v>3.617210305307232</v>
      </c>
      <c r="L108" s="11">
        <v>2.0024719897280101</v>
      </c>
      <c r="M108" s="11">
        <v>0.83848337166638798</v>
      </c>
      <c r="N108" s="11">
        <v>2.8409553613943981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0.87094883447994753</v>
      </c>
      <c r="C109" s="11">
        <v>1.0816768533533092</v>
      </c>
      <c r="D109" s="11">
        <f t="shared" ref="D109" si="80">C109-B109</f>
        <v>0.21072801887336168</v>
      </c>
      <c r="E109" s="11">
        <v>0.52731004134492698</v>
      </c>
      <c r="F109" s="11">
        <f t="shared" ref="F109" si="81">SUM(D109:E109)</f>
        <v>0.73803806021828866</v>
      </c>
      <c r="G109" s="200">
        <f t="shared" si="74"/>
        <v>3.2063287200436497E-2</v>
      </c>
      <c r="I109" s="11" t="str">
        <f>I98</f>
        <v>Associate professional occupations</v>
      </c>
      <c r="J109" s="11">
        <v>1.8304715601507198</v>
      </c>
      <c r="K109" s="11">
        <v>3.0922338841784436</v>
      </c>
      <c r="L109" s="11">
        <v>1.2617623240277238</v>
      </c>
      <c r="M109" s="11">
        <v>0.74277542372737182</v>
      </c>
      <c r="N109" s="11">
        <v>2.0045377477550961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1.6102942375950495</v>
      </c>
      <c r="C110" s="11">
        <v>2.7908075318146524</v>
      </c>
      <c r="D110" s="11">
        <f t="shared" si="72"/>
        <v>1.1805132942196028</v>
      </c>
      <c r="E110" s="11">
        <v>1.2451181283746586</v>
      </c>
      <c r="F110" s="11">
        <f t="shared" si="73"/>
        <v>2.4256314225942615</v>
      </c>
      <c r="G110" s="200">
        <f t="shared" si="74"/>
        <v>3.8925102489780761E-2</v>
      </c>
      <c r="I110" s="11" t="str">
        <f>I99</f>
        <v>Administrative and secretarial occupations</v>
      </c>
      <c r="J110" s="11">
        <v>2.2153992763315045</v>
      </c>
      <c r="K110" s="11">
        <v>1.2586922835728442</v>
      </c>
      <c r="L110" s="11">
        <v>-0.95670699275866022</v>
      </c>
      <c r="M110" s="11">
        <v>0.48294228919902171</v>
      </c>
      <c r="N110" s="11">
        <v>-0.4737647035596384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7.3987754989001129</v>
      </c>
      <c r="C111" s="11">
        <v>10.54563483459301</v>
      </c>
      <c r="D111" s="11">
        <f>C111-B111</f>
        <v>3.1468593356928967</v>
      </c>
      <c r="E111" s="11">
        <v>5.8447146115131741</v>
      </c>
      <c r="F111" s="11">
        <f>SUM(D111:E111)</f>
        <v>8.9915739472060707</v>
      </c>
      <c r="G111" s="200">
        <f t="shared" si="74"/>
        <v>3.9575829518801342E-2</v>
      </c>
      <c r="I111" s="11" t="str">
        <f t="shared" ref="I111:I115" si="82">I100</f>
        <v>Skilled trades occupations</v>
      </c>
      <c r="J111" s="11">
        <v>4.0865603704118989</v>
      </c>
      <c r="K111" s="11">
        <v>2.0503200339866559</v>
      </c>
      <c r="L111" s="11">
        <v>-2.036240336425243</v>
      </c>
      <c r="M111" s="11">
        <v>0.90477755231178891</v>
      </c>
      <c r="N111" s="11">
        <v>-1.1314627841134544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2.1810084932036422</v>
      </c>
      <c r="C112" s="11">
        <v>3.4326738346070771</v>
      </c>
      <c r="D112" s="11">
        <f t="shared" ref="D112:D113" si="83">C112-B112</f>
        <v>1.2516653414034349</v>
      </c>
      <c r="E112" s="11">
        <v>1.6981435598959971</v>
      </c>
      <c r="F112" s="11">
        <f t="shared" ref="F112:F113" si="84">SUM(D112:E112)</f>
        <v>2.949808901299432</v>
      </c>
      <c r="G112" s="200">
        <f t="shared" si="74"/>
        <v>3.9134976500550867E-2</v>
      </c>
      <c r="I112" s="11" t="str">
        <f t="shared" si="82"/>
        <v>Caring, leisure and other service occupations</v>
      </c>
      <c r="J112" s="11">
        <v>1.3702944254589384</v>
      </c>
      <c r="K112" s="11">
        <v>1.2812578648864636</v>
      </c>
      <c r="L112" s="11">
        <v>-8.9036560572474707E-2</v>
      </c>
      <c r="M112" s="11">
        <v>0.34266924258161385</v>
      </c>
      <c r="N112" s="11">
        <v>0.25363268200913908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0.19147191801413202</v>
      </c>
      <c r="C113" s="11">
        <v>0.2373010634348508</v>
      </c>
      <c r="D113" s="11">
        <f t="shared" si="83"/>
        <v>4.5829145420718781E-2</v>
      </c>
      <c r="E113" s="11">
        <v>0.13084569057925988</v>
      </c>
      <c r="F113" s="11">
        <f t="shared" si="84"/>
        <v>0.17667483599997866</v>
      </c>
      <c r="G113" s="200">
        <f t="shared" si="74"/>
        <v>3.5329518135692961E-2</v>
      </c>
      <c r="I113" s="11" t="str">
        <f t="shared" si="82"/>
        <v>Sales and customer service occupations</v>
      </c>
      <c r="J113" s="11">
        <v>3.1392827974473096</v>
      </c>
      <c r="K113" s="11">
        <v>2.8815187916242486</v>
      </c>
      <c r="L113" s="11">
        <v>-0.2577640058230608</v>
      </c>
      <c r="M113" s="11">
        <v>0.76499815217953748</v>
      </c>
      <c r="N113" s="11">
        <v>0.50723414635647668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7.4570296748175826</v>
      </c>
      <c r="C114" s="11">
        <v>10.47204710045277</v>
      </c>
      <c r="D114" s="11">
        <f t="shared" si="72"/>
        <v>3.0150174256351869</v>
      </c>
      <c r="E114" s="11">
        <v>4.7083900859217005</v>
      </c>
      <c r="F114" s="11">
        <f t="shared" si="73"/>
        <v>7.7234075115568874</v>
      </c>
      <c r="G114" s="200">
        <f t="shared" si="74"/>
        <v>3.3167529076184143E-2</v>
      </c>
      <c r="I114" s="11" t="str">
        <f t="shared" si="82"/>
        <v>Process, plant and machine operatives</v>
      </c>
      <c r="J114" s="11">
        <v>3.0664278885563729</v>
      </c>
      <c r="K114" s="11">
        <v>1.9553642189981948</v>
      </c>
      <c r="L114" s="11">
        <v>-1.1110636695581781</v>
      </c>
      <c r="M114" s="11">
        <v>0.85868967927432827</v>
      </c>
      <c r="N114" s="11">
        <v>-0.25237399028384988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2.3470344268819545</v>
      </c>
      <c r="C115" s="11">
        <v>3.6494411908144349</v>
      </c>
      <c r="D115" s="11">
        <f t="shared" si="72"/>
        <v>1.3024067639324803</v>
      </c>
      <c r="E115" s="11">
        <v>1.5384027686199038</v>
      </c>
      <c r="F115" s="11">
        <f t="shared" si="73"/>
        <v>2.8408095325523841</v>
      </c>
      <c r="G115" s="200">
        <f t="shared" si="74"/>
        <v>3.4176573001513777E-2</v>
      </c>
      <c r="I115" s="11" t="str">
        <f t="shared" si="82"/>
        <v>Elementary occupations</v>
      </c>
      <c r="J115" s="11">
        <v>7.4329506083292882</v>
      </c>
      <c r="K115" s="11">
        <v>5.8889724880611825</v>
      </c>
      <c r="L115" s="11">
        <v>-1.5439781202681058</v>
      </c>
      <c r="M115" s="11">
        <v>1.6935162389932792</v>
      </c>
      <c r="N115" s="11">
        <v>0.14953811872517342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0.49517360856223536</v>
      </c>
      <c r="C116" s="11">
        <v>1.1145797333537593</v>
      </c>
      <c r="D116" s="11">
        <f t="shared" ref="D116:D117" si="85">C116-B116</f>
        <v>0.6194061247915239</v>
      </c>
      <c r="E116" s="11">
        <v>0.40424533691199371</v>
      </c>
      <c r="F116" s="11">
        <f t="shared" ref="F116:F117" si="86">SUM(D116:E116)</f>
        <v>1.0236514617035177</v>
      </c>
      <c r="G116" s="200">
        <f t="shared" si="74"/>
        <v>4.0591568754851703E-2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1.3937483337659773</v>
      </c>
      <c r="C117" s="11">
        <v>2.1314996621028786</v>
      </c>
      <c r="D117" s="11">
        <f t="shared" si="85"/>
        <v>0.73775132833690127</v>
      </c>
      <c r="E117" s="11">
        <v>1.1508087052654523</v>
      </c>
      <c r="F117" s="11">
        <f t="shared" si="86"/>
        <v>1.8885600336023536</v>
      </c>
      <c r="G117" s="200">
        <f t="shared" si="74"/>
        <v>4.09467700465731E-2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0.4172759535238908</v>
      </c>
      <c r="C118" s="11">
        <v>1.4929907513270375</v>
      </c>
      <c r="D118" s="11">
        <f t="shared" si="72"/>
        <v>1.0757147978031467</v>
      </c>
      <c r="E118" s="11">
        <v>0.70495293148434079</v>
      </c>
      <c r="F118" s="11">
        <f t="shared" si="73"/>
        <v>1.7806677292874875</v>
      </c>
      <c r="G118" s="200">
        <f t="shared" si="74"/>
        <v>6.8178598241713795E-2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7.2030764277596466</v>
      </c>
      <c r="C119" s="11">
        <v>9.8589654641795228</v>
      </c>
      <c r="D119" s="11">
        <f t="shared" ref="D119" si="87">C119-B119</f>
        <v>2.6558890364198762</v>
      </c>
      <c r="E119" s="11">
        <v>5.2999817566173304</v>
      </c>
      <c r="F119" s="11">
        <f t="shared" ref="F119" si="88">SUM(D119:E119)</f>
        <v>7.9558707930372066</v>
      </c>
      <c r="G119" s="200">
        <f t="shared" si="74"/>
        <v>3.7448503644338382E-2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181.54838352822327</v>
      </c>
      <c r="C120" s="11">
        <f t="shared" ref="C120:F120" si="89">SUM(C94:C119)</f>
        <v>228.23390846650113</v>
      </c>
      <c r="D120" s="11">
        <f t="shared" si="89"/>
        <v>46.685524938277894</v>
      </c>
      <c r="E120" s="11">
        <f t="shared" si="89"/>
        <v>110.02447152812906</v>
      </c>
      <c r="F120" s="11">
        <f t="shared" si="89"/>
        <v>156.70999646640703</v>
      </c>
      <c r="G120" s="200">
        <f t="shared" si="74"/>
        <v>3.2088597986832834E-2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4.2847573121939764</v>
      </c>
      <c r="C123" s="11">
        <v>4.3574799415217758</v>
      </c>
      <c r="D123" s="11">
        <f>C123-B123</f>
        <v>7.2722629327799382E-2</v>
      </c>
      <c r="E123" s="11">
        <v>2.1679251767933301</v>
      </c>
      <c r="F123" s="11">
        <f>SUM(D123:E123)</f>
        <v>2.2406478061211295</v>
      </c>
      <c r="G123" s="200">
        <f>IF(B123&gt;0,(1+(E123/B123))^(1/($C$6-$B$6))-1,0)</f>
        <v>2.7671401941186113E-2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2.2300775220851095</v>
      </c>
      <c r="C124" s="11">
        <v>2.817641630707131</v>
      </c>
      <c r="D124" s="11">
        <f t="shared" ref="D124:D139" si="92">C124-B124</f>
        <v>0.58756410862202157</v>
      </c>
      <c r="E124" s="11">
        <v>1.5822407995945826</v>
      </c>
      <c r="F124" s="11">
        <f t="shared" ref="F124:F131" si="93">SUM(D124:E124)</f>
        <v>2.1698049082166042</v>
      </c>
      <c r="G124" s="200">
        <f t="shared" ref="G124:G147" si="94">IF(B124&gt;0,(1+(E124/B124))^(1/($C$6-$B$6))-1,0)</f>
        <v>3.6393338991977942E-2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2.2100788537491733</v>
      </c>
      <c r="C125" s="11">
        <v>3.2086786131703597</v>
      </c>
      <c r="D125" s="11">
        <f t="shared" si="92"/>
        <v>0.99859975942118639</v>
      </c>
      <c r="E125" s="11">
        <v>1.1127306745384833</v>
      </c>
      <c r="F125" s="11">
        <f t="shared" si="93"/>
        <v>2.1113304339596697</v>
      </c>
      <c r="G125" s="200">
        <f t="shared" si="94"/>
        <v>2.7558395332342167E-2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3.9359855639350632</v>
      </c>
      <c r="C126" s="11">
        <v>0.87854433969684953</v>
      </c>
      <c r="D126" s="11">
        <f t="shared" si="92"/>
        <v>-3.0574412242382136</v>
      </c>
      <c r="E126" s="11">
        <v>0.7366549533052944</v>
      </c>
      <c r="F126" s="11">
        <f t="shared" si="93"/>
        <v>-2.3207862709329192</v>
      </c>
      <c r="G126" s="200">
        <f t="shared" si="94"/>
        <v>1.1503193463766381E-2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0.78918330672273962</v>
      </c>
      <c r="C127" s="11">
        <v>0.50817884408738012</v>
      </c>
      <c r="D127" s="11">
        <f t="shared" si="92"/>
        <v>-0.2810044626353595</v>
      </c>
      <c r="E127" s="11">
        <v>0.15996996504188751</v>
      </c>
      <c r="F127" s="11">
        <f t="shared" si="93"/>
        <v>-0.12103449759347198</v>
      </c>
      <c r="G127" s="200">
        <f>IF(B127&gt;0,(1+(E127/B127))^(1/($C$6-$B$6))-1,0)</f>
        <v>1.2380793413381275E-2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2.2292810925560365</v>
      </c>
      <c r="C128" s="11">
        <v>2.2199497905692778</v>
      </c>
      <c r="D128" s="11">
        <f t="shared" si="92"/>
        <v>-9.3313019867586888E-3</v>
      </c>
      <c r="E128" s="11">
        <v>0.81078072528564127</v>
      </c>
      <c r="F128" s="11">
        <f t="shared" si="93"/>
        <v>0.80144942329888258</v>
      </c>
      <c r="G128" s="200">
        <f t="shared" si="94"/>
        <v>2.0895224149670488E-2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0.79244378907128743</v>
      </c>
      <c r="C129" s="11">
        <v>1.0976775596657435</v>
      </c>
      <c r="D129" s="11">
        <f t="shared" si="92"/>
        <v>0.30523377059445611</v>
      </c>
      <c r="E129" s="11">
        <v>0.44111384428002848</v>
      </c>
      <c r="F129" s="11">
        <f t="shared" si="93"/>
        <v>0.74634761487448453</v>
      </c>
      <c r="G129" s="200">
        <f t="shared" si="94"/>
        <v>2.994191307582561E-2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2.1642403090812117</v>
      </c>
      <c r="C130" s="11">
        <v>1.6307582604594364</v>
      </c>
      <c r="D130" s="11">
        <f t="shared" si="92"/>
        <v>-0.53348204862177528</v>
      </c>
      <c r="E130" s="11">
        <v>0.94716991240460724</v>
      </c>
      <c r="F130" s="11">
        <f t="shared" si="93"/>
        <v>0.41368786378283195</v>
      </c>
      <c r="G130" s="200">
        <f t="shared" si="94"/>
        <v>2.4495651826885512E-2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0.78926885723123696</v>
      </c>
      <c r="C131" s="11">
        <v>0.89221358319355926</v>
      </c>
      <c r="D131" s="11">
        <f t="shared" si="92"/>
        <v>0.10294472596232229</v>
      </c>
      <c r="E131" s="11">
        <v>0.28970516020107651</v>
      </c>
      <c r="F131" s="11">
        <f t="shared" si="93"/>
        <v>0.3926498861633988</v>
      </c>
      <c r="G131" s="200">
        <f t="shared" si="94"/>
        <v>2.1062676161975658E-2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0.87023031621554137</v>
      </c>
      <c r="C132" s="11">
        <v>0.96479053964701167</v>
      </c>
      <c r="D132" s="11">
        <f t="shared" si="92"/>
        <v>9.4560223431470303E-2</v>
      </c>
      <c r="E132" s="11">
        <v>0.38485613106052219</v>
      </c>
      <c r="F132" s="11">
        <f t="shared" ref="F132:F133" si="95">SUM(D132:E132)</f>
        <v>0.47941635449199249</v>
      </c>
      <c r="G132" s="200">
        <f t="shared" si="94"/>
        <v>2.4713903308392959E-2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4.3121265240101421</v>
      </c>
      <c r="C133" s="11">
        <v>5.1010585097437167</v>
      </c>
      <c r="D133" s="11">
        <f t="shared" si="92"/>
        <v>0.78893198573357459</v>
      </c>
      <c r="E133" s="11">
        <v>2.2635526339404946</v>
      </c>
      <c r="F133" s="11">
        <f t="shared" si="95"/>
        <v>3.0524846196740691</v>
      </c>
      <c r="G133" s="200">
        <f t="shared" si="94"/>
        <v>2.8529157673285344E-2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5.5126501599091853</v>
      </c>
      <c r="C134" s="11">
        <v>7.475998698672651</v>
      </c>
      <c r="D134" s="11">
        <f t="shared" si="92"/>
        <v>1.9633485387634657</v>
      </c>
      <c r="E134" s="11">
        <v>3.8367077836270953</v>
      </c>
      <c r="F134" s="11">
        <f t="shared" ref="F134:F137" si="96">SUM(D134:E134)</f>
        <v>5.800056322390561</v>
      </c>
      <c r="G134" s="200">
        <f t="shared" si="94"/>
        <v>3.5844959280343147E-2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1.4530983914617308</v>
      </c>
      <c r="C135" s="11">
        <v>2.0267519164538723</v>
      </c>
      <c r="D135" s="11">
        <f t="shared" si="92"/>
        <v>0.57365352499214151</v>
      </c>
      <c r="E135" s="11">
        <v>1.0543148879793676</v>
      </c>
      <c r="F135" s="11">
        <f t="shared" si="96"/>
        <v>1.6279684129715091</v>
      </c>
      <c r="G135" s="200">
        <f t="shared" si="94"/>
        <v>3.7039726067109591E-2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0.55169621000645142</v>
      </c>
      <c r="C136" s="11">
        <v>0.76685586779041437</v>
      </c>
      <c r="D136" s="11">
        <f t="shared" si="92"/>
        <v>0.21515965778396295</v>
      </c>
      <c r="E136" s="11">
        <v>0.46186932135596354</v>
      </c>
      <c r="F136" s="11">
        <f t="shared" si="96"/>
        <v>0.67702897913992643</v>
      </c>
      <c r="G136" s="200">
        <f t="shared" si="94"/>
        <v>4.1382132887072709E-2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0.56836739585814944</v>
      </c>
      <c r="C137" s="11">
        <v>0.7889761719939492</v>
      </c>
      <c r="D137" s="11">
        <f t="shared" si="92"/>
        <v>0.22060877613579977</v>
      </c>
      <c r="E137" s="11">
        <v>0.31258576624792928</v>
      </c>
      <c r="F137" s="11">
        <f t="shared" si="96"/>
        <v>0.53319454238372899</v>
      </c>
      <c r="G137" s="200">
        <f t="shared" si="94"/>
        <v>2.9646728924149546E-2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0.57867897429932147</v>
      </c>
      <c r="C138" s="11">
        <v>0.76591489849260908</v>
      </c>
      <c r="D138" s="11">
        <f t="shared" si="92"/>
        <v>0.18723592419328761</v>
      </c>
      <c r="E138" s="11">
        <v>0.39390573973781345</v>
      </c>
      <c r="F138" s="11">
        <f t="shared" ref="F138" si="97">SUM(D138:E138)</f>
        <v>0.58114166393110112</v>
      </c>
      <c r="G138" s="200">
        <f t="shared" si="94"/>
        <v>3.521998883559263E-2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0.60772856326827263</v>
      </c>
      <c r="C139" s="11">
        <v>0.8992967668820937</v>
      </c>
      <c r="D139" s="11">
        <f t="shared" si="92"/>
        <v>0.29156820361382108</v>
      </c>
      <c r="E139" s="11">
        <v>0.40502422166242619</v>
      </c>
      <c r="F139" s="11">
        <f t="shared" ref="F139" si="98">SUM(D139:E139)</f>
        <v>0.69659242527624721</v>
      </c>
      <c r="G139" s="200">
        <f t="shared" si="94"/>
        <v>3.4632825816476309E-2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5.9172741948819585</v>
      </c>
      <c r="C140" s="11">
        <v>6.5687685738365778</v>
      </c>
      <c r="D140" s="11">
        <f>C140-B140</f>
        <v>0.65149437895461926</v>
      </c>
      <c r="E140" s="11">
        <v>3.5735371311000299</v>
      </c>
      <c r="F140" s="11">
        <f>SUM(D140:E140)</f>
        <v>4.2250315100546487</v>
      </c>
      <c r="G140" s="200">
        <f t="shared" si="94"/>
        <v>3.1997811680523958E-2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1.3749555595080269</v>
      </c>
      <c r="C141" s="11">
        <v>1.950596547519416</v>
      </c>
      <c r="D141" s="11">
        <f t="shared" ref="D141:D147" si="99">C141-B141</f>
        <v>0.57564098801138908</v>
      </c>
      <c r="E141" s="11">
        <v>0.98152955101013473</v>
      </c>
      <c r="F141" s="11">
        <f t="shared" ref="F141:F142" si="100">SUM(D141:E141)</f>
        <v>1.5571705390215238</v>
      </c>
      <c r="G141" s="200">
        <f t="shared" si="94"/>
        <v>3.6569444042632515E-2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5.6955387482854003E-2</v>
      </c>
      <c r="C142" s="11">
        <v>5.2574924296646119E-2</v>
      </c>
      <c r="D142" s="11">
        <f t="shared" si="99"/>
        <v>-4.3804631862078836E-3</v>
      </c>
      <c r="E142" s="11">
        <v>2.8358813768225691E-2</v>
      </c>
      <c r="F142" s="11">
        <f t="shared" si="100"/>
        <v>2.3978350582017808E-2</v>
      </c>
      <c r="G142" s="200">
        <f t="shared" si="94"/>
        <v>2.7304288804226973E-2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2.2720054513366197</v>
      </c>
      <c r="C143" s="11">
        <v>2.8573040980715314</v>
      </c>
      <c r="D143" s="11">
        <f t="shared" si="99"/>
        <v>0.58529864673491172</v>
      </c>
      <c r="E143" s="11">
        <v>1.32460729046209</v>
      </c>
      <c r="F143" s="11">
        <f t="shared" ref="F143:F144" si="101">SUM(D143:E143)</f>
        <v>1.9099059371970017</v>
      </c>
      <c r="G143" s="200">
        <f t="shared" si="94"/>
        <v>3.1095648364282802E-2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0.81662244864677291</v>
      </c>
      <c r="C144" s="11">
        <v>1.1763690522929702</v>
      </c>
      <c r="D144" s="11">
        <f t="shared" si="99"/>
        <v>0.35974660364619726</v>
      </c>
      <c r="E144" s="11">
        <v>0.55110265815630055</v>
      </c>
      <c r="F144" s="11">
        <f t="shared" si="101"/>
        <v>0.91084926180249781</v>
      </c>
      <c r="G144" s="200">
        <f t="shared" si="94"/>
        <v>3.4979704747384988E-2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0.24952646693844963</v>
      </c>
      <c r="C145" s="11">
        <v>0.54494315469099341</v>
      </c>
      <c r="D145" s="11">
        <f t="shared" si="99"/>
        <v>0.29541668775254382</v>
      </c>
      <c r="E145" s="11">
        <v>0.19549919770186963</v>
      </c>
      <c r="F145" s="11">
        <f t="shared" ref="F145:F146" si="102">SUM(D145:E145)</f>
        <v>0.49091588545441345</v>
      </c>
      <c r="G145" s="200">
        <f t="shared" si="94"/>
        <v>3.9324653887275129E-2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0.58749667895061353</v>
      </c>
      <c r="C146" s="11">
        <v>0.81262184580378771</v>
      </c>
      <c r="D146" s="11">
        <f t="shared" si="99"/>
        <v>0.22512516685317419</v>
      </c>
      <c r="E146" s="11">
        <v>0.46867469715015819</v>
      </c>
      <c r="F146" s="11">
        <f t="shared" si="102"/>
        <v>0.69379986400333238</v>
      </c>
      <c r="G146" s="200">
        <f t="shared" si="94"/>
        <v>3.9876902390113544E-2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0.31151842869745439</v>
      </c>
      <c r="C147" s="11">
        <v>1.0773702699853842</v>
      </c>
      <c r="D147" s="11">
        <f t="shared" si="99"/>
        <v>0.76585184128792982</v>
      </c>
      <c r="E147" s="11">
        <v>0.50724340834052239</v>
      </c>
      <c r="F147" s="11">
        <f t="shared" ref="F147" si="103">SUM(D147:E147)</f>
        <v>1.2730952496284522</v>
      </c>
      <c r="G147" s="200">
        <f t="shared" si="94"/>
        <v>6.654272219589874E-2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3.5447268700660688</v>
      </c>
      <c r="C148" s="11">
        <v>4.6712229888332928</v>
      </c>
      <c r="D148" s="11">
        <f t="shared" ref="D148" si="104">C148-B148</f>
        <v>1.126496118767224</v>
      </c>
      <c r="E148" s="11">
        <v>2.4265066359774425</v>
      </c>
      <c r="F148" s="11">
        <f t="shared" ref="F148" si="105">SUM(D148:E148)</f>
        <v>3.5530027547446665</v>
      </c>
      <c r="G148" s="200">
        <f t="shared" ref="G148:G149" si="106">IF(B148&gt;0,(1+(E148/B148))^(1/($C$6-$B$6))-1,0)</f>
        <v>3.5377568696455253E-2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49.010974628163446</v>
      </c>
      <c r="C149" s="11">
        <f t="shared" ref="C149:F149" si="107">SUM(C123:C148)</f>
        <v>56.112537388078437</v>
      </c>
      <c r="D149" s="11">
        <f t="shared" si="107"/>
        <v>7.1015627599149838</v>
      </c>
      <c r="E149" s="11">
        <f t="shared" si="107"/>
        <v>27.418167080723315</v>
      </c>
      <c r="F149" s="11">
        <f t="shared" si="107"/>
        <v>34.519729840638298</v>
      </c>
      <c r="G149" s="200">
        <f t="shared" si="106"/>
        <v>3.0064396292184048E-2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6.2053127865481752</v>
      </c>
      <c r="C152" s="11">
        <v>6.0549954677059192</v>
      </c>
      <c r="D152" s="11">
        <f>C152-B152</f>
        <v>-0.15031731884225596</v>
      </c>
      <c r="E152" s="11">
        <v>3.0350977634691474</v>
      </c>
      <c r="F152" s="11">
        <f>SUM(D152:E152)</f>
        <v>2.8847804446268914</v>
      </c>
      <c r="G152" s="200">
        <f>IF(B152&gt;0,(1+(E152/B152))^(1/($C$6-$B$6))-1,0)</f>
        <v>2.6900832609338288E-2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2.3116783177549611</v>
      </c>
      <c r="C153" s="11">
        <v>2.9677802256927426</v>
      </c>
      <c r="D153" s="11">
        <f t="shared" ref="D153:D168" si="110">C153-B153</f>
        <v>0.65610190793778145</v>
      </c>
      <c r="E153" s="11">
        <v>1.5892361184484016</v>
      </c>
      <c r="F153" s="11">
        <f t="shared" ref="F153:F160" si="111">SUM(D153:E153)</f>
        <v>2.2453380263861833</v>
      </c>
      <c r="G153" s="200">
        <f t="shared" ref="G153:G155" si="112">IF(B153&gt;0,(1+(E153/B153))^(1/($C$6-$B$6))-1,0)</f>
        <v>3.5498009319419266E-2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5.1737926558476026</v>
      </c>
      <c r="C154" s="11">
        <v>5.7855408280590677</v>
      </c>
      <c r="D154" s="11">
        <f t="shared" si="110"/>
        <v>0.61174817221146505</v>
      </c>
      <c r="E154" s="11">
        <v>2.0959720506345461</v>
      </c>
      <c r="F154" s="11">
        <f t="shared" si="111"/>
        <v>2.7077202228460111</v>
      </c>
      <c r="G154" s="200">
        <f t="shared" si="112"/>
        <v>2.2933548949212179E-2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0.97016865277604669</v>
      </c>
      <c r="C155" s="11">
        <v>1.11278052181881</v>
      </c>
      <c r="D155" s="11">
        <f t="shared" si="110"/>
        <v>0.14261186904276335</v>
      </c>
      <c r="E155" s="11">
        <v>0.53129041634024987</v>
      </c>
      <c r="F155" s="11">
        <f t="shared" si="111"/>
        <v>0.67390228538301322</v>
      </c>
      <c r="G155" s="200">
        <f t="shared" si="112"/>
        <v>2.954282737323588E-2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0.39547467607365416</v>
      </c>
      <c r="C156" s="11">
        <v>0.30869684499568179</v>
      </c>
      <c r="D156" s="11">
        <f t="shared" si="110"/>
        <v>-8.6777831077972378E-2</v>
      </c>
      <c r="E156" s="11">
        <v>0.16076442652478676</v>
      </c>
      <c r="F156" s="11">
        <f t="shared" si="111"/>
        <v>7.3986595446814379E-2</v>
      </c>
      <c r="G156" s="200">
        <f>IF(B156&gt;0,(1+(E156/B156))^(1/($C$6-$B$6))-1,0)</f>
        <v>2.3001308275254928E-2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3.6011236292522493</v>
      </c>
      <c r="C157" s="11">
        <v>4.1660737364365339</v>
      </c>
      <c r="D157" s="11">
        <f t="shared" si="110"/>
        <v>0.56495010718428462</v>
      </c>
      <c r="E157" s="11">
        <v>1.8743267733324538</v>
      </c>
      <c r="F157" s="11">
        <f t="shared" si="111"/>
        <v>2.4392768805167382</v>
      </c>
      <c r="G157" s="200">
        <f t="shared" ref="G157:G178" si="113">IF(B157&gt;0,(1+(E157/B157))^(1/($C$6-$B$6))-1,0)</f>
        <v>2.8329089156281961E-2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1.767567376941491</v>
      </c>
      <c r="C158" s="11">
        <v>1.5687351938135767</v>
      </c>
      <c r="D158" s="11">
        <f t="shared" si="110"/>
        <v>-0.19883218312791429</v>
      </c>
      <c r="E158" s="11">
        <v>0.60935185088096633</v>
      </c>
      <c r="F158" s="11">
        <f t="shared" si="111"/>
        <v>0.41051966775305204</v>
      </c>
      <c r="G158" s="200">
        <f t="shared" si="113"/>
        <v>1.9942987650485522E-2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0.74341857944495349</v>
      </c>
      <c r="C159" s="11">
        <v>1.3060149498879692</v>
      </c>
      <c r="D159" s="11">
        <f t="shared" si="110"/>
        <v>0.56259637044301569</v>
      </c>
      <c r="E159" s="11">
        <v>0.64433741716736881</v>
      </c>
      <c r="F159" s="11">
        <f t="shared" si="111"/>
        <v>1.2069337876103845</v>
      </c>
      <c r="G159" s="200">
        <f t="shared" si="113"/>
        <v>4.2490197781683614E-2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0.64765105697072289</v>
      </c>
      <c r="C160" s="11">
        <v>0.52402208833482089</v>
      </c>
      <c r="D160" s="11">
        <f t="shared" si="110"/>
        <v>-0.123628968635902</v>
      </c>
      <c r="E160" s="11">
        <v>0.18494470124330531</v>
      </c>
      <c r="F160" s="11">
        <f t="shared" si="111"/>
        <v>6.1315732607403306E-2</v>
      </c>
      <c r="G160" s="200">
        <f t="shared" si="113"/>
        <v>1.6887419256302438E-2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1.0181186306133434</v>
      </c>
      <c r="C161" s="11">
        <v>0.8805714873000009</v>
      </c>
      <c r="D161" s="11">
        <f t="shared" si="110"/>
        <v>-0.1375471433133425</v>
      </c>
      <c r="E161" s="11">
        <v>0.40835915531223721</v>
      </c>
      <c r="F161" s="11">
        <f t="shared" ref="F161:F162" si="114">SUM(D161:E161)</f>
        <v>0.27081201199889471</v>
      </c>
      <c r="G161" s="200">
        <f t="shared" si="113"/>
        <v>2.2738116215161863E-2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3.9224709612525386</v>
      </c>
      <c r="C162" s="11">
        <v>4.5082530574367068</v>
      </c>
      <c r="D162" s="11">
        <f t="shared" si="110"/>
        <v>0.58578209618416821</v>
      </c>
      <c r="E162" s="11">
        <v>1.992394115181477</v>
      </c>
      <c r="F162" s="11">
        <f t="shared" si="114"/>
        <v>2.578176211365645</v>
      </c>
      <c r="G162" s="200">
        <f t="shared" si="113"/>
        <v>2.7761489099808356E-2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5.025839870431132</v>
      </c>
      <c r="C163" s="11">
        <v>6.2383737743052148</v>
      </c>
      <c r="D163" s="11">
        <f t="shared" si="110"/>
        <v>1.2125339038740828</v>
      </c>
      <c r="E163" s="11">
        <v>3.0859697708893141</v>
      </c>
      <c r="F163" s="11">
        <f t="shared" ref="F163:F166" si="115">SUM(D163:E163)</f>
        <v>4.2985036747633973</v>
      </c>
      <c r="G163" s="200">
        <f t="shared" si="113"/>
        <v>3.24299791947944E-2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1.0910312348289313</v>
      </c>
      <c r="C164" s="11">
        <v>1.2768123662269342</v>
      </c>
      <c r="D164" s="11">
        <f t="shared" si="110"/>
        <v>0.1857811313980029</v>
      </c>
      <c r="E164" s="11">
        <v>0.70143873876382667</v>
      </c>
      <c r="F164" s="11">
        <f t="shared" si="115"/>
        <v>0.88721987016182957</v>
      </c>
      <c r="G164" s="200">
        <f t="shared" si="113"/>
        <v>3.365191527927891E-2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0.88279909222471131</v>
      </c>
      <c r="C165" s="11">
        <v>1.198926766834014</v>
      </c>
      <c r="D165" s="11">
        <f t="shared" si="110"/>
        <v>0.31612767460930269</v>
      </c>
      <c r="E165" s="11">
        <v>0.64686082136361001</v>
      </c>
      <c r="F165" s="11">
        <f t="shared" si="115"/>
        <v>0.96298849597291269</v>
      </c>
      <c r="G165" s="200">
        <f t="shared" si="113"/>
        <v>3.7326646024206767E-2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2.2346532440937823</v>
      </c>
      <c r="C166" s="11">
        <v>2.7800906425517606</v>
      </c>
      <c r="D166" s="11">
        <f t="shared" si="110"/>
        <v>0.54543739845797834</v>
      </c>
      <c r="E166" s="11">
        <v>1.138523100146509</v>
      </c>
      <c r="F166" s="11">
        <f t="shared" si="115"/>
        <v>1.6839604986044874</v>
      </c>
      <c r="G166" s="200">
        <f t="shared" si="113"/>
        <v>2.7831508324208887E-2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0.794997470881599</v>
      </c>
      <c r="C167" s="11">
        <v>0.94994249898205396</v>
      </c>
      <c r="D167" s="11">
        <f t="shared" si="110"/>
        <v>0.15494502810045496</v>
      </c>
      <c r="E167" s="11">
        <v>0.50121133714084076</v>
      </c>
      <c r="F167" s="11">
        <f t="shared" ref="F167" si="116">SUM(D167:E167)</f>
        <v>0.65615636524129572</v>
      </c>
      <c r="G167" s="200">
        <f t="shared" si="113"/>
        <v>3.3127562426608081E-2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0.7315744299059217</v>
      </c>
      <c r="C168" s="11">
        <v>1.0949349207147325</v>
      </c>
      <c r="D168" s="11">
        <f t="shared" si="110"/>
        <v>0.36336049080881083</v>
      </c>
      <c r="E168" s="11">
        <v>0.49578841827906434</v>
      </c>
      <c r="F168" s="11">
        <f t="shared" ref="F168" si="117">SUM(D168:E168)</f>
        <v>0.85914890908787522</v>
      </c>
      <c r="G168" s="200">
        <f t="shared" si="113"/>
        <v>3.5096794623804106E-2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3.5558907391235399</v>
      </c>
      <c r="C169" s="11">
        <v>4.1898557398009411</v>
      </c>
      <c r="D169" s="11">
        <f>C169-B169</f>
        <v>0.63396500067740114</v>
      </c>
      <c r="E169" s="11">
        <v>2.2653628841396314</v>
      </c>
      <c r="F169" s="11">
        <f>SUM(D169:E169)</f>
        <v>2.8993278848170325</v>
      </c>
      <c r="G169" s="200">
        <f t="shared" si="113"/>
        <v>3.3406544423829843E-2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1.8323875199972826</v>
      </c>
      <c r="C170" s="11">
        <v>2.817557883331427</v>
      </c>
      <c r="D170" s="11">
        <f t="shared" ref="D170:D176" si="118">C170-B170</f>
        <v>0.98517036333414443</v>
      </c>
      <c r="E170" s="11">
        <v>1.4059501528671876</v>
      </c>
      <c r="F170" s="11">
        <f t="shared" ref="F170:F171" si="119">SUM(D170:E170)</f>
        <v>2.3911205162013323</v>
      </c>
      <c r="G170" s="200">
        <f t="shared" si="113"/>
        <v>3.8692479366340571E-2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5.1866142260641082E-2</v>
      </c>
      <c r="C171" s="11">
        <v>3.8915696372190445E-2</v>
      </c>
      <c r="D171" s="11">
        <f t="shared" si="118"/>
        <v>-1.2950445888450637E-2</v>
      </c>
      <c r="E171" s="11">
        <v>2.3107014682344371E-2</v>
      </c>
      <c r="F171" s="11">
        <f t="shared" si="119"/>
        <v>1.0156568793893733E-2</v>
      </c>
      <c r="G171" s="200">
        <f t="shared" si="113"/>
        <v>2.4868449065248432E-2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1.8876797746101066</v>
      </c>
      <c r="C172" s="11">
        <v>2.2964733114954092</v>
      </c>
      <c r="D172" s="11">
        <f t="shared" si="118"/>
        <v>0.40879353688530262</v>
      </c>
      <c r="E172" s="11">
        <v>0.92483286718127622</v>
      </c>
      <c r="F172" s="11">
        <f t="shared" ref="F172:F173" si="120">SUM(D172:E172)</f>
        <v>1.3336264040665788</v>
      </c>
      <c r="G172" s="200">
        <f t="shared" si="113"/>
        <v>2.6938440435480659E-2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0.85278750420958538</v>
      </c>
      <c r="C173" s="11">
        <v>1.089565012064754</v>
      </c>
      <c r="D173" s="11">
        <f t="shared" si="118"/>
        <v>0.2367775078551686</v>
      </c>
      <c r="E173" s="11">
        <v>0.49012147242112636</v>
      </c>
      <c r="F173" s="11">
        <f t="shared" si="120"/>
        <v>0.72689898027629496</v>
      </c>
      <c r="G173" s="200">
        <f t="shared" si="113"/>
        <v>3.0735063053799694E-2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0.53757137155472989</v>
      </c>
      <c r="C174" s="11">
        <v>0.81005698792736147</v>
      </c>
      <c r="D174" s="11">
        <f t="shared" si="118"/>
        <v>0.27248561637263158</v>
      </c>
      <c r="E174" s="11">
        <v>0.32977906172426935</v>
      </c>
      <c r="F174" s="11">
        <f t="shared" ref="F174:F175" si="121">SUM(D174:E174)</f>
        <v>0.60226467809690098</v>
      </c>
      <c r="G174" s="200">
        <f t="shared" si="113"/>
        <v>3.2406106136932289E-2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1.0323149194452401</v>
      </c>
      <c r="C175" s="11">
        <v>1.2799995265812212</v>
      </c>
      <c r="D175" s="11">
        <f t="shared" si="118"/>
        <v>0.24768460713598106</v>
      </c>
      <c r="E175" s="11">
        <v>0.77796387918854137</v>
      </c>
      <c r="F175" s="11">
        <f t="shared" si="121"/>
        <v>1.0256484863245223</v>
      </c>
      <c r="G175" s="200">
        <f t="shared" si="113"/>
        <v>3.8155041697206959E-2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0.39651957665797838</v>
      </c>
      <c r="C176" s="11">
        <v>1.2364523353020804</v>
      </c>
      <c r="D176" s="11">
        <f t="shared" si="118"/>
        <v>0.83993275864410211</v>
      </c>
      <c r="E176" s="11">
        <v>0.55346949110690424</v>
      </c>
      <c r="F176" s="11">
        <f t="shared" ref="F176" si="122">SUM(D176:E176)</f>
        <v>1.3934022497510063</v>
      </c>
      <c r="G176" s="200">
        <f t="shared" si="113"/>
        <v>5.9978195425879344E-2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3.3885771740416053</v>
      </c>
      <c r="C177" s="11">
        <v>4.4343775126738514</v>
      </c>
      <c r="D177" s="11">
        <f t="shared" ref="D177" si="123">C177-B177</f>
        <v>1.0458003386322461</v>
      </c>
      <c r="E177" s="11">
        <v>2.2717055662838357</v>
      </c>
      <c r="F177" s="11">
        <f t="shared" ref="F177" si="124">SUM(D177:E177)</f>
        <v>3.3175059049160818</v>
      </c>
      <c r="G177" s="200">
        <f t="shared" si="113"/>
        <v>3.4795940454878549E-2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51.05326738774253</v>
      </c>
      <c r="C178" s="11">
        <f t="shared" ref="C178:F178" si="125">SUM(C152:C177)</f>
        <v>60.915799376645779</v>
      </c>
      <c r="D178" s="11">
        <f t="shared" si="125"/>
        <v>9.8625319889032497</v>
      </c>
      <c r="E178" s="11">
        <f t="shared" si="125"/>
        <v>28.738159364713226</v>
      </c>
      <c r="F178" s="11">
        <f t="shared" si="125"/>
        <v>38.600691353616469</v>
      </c>
      <c r="G178" s="200">
        <f t="shared" si="113"/>
        <v>3.0217317534491972E-2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12.870400881508838</v>
      </c>
      <c r="C181" s="11">
        <v>11.850044983879311</v>
      </c>
      <c r="D181" s="11">
        <f>C181-B181</f>
        <v>-1.0203558976295266</v>
      </c>
      <c r="E181" s="11">
        <v>5.1259916184616774</v>
      </c>
      <c r="F181" s="11">
        <f>SUM(D181:E181)</f>
        <v>4.1056357208321508</v>
      </c>
      <c r="G181" s="200">
        <f>IF(B181&gt;0,(1+(E181/B181))^(1/($C$6-$B$6))-1,0)</f>
        <v>2.2601029181836152E-2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5.1402478730157419</v>
      </c>
      <c r="C182" s="11">
        <v>5.1160864243708506</v>
      </c>
      <c r="D182" s="11">
        <f t="shared" ref="D182:D197" si="128">C182-B182</f>
        <v>-2.4161448644891337E-2</v>
      </c>
      <c r="E182" s="11">
        <v>2.4034671224582955</v>
      </c>
      <c r="F182" s="11">
        <f t="shared" ref="F182:F189" si="129">SUM(D182:E182)</f>
        <v>2.3793056738134042</v>
      </c>
      <c r="G182" s="200">
        <f t="shared" ref="G182:G184" si="130">IF(B182&gt;0,(1+(E182/B182))^(1/($C$6-$B$6))-1,0)</f>
        <v>2.5904057192973173E-2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6.6220830909174335</v>
      </c>
      <c r="C183" s="11">
        <v>7.1193922528273967</v>
      </c>
      <c r="D183" s="11">
        <f t="shared" si="128"/>
        <v>0.49730916190996322</v>
      </c>
      <c r="E183" s="11">
        <v>2.0352824176935944</v>
      </c>
      <c r="F183" s="11">
        <f t="shared" si="129"/>
        <v>2.5325915796035576</v>
      </c>
      <c r="G183" s="200">
        <f t="shared" si="130"/>
        <v>1.8027262664783938E-2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3.5270887640250037</v>
      </c>
      <c r="C184" s="11">
        <v>3.959209997139979</v>
      </c>
      <c r="D184" s="11">
        <f t="shared" si="128"/>
        <v>0.4321212331149753</v>
      </c>
      <c r="E184" s="11">
        <v>2.0938505318748342</v>
      </c>
      <c r="F184" s="11">
        <f t="shared" si="129"/>
        <v>2.5259717649898095</v>
      </c>
      <c r="G184" s="200">
        <f t="shared" si="130"/>
        <v>3.155605760418001E-2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1.4397889223333573</v>
      </c>
      <c r="C185" s="11">
        <v>1.6341838787465179</v>
      </c>
      <c r="D185" s="11">
        <f t="shared" si="128"/>
        <v>0.19439495641316062</v>
      </c>
      <c r="E185" s="11">
        <v>0.60767178163853497</v>
      </c>
      <c r="F185" s="11">
        <f t="shared" si="129"/>
        <v>0.80206673805169559</v>
      </c>
      <c r="G185" s="200">
        <f>IF(B185&gt;0,(1+(E185/B185))^(1/($C$6-$B$6))-1,0)</f>
        <v>2.3751261291738546E-2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7.6931186948146708</v>
      </c>
      <c r="C186" s="11">
        <v>8.6318183443984289</v>
      </c>
      <c r="D186" s="11">
        <f t="shared" si="128"/>
        <v>0.93869964958375807</v>
      </c>
      <c r="E186" s="11">
        <v>3.3609242656108789</v>
      </c>
      <c r="F186" s="11">
        <f t="shared" si="129"/>
        <v>4.2996239151946369</v>
      </c>
      <c r="G186" s="200">
        <f t="shared" ref="G186:G205" si="131">IF(B186&gt;0,(1+(E186/B186))^(1/($C$6-$B$6))-1,0)</f>
        <v>2.4458997330154553E-2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2.5688719104051971</v>
      </c>
      <c r="C187" s="11">
        <v>1.5547317582112612</v>
      </c>
      <c r="D187" s="11">
        <f t="shared" si="128"/>
        <v>-1.0141401521939359</v>
      </c>
      <c r="E187" s="11">
        <v>0.67036420295676691</v>
      </c>
      <c r="F187" s="11">
        <f t="shared" si="129"/>
        <v>-0.34377594923716903</v>
      </c>
      <c r="G187" s="200">
        <f t="shared" si="131"/>
        <v>1.55781387428513E-2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2.7109584897283012</v>
      </c>
      <c r="C188" s="11">
        <v>5.5455114790528022</v>
      </c>
      <c r="D188" s="11">
        <f t="shared" si="128"/>
        <v>2.8345529893245009</v>
      </c>
      <c r="E188" s="11">
        <v>2.7476377472285418</v>
      </c>
      <c r="F188" s="11">
        <f t="shared" si="129"/>
        <v>5.5821907365530432</v>
      </c>
      <c r="G188" s="200">
        <f t="shared" si="131"/>
        <v>4.7764967655085089E-2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2.0420441808653575</v>
      </c>
      <c r="C189" s="11">
        <v>1.5145007434134616</v>
      </c>
      <c r="D189" s="11">
        <f t="shared" si="128"/>
        <v>-0.52754343745189591</v>
      </c>
      <c r="E189" s="11">
        <v>0.41401717549608846</v>
      </c>
      <c r="F189" s="11">
        <f t="shared" si="129"/>
        <v>-0.11352626195580745</v>
      </c>
      <c r="G189" s="200">
        <f t="shared" si="131"/>
        <v>1.2383220708428677E-2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2.3676601334744483</v>
      </c>
      <c r="C190" s="11">
        <v>2.0319130953326376</v>
      </c>
      <c r="D190" s="11">
        <f t="shared" si="128"/>
        <v>-0.33574703814181062</v>
      </c>
      <c r="E190" s="11">
        <v>0.74404978125639931</v>
      </c>
      <c r="F190" s="11">
        <f t="shared" ref="F190:F191" si="132">SUM(D190:E190)</f>
        <v>0.4083027431145887</v>
      </c>
      <c r="G190" s="200">
        <f t="shared" si="131"/>
        <v>1.8384974025447809E-2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10.51379762992709</v>
      </c>
      <c r="C191" s="11">
        <v>10.043639724639783</v>
      </c>
      <c r="D191" s="11">
        <f t="shared" si="128"/>
        <v>-0.47015790528730683</v>
      </c>
      <c r="E191" s="11">
        <v>4.3387442118063939</v>
      </c>
      <c r="F191" s="11">
        <f t="shared" si="132"/>
        <v>3.8685863065190871</v>
      </c>
      <c r="G191" s="200">
        <f t="shared" si="131"/>
        <v>2.3299459506779474E-2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14.289550441048705</v>
      </c>
      <c r="C192" s="11">
        <v>10.793895171686266</v>
      </c>
      <c r="D192" s="11">
        <f t="shared" si="128"/>
        <v>-3.4956552693624392</v>
      </c>
      <c r="E192" s="11">
        <v>6.3374569333908797</v>
      </c>
      <c r="F192" s="11">
        <f t="shared" ref="F192:F195" si="133">SUM(D192:E192)</f>
        <v>2.8418016640284405</v>
      </c>
      <c r="G192" s="200">
        <f t="shared" si="131"/>
        <v>2.4773399882603409E-2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3.594620072013015</v>
      </c>
      <c r="C193" s="11">
        <v>0.66313824117873632</v>
      </c>
      <c r="D193" s="11">
        <f t="shared" si="128"/>
        <v>-2.9314818308342785</v>
      </c>
      <c r="E193" s="11">
        <v>1.2023480252636218</v>
      </c>
      <c r="F193" s="11">
        <f t="shared" si="133"/>
        <v>-1.7291338055706567</v>
      </c>
      <c r="G193" s="200">
        <f t="shared" si="131"/>
        <v>1.942259591934814E-2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1.3317203524861763</v>
      </c>
      <c r="C194" s="11">
        <v>1.2602448296910884</v>
      </c>
      <c r="D194" s="11">
        <f t="shared" si="128"/>
        <v>-7.1475522795087842E-2</v>
      </c>
      <c r="E194" s="11">
        <v>0.68097777806163162</v>
      </c>
      <c r="F194" s="11">
        <f t="shared" si="133"/>
        <v>0.60950225526654378</v>
      </c>
      <c r="G194" s="200">
        <f t="shared" si="131"/>
        <v>2.7916191634342447E-2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9.9113061110148628</v>
      </c>
      <c r="C195" s="11">
        <v>9.6427379680071805</v>
      </c>
      <c r="D195" s="11">
        <f t="shared" si="128"/>
        <v>-0.26856814300768228</v>
      </c>
      <c r="E195" s="11">
        <v>3.3729856511531837</v>
      </c>
      <c r="F195" s="11">
        <f t="shared" si="133"/>
        <v>3.1044175081455014</v>
      </c>
      <c r="G195" s="200">
        <f t="shared" si="131"/>
        <v>1.9718975702178065E-2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6.7743339849820385</v>
      </c>
      <c r="C196" s="11">
        <v>5.7707197550350084</v>
      </c>
      <c r="D196" s="11">
        <f t="shared" si="128"/>
        <v>-1.0036142299470301</v>
      </c>
      <c r="E196" s="11">
        <v>2.3652496424260119</v>
      </c>
      <c r="F196" s="11">
        <f t="shared" ref="F196" si="134">SUM(D196:E196)</f>
        <v>1.3616354124789818</v>
      </c>
      <c r="G196" s="200">
        <f t="shared" si="131"/>
        <v>2.016555010800225E-2</v>
      </c>
    </row>
    <row r="197" spans="1:14" x14ac:dyDescent="0.2">
      <c r="A197" t="str">
        <f t="shared" si="127"/>
        <v>54 Textiles, printing and other skilled trades</v>
      </c>
      <c r="B197" s="11">
        <v>4.4463989663201433</v>
      </c>
      <c r="C197" s="11">
        <v>5.7422129521682752</v>
      </c>
      <c r="D197" s="11">
        <f t="shared" si="128"/>
        <v>1.2958139858481319</v>
      </c>
      <c r="E197" s="11">
        <v>2.1462317078795872</v>
      </c>
      <c r="F197" s="11">
        <f t="shared" ref="F197" si="135">SUM(D197:E197)</f>
        <v>3.4420456937277191</v>
      </c>
      <c r="G197" s="200">
        <f t="shared" si="131"/>
        <v>2.6604951372402486E-2</v>
      </c>
    </row>
    <row r="198" spans="1:14" x14ac:dyDescent="0.2">
      <c r="A198" t="str">
        <f t="shared" si="127"/>
        <v>61 Caring personal service occupations</v>
      </c>
      <c r="B198" s="11">
        <v>19.455992097908617</v>
      </c>
      <c r="C198" s="11">
        <v>23.907387333809901</v>
      </c>
      <c r="D198" s="11">
        <f>C198-B198</f>
        <v>4.4513952359012841</v>
      </c>
      <c r="E198" s="11">
        <v>12.144562132303259</v>
      </c>
      <c r="F198" s="11">
        <f>SUM(D198:E198)</f>
        <v>16.595957368204544</v>
      </c>
      <c r="G198" s="200">
        <f t="shared" si="131"/>
        <v>3.2863082009887634E-2</v>
      </c>
    </row>
    <row r="199" spans="1:14" x14ac:dyDescent="0.2">
      <c r="A199" t="str">
        <f t="shared" si="127"/>
        <v>62 Leisure, travel and related personal service occupations</v>
      </c>
      <c r="B199" s="11">
        <v>4.8892743061411732</v>
      </c>
      <c r="C199" s="11">
        <v>3.8891963977546573</v>
      </c>
      <c r="D199" s="11">
        <f t="shared" ref="D199:D205" si="136">C199-B199</f>
        <v>-1.0000779083865159</v>
      </c>
      <c r="E199" s="11">
        <v>1.9813210832846915</v>
      </c>
      <c r="F199" s="11">
        <f t="shared" ref="F199:F200" si="137">SUM(D199:E199)</f>
        <v>0.98124317489817559</v>
      </c>
      <c r="G199" s="200">
        <f t="shared" si="131"/>
        <v>2.2939615745544817E-2</v>
      </c>
    </row>
    <row r="200" spans="1:14" x14ac:dyDescent="0.2">
      <c r="A200" t="str">
        <f t="shared" si="127"/>
        <v>63 Community and civil enforcement occupations</v>
      </c>
      <c r="B200" s="11">
        <v>0.16459683303041731</v>
      </c>
      <c r="C200" s="11">
        <v>0.11423268701455921</v>
      </c>
      <c r="D200" s="11">
        <f t="shared" si="136"/>
        <v>-5.0364146015858091E-2</v>
      </c>
      <c r="E200" s="11">
        <v>4.3077635990390023E-2</v>
      </c>
      <c r="F200" s="11">
        <f t="shared" si="137"/>
        <v>-7.2865100254680681E-3</v>
      </c>
      <c r="G200" s="200">
        <f t="shared" si="131"/>
        <v>1.5618903237905046E-2</v>
      </c>
    </row>
    <row r="201" spans="1:14" x14ac:dyDescent="0.2">
      <c r="A201" t="str">
        <f t="shared" si="127"/>
        <v>71 Sales occupations</v>
      </c>
      <c r="B201" s="11">
        <v>14.023110529850394</v>
      </c>
      <c r="C201" s="11">
        <v>14.484655374724756</v>
      </c>
      <c r="D201" s="11">
        <f t="shared" si="136"/>
        <v>0.46154484487436243</v>
      </c>
      <c r="E201" s="11">
        <v>6.2242521248400449</v>
      </c>
      <c r="F201" s="11">
        <f t="shared" ref="F201:F202" si="138">SUM(D201:E201)</f>
        <v>6.6857969697144073</v>
      </c>
      <c r="G201" s="200">
        <f t="shared" si="131"/>
        <v>2.4790144958207971E-2</v>
      </c>
    </row>
    <row r="202" spans="1:14" x14ac:dyDescent="0.2">
      <c r="A202" t="str">
        <f t="shared" si="127"/>
        <v>72 Customer service occupations</v>
      </c>
      <c r="B202" s="11">
        <v>3.1168592112888809</v>
      </c>
      <c r="C202" s="11">
        <v>3.4188274385471518</v>
      </c>
      <c r="D202" s="11">
        <f t="shared" si="136"/>
        <v>0.30196822725827088</v>
      </c>
      <c r="E202" s="11">
        <v>1.4660164008947185</v>
      </c>
      <c r="F202" s="11">
        <f t="shared" si="138"/>
        <v>1.7679846281529894</v>
      </c>
      <c r="G202" s="200">
        <f t="shared" si="131"/>
        <v>2.6033149299236946E-2</v>
      </c>
    </row>
    <row r="203" spans="1:14" x14ac:dyDescent="0.2">
      <c r="A203" t="str">
        <f t="shared" si="127"/>
        <v>81 Process, plant and machine operatives</v>
      </c>
      <c r="B203" s="11">
        <v>2.9869179451806556</v>
      </c>
      <c r="C203" s="11">
        <v>3.6994827571124276</v>
      </c>
      <c r="D203" s="11">
        <f t="shared" si="136"/>
        <v>0.71256481193177201</v>
      </c>
      <c r="E203" s="11">
        <v>1.2519597617714786</v>
      </c>
      <c r="F203" s="11">
        <f t="shared" ref="F203:F204" si="139">SUM(D203:E203)</f>
        <v>1.9645245737032506</v>
      </c>
      <c r="G203" s="200">
        <f t="shared" si="131"/>
        <v>2.3611539086485056E-2</v>
      </c>
    </row>
    <row r="204" spans="1:14" x14ac:dyDescent="0.2">
      <c r="A204" t="str">
        <f t="shared" si="127"/>
        <v>82 Transport and mobile machine drivers and operatives</v>
      </c>
      <c r="B204" s="11">
        <v>4.6069459017733632</v>
      </c>
      <c r="C204" s="11">
        <v>5.4302138224706074</v>
      </c>
      <c r="D204" s="11">
        <f t="shared" si="136"/>
        <v>0.82326792069724419</v>
      </c>
      <c r="E204" s="11">
        <v>2.555613528562275</v>
      </c>
      <c r="F204" s="11">
        <f t="shared" si="139"/>
        <v>3.3788814492595192</v>
      </c>
      <c r="G204" s="200">
        <f t="shared" si="131"/>
        <v>2.9857197141504033E-2</v>
      </c>
    </row>
    <row r="205" spans="1:14" x14ac:dyDescent="0.2">
      <c r="A205" t="str">
        <f t="shared" si="127"/>
        <v>91 Elementary trades and related occupations</v>
      </c>
      <c r="B205" s="11">
        <v>1.5952141589035775</v>
      </c>
      <c r="C205" s="11">
        <v>3.7348486311818188</v>
      </c>
      <c r="D205" s="11">
        <f t="shared" si="136"/>
        <v>2.1396344722782414</v>
      </c>
      <c r="E205" s="11">
        <v>1.3855508793067817</v>
      </c>
      <c r="F205" s="11">
        <f t="shared" ref="F205" si="140">SUM(D205:E205)</f>
        <v>3.5251853515850229</v>
      </c>
      <c r="G205" s="200">
        <f t="shared" si="131"/>
        <v>4.2558859495587908E-2</v>
      </c>
    </row>
    <row r="206" spans="1:14" x14ac:dyDescent="0.2">
      <c r="A206" t="str">
        <f t="shared" si="127"/>
        <v>92 Elementary administration and service occupations</v>
      </c>
      <c r="B206" s="11">
        <v>14.955385488314429</v>
      </c>
      <c r="C206" s="11">
        <v>11.501576112909516</v>
      </c>
      <c r="D206" s="11">
        <f t="shared" ref="D206" si="141">C206-B206</f>
        <v>-3.4538093754049122</v>
      </c>
      <c r="E206" s="11">
        <v>6.2806097923581357</v>
      </c>
      <c r="F206" s="11">
        <f t="shared" ref="F206" si="142">SUM(D206:E206)</f>
        <v>2.8268004169532235</v>
      </c>
      <c r="G206" s="200">
        <f t="shared" ref="G206:G207" si="143">IF(B206&gt;0,(1+(E206/B206))^(1/($C$6-$B$6))-1,0)</f>
        <v>2.3650415905115629E-2</v>
      </c>
    </row>
    <row r="207" spans="1:14" x14ac:dyDescent="0.2">
      <c r="A207" t="str">
        <f t="shared" si="127"/>
        <v>All occupations</v>
      </c>
      <c r="B207" s="11">
        <f>SUM(B181:B206)</f>
        <v>163.6382869712719</v>
      </c>
      <c r="C207" s="11">
        <f t="shared" ref="C207:F207" si="144">SUM(C181:C206)</f>
        <v>163.05440215530442</v>
      </c>
      <c r="D207" s="11">
        <f t="shared" si="144"/>
        <v>-0.5838848159675063</v>
      </c>
      <c r="E207" s="11">
        <f t="shared" si="144"/>
        <v>73.980213933968685</v>
      </c>
      <c r="F207" s="11">
        <f t="shared" si="144"/>
        <v>73.396329118001191</v>
      </c>
      <c r="G207" s="200">
        <f t="shared" si="143"/>
        <v>2.5178969459274558E-2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9.3384354687080204</v>
      </c>
      <c r="C210" s="11">
        <v>6.8125246057910616</v>
      </c>
      <c r="D210" s="11">
        <f>C210-B210</f>
        <v>-2.5259108629169589</v>
      </c>
      <c r="E210" s="11">
        <v>3.488195724438834</v>
      </c>
      <c r="F210" s="11">
        <f>SUM(D210:E210)</f>
        <v>0.96228486152187509</v>
      </c>
      <c r="G210" s="200">
        <f>IF(B210&gt;0,(1+(E210/B210))^(1/($C$6-$B$6))-1,0)</f>
        <v>2.1384428095452712E-2</v>
      </c>
    </row>
    <row r="211" spans="1:7" x14ac:dyDescent="0.2">
      <c r="A211" t="str">
        <f t="shared" si="146"/>
        <v>12 Other managers and proprietors</v>
      </c>
      <c r="B211" s="11">
        <v>4.9218405011533024</v>
      </c>
      <c r="C211" s="11">
        <v>4.8951583416704976</v>
      </c>
      <c r="D211" s="11">
        <f t="shared" ref="D211:D226" si="147">C211-B211</f>
        <v>-2.6682159482804835E-2</v>
      </c>
      <c r="E211" s="11">
        <v>2.6503475156973217</v>
      </c>
      <c r="F211" s="11">
        <f t="shared" ref="F211:F218" si="148">SUM(D211:E211)</f>
        <v>2.6236653562145169</v>
      </c>
      <c r="G211" s="200">
        <f t="shared" ref="G211:G213" si="149">IF(B211&gt;0,(1+(E211/B211))^(1/($C$6-$B$6))-1,0)</f>
        <v>2.9136362829469187E-2</v>
      </c>
    </row>
    <row r="212" spans="1:7" x14ac:dyDescent="0.2">
      <c r="A212" t="str">
        <f t="shared" si="146"/>
        <v>21 Science, research, engineering and technology professionals</v>
      </c>
      <c r="B212" s="11">
        <v>4.654683550579799</v>
      </c>
      <c r="C212" s="11">
        <v>5.1832491766053757</v>
      </c>
      <c r="D212" s="11">
        <f t="shared" si="147"/>
        <v>0.52856562602557666</v>
      </c>
      <c r="E212" s="11">
        <v>1.7411776792906219</v>
      </c>
      <c r="F212" s="11">
        <f t="shared" si="148"/>
        <v>2.2697433053161986</v>
      </c>
      <c r="G212" s="200">
        <f t="shared" si="149"/>
        <v>2.1411142989721688E-2</v>
      </c>
    </row>
    <row r="213" spans="1:7" x14ac:dyDescent="0.2">
      <c r="A213" t="str">
        <f t="shared" si="146"/>
        <v>22 Health professionals</v>
      </c>
      <c r="B213" s="11">
        <v>2.2371392693776553</v>
      </c>
      <c r="C213" s="11">
        <v>1.7932486059176584</v>
      </c>
      <c r="D213" s="11">
        <f t="shared" si="147"/>
        <v>-0.44389066345999684</v>
      </c>
      <c r="E213" s="11">
        <v>0.97255621674071679</v>
      </c>
      <c r="F213" s="11">
        <f t="shared" si="148"/>
        <v>0.52866555328071996</v>
      </c>
      <c r="G213" s="200">
        <f t="shared" si="149"/>
        <v>2.4357112723807806E-2</v>
      </c>
    </row>
    <row r="214" spans="1:7" x14ac:dyDescent="0.2">
      <c r="A214" t="str">
        <f t="shared" si="146"/>
        <v>23 Teaching and other educational professionals</v>
      </c>
      <c r="B214" s="11">
        <v>1.0525602331287311</v>
      </c>
      <c r="C214" s="11">
        <v>0.89628221791412921</v>
      </c>
      <c r="D214" s="11">
        <f t="shared" si="147"/>
        <v>-0.15627801521460194</v>
      </c>
      <c r="E214" s="11">
        <v>0.42816189727515552</v>
      </c>
      <c r="F214" s="11">
        <f t="shared" si="148"/>
        <v>0.27188388206055358</v>
      </c>
      <c r="G214" s="200">
        <f>IF(B214&gt;0,(1+(E214/B214))^(1/($C$6-$B$6))-1,0)</f>
        <v>2.3014463727889067E-2</v>
      </c>
    </row>
    <row r="215" spans="1:7" x14ac:dyDescent="0.2">
      <c r="A215" t="str">
        <f t="shared" si="146"/>
        <v>24 Business, media and public service professionals</v>
      </c>
      <c r="B215" s="11">
        <v>4.8481796486405386</v>
      </c>
      <c r="C215" s="11">
        <v>4.1931002949352871</v>
      </c>
      <c r="D215" s="11">
        <f t="shared" si="147"/>
        <v>-0.6550793537052515</v>
      </c>
      <c r="E215" s="11">
        <v>1.8368140472763135</v>
      </c>
      <c r="F215" s="11">
        <f t="shared" si="148"/>
        <v>1.181734693571062</v>
      </c>
      <c r="G215" s="200">
        <f t="shared" ref="G215:G234" si="150">IF(B215&gt;0,(1+(E215/B215))^(1/($C$6-$B$6))-1,0)</f>
        <v>2.1648464298871462E-2</v>
      </c>
    </row>
    <row r="216" spans="1:7" x14ac:dyDescent="0.2">
      <c r="A216" t="str">
        <f t="shared" si="146"/>
        <v>31 Science, engineering and technology associate professionals</v>
      </c>
      <c r="B216" s="11">
        <v>1.9706440033910837</v>
      </c>
      <c r="C216" s="11">
        <v>1.7869661370146939</v>
      </c>
      <c r="D216" s="11">
        <f t="shared" si="147"/>
        <v>-0.18367786637638983</v>
      </c>
      <c r="E216" s="11">
        <v>0.69085317997070494</v>
      </c>
      <c r="F216" s="11">
        <f t="shared" si="148"/>
        <v>0.50717531359431511</v>
      </c>
      <c r="G216" s="200">
        <f t="shared" si="150"/>
        <v>2.0237280362784382E-2</v>
      </c>
    </row>
    <row r="217" spans="1:7" x14ac:dyDescent="0.2">
      <c r="A217" t="str">
        <f t="shared" si="146"/>
        <v>32 Health and social care associate professionals</v>
      </c>
      <c r="B217" s="11">
        <v>1.7943223377563231</v>
      </c>
      <c r="C217" s="11">
        <v>2.5125998594043728</v>
      </c>
      <c r="D217" s="11">
        <f t="shared" si="147"/>
        <v>0.7182775216480497</v>
      </c>
      <c r="E217" s="11">
        <v>1.320711566188179</v>
      </c>
      <c r="F217" s="11">
        <f t="shared" si="148"/>
        <v>2.0389890878362289</v>
      </c>
      <c r="G217" s="200">
        <f t="shared" si="150"/>
        <v>3.7458709461836381E-2</v>
      </c>
    </row>
    <row r="218" spans="1:7" x14ac:dyDescent="0.2">
      <c r="A218" t="str">
        <f t="shared" si="146"/>
        <v>33 Protective service occupations</v>
      </c>
      <c r="B218" s="11">
        <v>2.1810933571757327</v>
      </c>
      <c r="C218" s="11">
        <v>1.3863256860847744</v>
      </c>
      <c r="D218" s="11">
        <f t="shared" si="147"/>
        <v>-0.79476767109095836</v>
      </c>
      <c r="E218" s="11">
        <v>0.48195830797204064</v>
      </c>
      <c r="F218" s="11">
        <f t="shared" si="148"/>
        <v>-0.31280936311891772</v>
      </c>
      <c r="G218" s="200">
        <f t="shared" si="150"/>
        <v>1.3398730264287062E-2</v>
      </c>
    </row>
    <row r="219" spans="1:7" x14ac:dyDescent="0.2">
      <c r="A219" t="str">
        <f t="shared" si="146"/>
        <v>34 Culture, media and sports occupations</v>
      </c>
      <c r="B219" s="11">
        <v>1.142548229194184</v>
      </c>
      <c r="C219" s="11">
        <v>0.53042017012195664</v>
      </c>
      <c r="D219" s="11">
        <f t="shared" si="147"/>
        <v>-0.61212805907222734</v>
      </c>
      <c r="E219" s="11">
        <v>0.29293769275326009</v>
      </c>
      <c r="F219" s="11">
        <f t="shared" ref="F219:F220" si="151">SUM(D219:E219)</f>
        <v>-0.31919036631896724</v>
      </c>
      <c r="G219" s="200">
        <f t="shared" si="150"/>
        <v>1.5332512250761043E-2</v>
      </c>
    </row>
    <row r="220" spans="1:7" x14ac:dyDescent="0.2">
      <c r="A220" t="str">
        <f t="shared" si="146"/>
        <v>35 Business and public service associate professionals</v>
      </c>
      <c r="B220" s="11">
        <v>7.6229154924490876</v>
      </c>
      <c r="C220" s="11">
        <v>6.1474797639290779</v>
      </c>
      <c r="D220" s="11">
        <f t="shared" si="147"/>
        <v>-1.4754357285200097</v>
      </c>
      <c r="E220" s="11">
        <v>2.6817226681691904</v>
      </c>
      <c r="F220" s="11">
        <f t="shared" si="151"/>
        <v>1.2062869396491807</v>
      </c>
      <c r="G220" s="200">
        <f t="shared" si="150"/>
        <v>2.0298957129304629E-2</v>
      </c>
    </row>
    <row r="221" spans="1:7" x14ac:dyDescent="0.2">
      <c r="A221" t="str">
        <f t="shared" si="146"/>
        <v>41 Administrative occupations</v>
      </c>
      <c r="B221" s="11">
        <v>14.081576736461994</v>
      </c>
      <c r="C221" s="11">
        <v>8.8786031516091182</v>
      </c>
      <c r="D221" s="11">
        <f t="shared" si="147"/>
        <v>-5.2029735848528755</v>
      </c>
      <c r="E221" s="11">
        <v>5.0200713718927705</v>
      </c>
      <c r="F221" s="11">
        <f t="shared" ref="F221:F224" si="152">SUM(D221:E221)</f>
        <v>-0.182902212960105</v>
      </c>
      <c r="G221" s="200">
        <f t="shared" si="150"/>
        <v>2.0535156294805068E-2</v>
      </c>
    </row>
    <row r="222" spans="1:7" x14ac:dyDescent="0.2">
      <c r="A222" t="str">
        <f t="shared" si="146"/>
        <v>42 Secretarial and related occupations</v>
      </c>
      <c r="B222" s="11">
        <v>3.8118616578256508</v>
      </c>
      <c r="C222" s="11">
        <v>0.54903534017295863</v>
      </c>
      <c r="D222" s="11">
        <f t="shared" si="147"/>
        <v>-3.2628263176526922</v>
      </c>
      <c r="E222" s="11">
        <v>0.92404783109895849</v>
      </c>
      <c r="F222" s="11">
        <f t="shared" si="152"/>
        <v>-2.3387784865537338</v>
      </c>
      <c r="G222" s="200">
        <f t="shared" si="150"/>
        <v>1.4575609305733872E-2</v>
      </c>
    </row>
    <row r="223" spans="1:7" x14ac:dyDescent="0.2">
      <c r="A223" t="str">
        <f t="shared" si="146"/>
        <v>51 Skilled agricultural and related trades</v>
      </c>
      <c r="B223" s="11">
        <v>1.807319119494798</v>
      </c>
      <c r="C223" s="11">
        <v>1.8762903449047732</v>
      </c>
      <c r="D223" s="11">
        <f t="shared" si="147"/>
        <v>6.8971225409975245E-2</v>
      </c>
      <c r="E223" s="11">
        <v>0.96199774191953857</v>
      </c>
      <c r="F223" s="11">
        <f t="shared" si="152"/>
        <v>1.0309689673295139</v>
      </c>
      <c r="G223" s="200">
        <f t="shared" si="150"/>
        <v>2.8858983068809962E-2</v>
      </c>
    </row>
    <row r="224" spans="1:7" x14ac:dyDescent="0.2">
      <c r="A224" t="str">
        <f t="shared" si="146"/>
        <v>52 Skilled metal, electrical and electronic trades</v>
      </c>
      <c r="B224" s="11">
        <v>5.4845944701560834</v>
      </c>
      <c r="C224" s="11">
        <v>4.7874910556355266</v>
      </c>
      <c r="D224" s="11">
        <f t="shared" si="147"/>
        <v>-0.6971034145205568</v>
      </c>
      <c r="E224" s="11">
        <v>1.8909587177150888</v>
      </c>
      <c r="F224" s="11">
        <f t="shared" si="152"/>
        <v>1.193855303194532</v>
      </c>
      <c r="G224" s="200">
        <f t="shared" si="150"/>
        <v>1.9944808738292075E-2</v>
      </c>
    </row>
    <row r="225" spans="1:7" x14ac:dyDescent="0.2">
      <c r="A225" t="str">
        <f t="shared" si="146"/>
        <v>53 Skilled construction and building trades</v>
      </c>
      <c r="B225" s="11">
        <v>6.1597383159947574</v>
      </c>
      <c r="C225" s="11">
        <v>6.6321955022783659</v>
      </c>
      <c r="D225" s="11">
        <f t="shared" si="147"/>
        <v>0.47245718628360844</v>
      </c>
      <c r="E225" s="11">
        <v>2.8924358441040132</v>
      </c>
      <c r="F225" s="11">
        <f t="shared" ref="F225" si="153">SUM(D225:E225)</f>
        <v>3.3648930303876217</v>
      </c>
      <c r="G225" s="200">
        <f t="shared" si="150"/>
        <v>2.599688581032078E-2</v>
      </c>
    </row>
    <row r="226" spans="1:7" x14ac:dyDescent="0.2">
      <c r="A226" t="str">
        <f t="shared" si="146"/>
        <v>54 Textiles, printing and other skilled trades</v>
      </c>
      <c r="B226" s="11">
        <v>3.8610865194064092</v>
      </c>
      <c r="C226" s="11">
        <v>3.2847329060193418</v>
      </c>
      <c r="D226" s="11">
        <f t="shared" si="147"/>
        <v>-0.57635361338706748</v>
      </c>
      <c r="E226" s="11">
        <v>1.3837837091339529</v>
      </c>
      <c r="F226" s="11">
        <f t="shared" ref="F226" si="154">SUM(D226:E226)</f>
        <v>0.8074300957468854</v>
      </c>
      <c r="G226" s="200">
        <f t="shared" si="150"/>
        <v>2.0630042096361656E-2</v>
      </c>
    </row>
    <row r="227" spans="1:7" x14ac:dyDescent="0.2">
      <c r="A227" t="str">
        <f t="shared" si="146"/>
        <v>61 Caring personal service occupations</v>
      </c>
      <c r="B227" s="11">
        <v>12.47657637089368</v>
      </c>
      <c r="C227" s="11">
        <v>10.848011780347973</v>
      </c>
      <c r="D227" s="11">
        <f>C227-B227</f>
        <v>-1.6285645905457073</v>
      </c>
      <c r="E227" s="11">
        <v>5.5509215255467854</v>
      </c>
      <c r="F227" s="11">
        <f>SUM(D227:E227)</f>
        <v>3.9223569350010781</v>
      </c>
      <c r="G227" s="200">
        <f t="shared" si="150"/>
        <v>2.4839843841605758E-2</v>
      </c>
    </row>
    <row r="228" spans="1:7" x14ac:dyDescent="0.2">
      <c r="A228" t="str">
        <f t="shared" si="146"/>
        <v>62 Leisure, travel and related personal service occupations</v>
      </c>
      <c r="B228" s="11">
        <v>4.4377444366162138</v>
      </c>
      <c r="C228" s="11">
        <v>3.2056904307681027</v>
      </c>
      <c r="D228" s="11">
        <f t="shared" ref="D228:D234" si="155">C228-B228</f>
        <v>-1.2320540058481111</v>
      </c>
      <c r="E228" s="11">
        <v>1.665579156556567</v>
      </c>
      <c r="F228" s="11">
        <f t="shared" ref="F228:F229" si="156">SUM(D228:E228)</f>
        <v>0.43352515070845588</v>
      </c>
      <c r="G228" s="200">
        <f t="shared" si="150"/>
        <v>2.1473114978834307E-2</v>
      </c>
    </row>
    <row r="229" spans="1:7" x14ac:dyDescent="0.2">
      <c r="A229" t="str">
        <f t="shared" si="146"/>
        <v>63 Community and civil enforcement occupations</v>
      </c>
      <c r="B229" s="11">
        <v>0.21580027151831258</v>
      </c>
      <c r="C229" s="11">
        <v>0.14460366698518626</v>
      </c>
      <c r="D229" s="11">
        <f t="shared" si="155"/>
        <v>-7.1196604533126318E-2</v>
      </c>
      <c r="E229" s="11">
        <v>6.4946607034143553E-2</v>
      </c>
      <c r="F229" s="11">
        <f t="shared" si="156"/>
        <v>-6.249997498982765E-3</v>
      </c>
      <c r="G229" s="200">
        <f t="shared" si="150"/>
        <v>1.7694740272480747E-2</v>
      </c>
    </row>
    <row r="230" spans="1:7" x14ac:dyDescent="0.2">
      <c r="A230" t="str">
        <f t="shared" si="146"/>
        <v>71 Sales occupations</v>
      </c>
      <c r="B230" s="11">
        <v>11.567152532472399</v>
      </c>
      <c r="C230" s="11">
        <v>9.1165171707186836</v>
      </c>
      <c r="D230" s="11">
        <f t="shared" si="155"/>
        <v>-2.4506353617537151</v>
      </c>
      <c r="E230" s="11">
        <v>4.4541666395725832</v>
      </c>
      <c r="F230" s="11">
        <f t="shared" ref="F230:F231" si="157">SUM(D230:E230)</f>
        <v>2.0035312778188681</v>
      </c>
      <c r="G230" s="200">
        <f t="shared" si="150"/>
        <v>2.1954249746671373E-2</v>
      </c>
    </row>
    <row r="231" spans="1:7" x14ac:dyDescent="0.2">
      <c r="A231" t="str">
        <f t="shared" si="146"/>
        <v>72 Customer service occupations</v>
      </c>
      <c r="B231" s="11">
        <v>3.0893210969664433</v>
      </c>
      <c r="C231" s="11">
        <v>3.0917652177824833</v>
      </c>
      <c r="D231" s="11">
        <f t="shared" si="155"/>
        <v>2.4441208160399519E-3</v>
      </c>
      <c r="E231" s="11">
        <v>1.4462883100382351</v>
      </c>
      <c r="F231" s="11">
        <f t="shared" si="157"/>
        <v>1.4487324308542751</v>
      </c>
      <c r="G231" s="200">
        <f t="shared" si="150"/>
        <v>2.5931047926297524E-2</v>
      </c>
    </row>
    <row r="232" spans="1:7" x14ac:dyDescent="0.2">
      <c r="A232" t="str">
        <f t="shared" si="146"/>
        <v>81 Process, plant and machine operatives</v>
      </c>
      <c r="B232" s="11">
        <v>3.4410874454888041</v>
      </c>
      <c r="C232" s="11">
        <v>3.540442287164145</v>
      </c>
      <c r="D232" s="11">
        <f t="shared" si="155"/>
        <v>9.9354841675340921E-2</v>
      </c>
      <c r="E232" s="11">
        <v>1.4108000463965602</v>
      </c>
      <c r="F232" s="11">
        <f t="shared" ref="F232:F233" si="158">SUM(D232:E232)</f>
        <v>1.5101548880719011</v>
      </c>
      <c r="G232" s="200">
        <f t="shared" si="150"/>
        <v>2.316969287487658E-2</v>
      </c>
    </row>
    <row r="233" spans="1:7" x14ac:dyDescent="0.2">
      <c r="A233" t="str">
        <f t="shared" si="146"/>
        <v>82 Transport and mobile machine drivers and operatives</v>
      </c>
      <c r="B233" s="11">
        <v>6.0282548477702624</v>
      </c>
      <c r="C233" s="11">
        <v>5.8597358187845456</v>
      </c>
      <c r="D233" s="11">
        <f t="shared" si="155"/>
        <v>-0.1685190289857168</v>
      </c>
      <c r="E233" s="11">
        <v>3.2288266700153772</v>
      </c>
      <c r="F233" s="11">
        <f t="shared" si="158"/>
        <v>3.0603076410296604</v>
      </c>
      <c r="G233" s="200">
        <f t="shared" si="150"/>
        <v>2.9008192116492415E-2</v>
      </c>
    </row>
    <row r="234" spans="1:7" x14ac:dyDescent="0.2">
      <c r="A234" t="str">
        <f t="shared" si="146"/>
        <v>91 Elementary trades and related occupations</v>
      </c>
      <c r="B234" s="11">
        <v>2.2653083143060693</v>
      </c>
      <c r="C234" s="11">
        <v>4.0904762856313273</v>
      </c>
      <c r="D234" s="11">
        <f t="shared" si="155"/>
        <v>1.825167971325258</v>
      </c>
      <c r="E234" s="11">
        <v>1.5246984588330235</v>
      </c>
      <c r="F234" s="11">
        <f t="shared" ref="F234" si="159">SUM(D234:E234)</f>
        <v>3.3498664301582814</v>
      </c>
      <c r="G234" s="200">
        <f t="shared" si="150"/>
        <v>3.4905856173671257E-2</v>
      </c>
    </row>
    <row r="235" spans="1:7" x14ac:dyDescent="0.2">
      <c r="A235" t="str">
        <f t="shared" si="146"/>
        <v>92 Elementary administration and service occupations</v>
      </c>
      <c r="B235" s="11">
        <v>20.820088503529725</v>
      </c>
      <c r="C235" s="11">
        <v>16.852819802284134</v>
      </c>
      <c r="D235" s="11">
        <f t="shared" ref="D235" si="160">C235-B235</f>
        <v>-3.9672687012455903</v>
      </c>
      <c r="E235" s="11">
        <v>8.6755085632106379</v>
      </c>
      <c r="F235" s="11">
        <f t="shared" ref="F235" si="161">SUM(D235:E235)</f>
        <v>4.7082398619650476</v>
      </c>
      <c r="G235" s="200">
        <f t="shared" ref="G235:G236" si="162">IF(B235&gt;0,(1+(E235/B235))^(1/($C$6-$B$6))-1,0)</f>
        <v>2.3493230891959538E-2</v>
      </c>
    </row>
    <row r="236" spans="1:7" x14ac:dyDescent="0.2">
      <c r="A236" t="str">
        <f t="shared" si="146"/>
        <v>All occupations</v>
      </c>
      <c r="B236" s="11">
        <f>SUM(B210:B235)</f>
        <v>141.31187273045606</v>
      </c>
      <c r="C236" s="11">
        <f t="shared" ref="C236:F236" si="163">SUM(C210:C235)</f>
        <v>118.89576562047553</v>
      </c>
      <c r="D236" s="11">
        <f t="shared" si="163"/>
        <v>-22.416107109980508</v>
      </c>
      <c r="E236" s="11">
        <f t="shared" si="163"/>
        <v>57.680467688840579</v>
      </c>
      <c r="F236" s="11">
        <f t="shared" si="163"/>
        <v>35.264360578860064</v>
      </c>
      <c r="G236" s="200">
        <f t="shared" si="162"/>
        <v>2.3082165062985993E-2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6.0204296534943706</v>
      </c>
      <c r="C239" s="11">
        <v>4.3038084516460788</v>
      </c>
      <c r="D239" s="11">
        <f>C239-B239</f>
        <v>-1.7166212018482918</v>
      </c>
      <c r="E239" s="11">
        <v>2.2334990028397472</v>
      </c>
      <c r="F239" s="11">
        <f>SUM(D239:E239)</f>
        <v>0.51687780099145542</v>
      </c>
      <c r="G239" s="200">
        <f>IF(B239&gt;0,(1+(E239/B239))^(1/($C$6-$B$6))-1,0)</f>
        <v>2.1258180388192383E-2</v>
      </c>
    </row>
    <row r="240" spans="1:7" x14ac:dyDescent="0.2">
      <c r="A240" t="str">
        <f t="shared" si="165"/>
        <v>12 Other managers and proprietors</v>
      </c>
      <c r="B240" s="11">
        <v>2.60961688474785</v>
      </c>
      <c r="C240" s="11">
        <v>1.9934366638307794</v>
      </c>
      <c r="D240" s="11">
        <f t="shared" ref="D240:D255" si="166">C240-B240</f>
        <v>-0.61618022091707059</v>
      </c>
      <c r="E240" s="11">
        <v>1.080447447108144</v>
      </c>
      <c r="F240" s="11">
        <f t="shared" ref="F240:F247" si="167">SUM(D240:E240)</f>
        <v>0.46426722619107341</v>
      </c>
      <c r="G240" s="200">
        <f t="shared" ref="G240:G242" si="168">IF(B240&gt;0,(1+(E240/B240))^(1/($C$6-$B$6))-1,0)</f>
        <v>2.336480984079059E-2</v>
      </c>
    </row>
    <row r="241" spans="1:7" x14ac:dyDescent="0.2">
      <c r="A241" t="str">
        <f t="shared" si="165"/>
        <v>21 Science, research, engineering and technology professionals</v>
      </c>
      <c r="B241" s="11">
        <v>2.692690759317828</v>
      </c>
      <c r="C241" s="11">
        <v>2.3795095636854393</v>
      </c>
      <c r="D241" s="11">
        <f t="shared" si="166"/>
        <v>-0.31318119563238866</v>
      </c>
      <c r="E241" s="11">
        <v>0.8735778547246873</v>
      </c>
      <c r="F241" s="11">
        <f t="shared" si="167"/>
        <v>0.56039665909229863</v>
      </c>
      <c r="G241" s="200">
        <f t="shared" si="168"/>
        <v>1.890846757792497E-2</v>
      </c>
    </row>
    <row r="242" spans="1:7" x14ac:dyDescent="0.2">
      <c r="A242" t="str">
        <f t="shared" si="165"/>
        <v>22 Health professionals</v>
      </c>
      <c r="B242" s="11">
        <v>1.1553825236691422</v>
      </c>
      <c r="C242" s="11">
        <v>0.78322136011110111</v>
      </c>
      <c r="D242" s="11">
        <f t="shared" si="166"/>
        <v>-0.37216116355804107</v>
      </c>
      <c r="E242" s="11">
        <v>0.45267755432905077</v>
      </c>
      <c r="F242" s="11">
        <f t="shared" si="167"/>
        <v>8.0516390771009694E-2</v>
      </c>
      <c r="G242" s="200">
        <f t="shared" si="168"/>
        <v>2.2284474230996221E-2</v>
      </c>
    </row>
    <row r="243" spans="1:7" x14ac:dyDescent="0.2">
      <c r="A243" t="str">
        <f t="shared" si="165"/>
        <v>23 Teaching and other educational professionals</v>
      </c>
      <c r="B243" s="11">
        <v>0.67343574278971674</v>
      </c>
      <c r="C243" s="11">
        <v>0.60185507916470071</v>
      </c>
      <c r="D243" s="11">
        <f t="shared" si="166"/>
        <v>-7.1580663625016028E-2</v>
      </c>
      <c r="E243" s="11">
        <v>0.28482196524052772</v>
      </c>
      <c r="F243" s="11">
        <f t="shared" si="167"/>
        <v>0.21324130161551169</v>
      </c>
      <c r="G243" s="200">
        <f>IF(B243&gt;0,(1+(E243/B243))^(1/($C$6-$B$6))-1,0)</f>
        <v>2.3793600522995062E-2</v>
      </c>
    </row>
    <row r="244" spans="1:7" x14ac:dyDescent="0.2">
      <c r="A244" t="str">
        <f t="shared" si="165"/>
        <v>24 Business, media and public service professionals</v>
      </c>
      <c r="B244" s="11">
        <v>2.7769820808662038</v>
      </c>
      <c r="C244" s="11">
        <v>1.8703200455990117</v>
      </c>
      <c r="D244" s="11">
        <f t="shared" si="166"/>
        <v>-0.90666203526719213</v>
      </c>
      <c r="E244" s="11">
        <v>0.92862775526441943</v>
      </c>
      <c r="F244" s="11">
        <f t="shared" si="167"/>
        <v>2.1965719997227295E-2</v>
      </c>
      <c r="G244" s="200">
        <f t="shared" ref="G244:G263" si="169">IF(B244&gt;0,(1+(E244/B244))^(1/($C$6-$B$6))-1,0)</f>
        <v>1.941833603680565E-2</v>
      </c>
    </row>
    <row r="245" spans="1:7" x14ac:dyDescent="0.2">
      <c r="A245" t="str">
        <f t="shared" si="165"/>
        <v>31 Science, engineering and technology associate professionals</v>
      </c>
      <c r="B245" s="11">
        <v>1.4700938024678865</v>
      </c>
      <c r="C245" s="11">
        <v>1.1895015513049425</v>
      </c>
      <c r="D245" s="11">
        <f t="shared" si="166"/>
        <v>-0.28059225116294395</v>
      </c>
      <c r="E245" s="11">
        <v>0.46125509568202244</v>
      </c>
      <c r="F245" s="11">
        <f t="shared" si="167"/>
        <v>0.18066284451907849</v>
      </c>
      <c r="G245" s="200">
        <f>IF(B245&gt;0,(1+(E245/B245))^(1/($C$6-$B$6))-1,0)</f>
        <v>1.8359328352008264E-2</v>
      </c>
    </row>
    <row r="246" spans="1:7" x14ac:dyDescent="0.2">
      <c r="A246" t="str">
        <f t="shared" si="165"/>
        <v>32 Health and social care associate professionals</v>
      </c>
      <c r="B246" s="11">
        <v>0.54793856004463626</v>
      </c>
      <c r="C246" s="11">
        <v>0.54670041080870102</v>
      </c>
      <c r="D246" s="11">
        <f t="shared" si="166"/>
        <v>-1.2381492359352375E-3</v>
      </c>
      <c r="E246" s="11">
        <v>0.30267848450179607</v>
      </c>
      <c r="F246" s="11">
        <f t="shared" si="167"/>
        <v>0.30144033526586084</v>
      </c>
      <c r="G246" s="200">
        <f t="shared" si="169"/>
        <v>2.9753984585193516E-2</v>
      </c>
    </row>
    <row r="247" spans="1:7" x14ac:dyDescent="0.2">
      <c r="A247" t="str">
        <f t="shared" si="165"/>
        <v>33 Protective service occupations</v>
      </c>
      <c r="B247" s="11">
        <v>1.1395915521794659</v>
      </c>
      <c r="C247" s="11">
        <v>0.80506313211111669</v>
      </c>
      <c r="D247" s="11">
        <f t="shared" si="166"/>
        <v>-0.33452842006834926</v>
      </c>
      <c r="E247" s="11">
        <v>0.33476995157638983</v>
      </c>
      <c r="F247" s="11">
        <f t="shared" si="167"/>
        <v>2.4153150804057111E-4</v>
      </c>
      <c r="G247" s="200">
        <f t="shared" si="169"/>
        <v>1.7318598065785729E-2</v>
      </c>
    </row>
    <row r="248" spans="1:7" x14ac:dyDescent="0.2">
      <c r="A248" t="str">
        <f t="shared" si="165"/>
        <v>34 Culture, media and sports occupations</v>
      </c>
      <c r="B248" s="11">
        <v>0.88386386782025095</v>
      </c>
      <c r="C248" s="11">
        <v>0.41023167308470915</v>
      </c>
      <c r="D248" s="11">
        <f t="shared" si="166"/>
        <v>-0.4736321947355418</v>
      </c>
      <c r="E248" s="11">
        <v>0.219758843951189</v>
      </c>
      <c r="F248" s="11">
        <f t="shared" ref="F248:F249" si="170">SUM(D248:E248)</f>
        <v>-0.2538733507843528</v>
      </c>
      <c r="G248" s="200">
        <f t="shared" si="169"/>
        <v>1.4913470157103426E-2</v>
      </c>
    </row>
    <row r="249" spans="1:7" x14ac:dyDescent="0.2">
      <c r="A249" t="str">
        <f t="shared" si="165"/>
        <v>35 Business and public service associate professionals</v>
      </c>
      <c r="B249" s="11">
        <v>3.9881578788608718</v>
      </c>
      <c r="C249" s="11">
        <v>2.3267284055443911</v>
      </c>
      <c r="D249" s="11">
        <f t="shared" si="166"/>
        <v>-1.6614294733164807</v>
      </c>
      <c r="E249" s="11">
        <v>1.1323707180881928</v>
      </c>
      <c r="F249" s="11">
        <f t="shared" si="170"/>
        <v>-0.52905875522828794</v>
      </c>
      <c r="G249" s="200">
        <f t="shared" si="169"/>
        <v>1.6801465692546813E-2</v>
      </c>
    </row>
    <row r="250" spans="1:7" x14ac:dyDescent="0.2">
      <c r="A250" t="str">
        <f t="shared" si="165"/>
        <v>41 Administrative occupations</v>
      </c>
      <c r="B250" s="11">
        <v>6.7880848165951244</v>
      </c>
      <c r="C250" s="11">
        <v>1.6599417357274775</v>
      </c>
      <c r="D250" s="11">
        <f t="shared" si="166"/>
        <v>-5.1281430808676465</v>
      </c>
      <c r="E250" s="11">
        <v>1.5363327162299372</v>
      </c>
      <c r="F250" s="11">
        <f t="shared" ref="F250:F253" si="171">SUM(D250:E250)</f>
        <v>-3.5918103646377091</v>
      </c>
      <c r="G250" s="200">
        <f t="shared" si="169"/>
        <v>1.3694537788618399E-2</v>
      </c>
    </row>
    <row r="251" spans="1:7" x14ac:dyDescent="0.2">
      <c r="A251" t="str">
        <f t="shared" si="165"/>
        <v>42 Secretarial and related occupations</v>
      </c>
      <c r="B251" s="11">
        <v>2.9273393077959509</v>
      </c>
      <c r="C251" s="11">
        <v>0.15550196730795235</v>
      </c>
      <c r="D251" s="11">
        <f t="shared" si="166"/>
        <v>-2.7718373404879983</v>
      </c>
      <c r="E251" s="11">
        <v>0.46587944890043353</v>
      </c>
      <c r="F251" s="11">
        <f t="shared" si="171"/>
        <v>-2.3059578915875649</v>
      </c>
      <c r="G251" s="200">
        <f t="shared" si="169"/>
        <v>9.8942968764292871E-3</v>
      </c>
    </row>
    <row r="252" spans="1:7" x14ac:dyDescent="0.2">
      <c r="A252" t="str">
        <f t="shared" si="165"/>
        <v>51 Skilled agricultural and related trades</v>
      </c>
      <c r="B252" s="11">
        <v>1.4136848162070574</v>
      </c>
      <c r="C252" s="11">
        <v>1.5034223576958579</v>
      </c>
      <c r="D252" s="11">
        <f t="shared" si="166"/>
        <v>8.9737541488800421E-2</v>
      </c>
      <c r="E252" s="11">
        <v>0.63968005353383828</v>
      </c>
      <c r="F252" s="11">
        <f t="shared" si="171"/>
        <v>0.7294175950226387</v>
      </c>
      <c r="G252" s="200">
        <f t="shared" si="169"/>
        <v>2.5197571947412234E-2</v>
      </c>
    </row>
    <row r="253" spans="1:7" x14ac:dyDescent="0.2">
      <c r="A253" t="str">
        <f t="shared" si="165"/>
        <v>52 Skilled metal, electrical and electronic trades</v>
      </c>
      <c r="B253" s="11">
        <v>2.5816830532998769</v>
      </c>
      <c r="C253" s="11">
        <v>1.5112004699871333</v>
      </c>
      <c r="D253" s="11">
        <f t="shared" si="166"/>
        <v>-1.0704825833127436</v>
      </c>
      <c r="E253" s="11">
        <v>0.79489878192347585</v>
      </c>
      <c r="F253" s="11">
        <f t="shared" si="171"/>
        <v>-0.27558380138926775</v>
      </c>
      <c r="G253" s="200">
        <f t="shared" si="169"/>
        <v>1.8055896658794701E-2</v>
      </c>
    </row>
    <row r="254" spans="1:7" x14ac:dyDescent="0.2">
      <c r="A254" t="str">
        <f t="shared" si="165"/>
        <v>53 Skilled construction and building trades</v>
      </c>
      <c r="B254" s="11">
        <v>2.902833635970846</v>
      </c>
      <c r="C254" s="11">
        <v>3.0886365963637838</v>
      </c>
      <c r="D254" s="11">
        <f t="shared" si="166"/>
        <v>0.18580296039293787</v>
      </c>
      <c r="E254" s="11">
        <v>1.2269373648210893</v>
      </c>
      <c r="F254" s="11">
        <f t="shared" ref="F254" si="172">SUM(D254:E254)</f>
        <v>1.4127403252140271</v>
      </c>
      <c r="G254" s="200">
        <f t="shared" si="169"/>
        <v>2.3780661029819239E-2</v>
      </c>
    </row>
    <row r="255" spans="1:7" x14ac:dyDescent="0.2">
      <c r="A255" t="str">
        <f t="shared" si="165"/>
        <v>54 Textiles, printing and other skilled trades</v>
      </c>
      <c r="B255" s="11">
        <v>3.3478218716724863</v>
      </c>
      <c r="C255" s="11">
        <v>3.0554447722503015</v>
      </c>
      <c r="D255" s="11">
        <f t="shared" si="166"/>
        <v>-0.29237709942218482</v>
      </c>
      <c r="E255" s="11">
        <v>1.2923377096824231</v>
      </c>
      <c r="F255" s="11">
        <f t="shared" ref="F255" si="173">SUM(D255:E255)</f>
        <v>0.9999606102602383</v>
      </c>
      <c r="G255" s="200">
        <f t="shared" si="169"/>
        <v>2.2001119747727005E-2</v>
      </c>
    </row>
    <row r="256" spans="1:7" x14ac:dyDescent="0.2">
      <c r="A256" t="str">
        <f t="shared" si="165"/>
        <v>61 Caring personal service occupations</v>
      </c>
      <c r="B256" s="11">
        <v>2.3387825495902348</v>
      </c>
      <c r="C256" s="11">
        <v>1.7938294804032788</v>
      </c>
      <c r="D256" s="11">
        <f>C256-B256</f>
        <v>-0.54495306918695596</v>
      </c>
      <c r="E256" s="11">
        <v>0.65447967740950252</v>
      </c>
      <c r="F256" s="11">
        <f>SUM(D256:E256)</f>
        <v>0.10952660822254656</v>
      </c>
      <c r="G256" s="200">
        <f t="shared" si="169"/>
        <v>1.658491593521938E-2</v>
      </c>
    </row>
    <row r="257" spans="1:7" x14ac:dyDescent="0.2">
      <c r="A257" t="str">
        <f t="shared" si="165"/>
        <v>62 Leisure, travel and related personal service occupations</v>
      </c>
      <c r="B257" s="11">
        <v>2.6440909239704395</v>
      </c>
      <c r="C257" s="11">
        <v>1.789761856191292</v>
      </c>
      <c r="D257" s="11">
        <f t="shared" ref="D257:D263" si="174">C257-B257</f>
        <v>-0.85432906777914752</v>
      </c>
      <c r="E257" s="11">
        <v>0.94646923482867529</v>
      </c>
      <c r="F257" s="11">
        <f t="shared" ref="F257:F258" si="175">SUM(D257:E257)</f>
        <v>9.2140167049527766E-2</v>
      </c>
      <c r="G257" s="200">
        <f t="shared" si="169"/>
        <v>2.0608203514535184E-2</v>
      </c>
    </row>
    <row r="258" spans="1:7" x14ac:dyDescent="0.2">
      <c r="A258" t="str">
        <f t="shared" si="165"/>
        <v>63 Community and civil enforcement occupations</v>
      </c>
      <c r="B258" s="11">
        <v>0.16372354068960335</v>
      </c>
      <c r="C258" s="11">
        <v>0.10434382738009602</v>
      </c>
      <c r="D258" s="11">
        <f t="shared" si="174"/>
        <v>-5.9379713309507323E-2</v>
      </c>
      <c r="E258" s="11">
        <v>5.0007755350058178E-2</v>
      </c>
      <c r="F258" s="11">
        <f t="shared" si="175"/>
        <v>-9.3719579594491453E-3</v>
      </c>
      <c r="G258" s="200">
        <f t="shared" si="169"/>
        <v>1.7928169079389322E-2</v>
      </c>
    </row>
    <row r="259" spans="1:7" x14ac:dyDescent="0.2">
      <c r="A259" t="str">
        <f t="shared" si="165"/>
        <v>71 Sales occupations</v>
      </c>
      <c r="B259" s="11">
        <v>7.4335654545721379</v>
      </c>
      <c r="C259" s="11">
        <v>2.741463753609259</v>
      </c>
      <c r="D259" s="11">
        <f t="shared" si="174"/>
        <v>-4.6921017009628789</v>
      </c>
      <c r="E259" s="11">
        <v>1.7976812352806897</v>
      </c>
      <c r="F259" s="11">
        <f t="shared" ref="F259:F260" si="176">SUM(D259:E259)</f>
        <v>-2.894420465682189</v>
      </c>
      <c r="G259" s="200">
        <f t="shared" si="169"/>
        <v>1.4543982103703668E-2</v>
      </c>
    </row>
    <row r="260" spans="1:7" x14ac:dyDescent="0.2">
      <c r="A260" t="str">
        <f t="shared" si="165"/>
        <v>72 Customer service occupations</v>
      </c>
      <c r="B260" s="11">
        <v>1.3121394075230874</v>
      </c>
      <c r="C260" s="11">
        <v>1.2345065282426033</v>
      </c>
      <c r="D260" s="11">
        <f t="shared" si="174"/>
        <v>-7.7632879280484124E-2</v>
      </c>
      <c r="E260" s="11">
        <v>0.42458419956776416</v>
      </c>
      <c r="F260" s="11">
        <f t="shared" si="176"/>
        <v>0.34695132028728004</v>
      </c>
      <c r="G260" s="200">
        <f t="shared" si="169"/>
        <v>1.8865168016011236E-2</v>
      </c>
    </row>
    <row r="261" spans="1:7" x14ac:dyDescent="0.2">
      <c r="A261" t="str">
        <f t="shared" si="165"/>
        <v>81 Process, plant and machine operatives</v>
      </c>
      <c r="B261" s="11">
        <v>2.517924322965353</v>
      </c>
      <c r="C261" s="11">
        <v>1.012423295916427</v>
      </c>
      <c r="D261" s="11">
        <f t="shared" si="174"/>
        <v>-1.505501027048926</v>
      </c>
      <c r="E261" s="11">
        <v>0.63734826392083022</v>
      </c>
      <c r="F261" s="11">
        <f t="shared" ref="F261:F262" si="177">SUM(D261:E261)</f>
        <v>-0.86815276312809575</v>
      </c>
      <c r="G261" s="200">
        <f t="shared" si="169"/>
        <v>1.5156377699908852E-2</v>
      </c>
    </row>
    <row r="262" spans="1:7" x14ac:dyDescent="0.2">
      <c r="A262" t="str">
        <f t="shared" si="165"/>
        <v>82 Transport and mobile machine drivers and operatives</v>
      </c>
      <c r="B262" s="11">
        <v>4.6665004086831416</v>
      </c>
      <c r="C262" s="11">
        <v>3.2456216114715457</v>
      </c>
      <c r="D262" s="11">
        <f t="shared" si="174"/>
        <v>-1.4208787972115959</v>
      </c>
      <c r="E262" s="11">
        <v>1.8022515740627305</v>
      </c>
      <c r="F262" s="11">
        <f t="shared" si="177"/>
        <v>0.38137277685113458</v>
      </c>
      <c r="G262" s="200">
        <f t="shared" si="169"/>
        <v>2.2010315891993315E-2</v>
      </c>
    </row>
    <row r="263" spans="1:7" x14ac:dyDescent="0.2">
      <c r="A263" t="str">
        <f t="shared" si="165"/>
        <v>91 Elementary trades and related occupations</v>
      </c>
      <c r="B263" s="11">
        <v>2.3832480675536676</v>
      </c>
      <c r="C263" s="11">
        <v>3.3782232771464398</v>
      </c>
      <c r="D263" s="11">
        <f t="shared" si="174"/>
        <v>0.99497520959277219</v>
      </c>
      <c r="E263" s="11">
        <v>1.3845817325032128</v>
      </c>
      <c r="F263" s="11">
        <f t="shared" ref="F263" si="178">SUM(D263:E263)</f>
        <v>2.3795569420959852</v>
      </c>
      <c r="G263" s="200">
        <f t="shared" si="169"/>
        <v>3.1006654699579084E-2</v>
      </c>
    </row>
    <row r="264" spans="1:7" x14ac:dyDescent="0.2">
      <c r="A264" t="str">
        <f t="shared" si="165"/>
        <v>92 Elementary administration and service occupations</v>
      </c>
      <c r="B264" s="11">
        <v>16.292537617303953</v>
      </c>
      <c r="C264" s="11">
        <v>9.7780779922464198</v>
      </c>
      <c r="D264" s="11">
        <f t="shared" ref="D264" si="179">C264-B264</f>
        <v>-6.5144596250575333</v>
      </c>
      <c r="E264" s="11">
        <v>5.2100837735551879</v>
      </c>
      <c r="F264" s="11">
        <f>SUM(D264:E264)</f>
        <v>-1.3043758515023454</v>
      </c>
      <c r="G264" s="200">
        <f t="shared" ref="G264:G265" si="180">IF(B264&gt;0,(1+(E264/B264))^(1/($C$6-$B$6))-1,0)</f>
        <v>1.8669989238202511E-2</v>
      </c>
    </row>
    <row r="265" spans="1:7" x14ac:dyDescent="0.2">
      <c r="A265" t="str">
        <f t="shared" si="165"/>
        <v>All occupations</v>
      </c>
      <c r="B265" s="11">
        <f>SUM(B239:B264)</f>
        <v>83.672143100651184</v>
      </c>
      <c r="C265" s="11">
        <f t="shared" ref="C265:F265" si="181">SUM(C239:C264)</f>
        <v>53.262775858830835</v>
      </c>
      <c r="D265" s="11">
        <f t="shared" si="181"/>
        <v>-30.409367241820341</v>
      </c>
      <c r="E265" s="11">
        <f t="shared" si="181"/>
        <v>27.168038194876019</v>
      </c>
      <c r="F265" s="11">
        <f t="shared" si="181"/>
        <v>-3.2413290469443279</v>
      </c>
      <c r="G265" s="200">
        <f t="shared" si="180"/>
        <v>1.8922350969008406E-2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1.0313755855686573</v>
      </c>
      <c r="C268" s="11">
        <v>1.4509708269401909</v>
      </c>
      <c r="D268" s="11">
        <f>C268-B268</f>
        <v>0.41959524137153359</v>
      </c>
      <c r="E268" s="11">
        <v>0.37094831000353373</v>
      </c>
      <c r="F268" s="11">
        <f>SUM(D268:E268)</f>
        <v>0.79054355137506738</v>
      </c>
      <c r="G268" s="200">
        <f>IF(B268&gt;0,(1+(E268/B268))^(1/($C$6-$B$6))-1,0)</f>
        <v>2.0693696058486699E-2</v>
      </c>
    </row>
    <row r="269" spans="1:7" x14ac:dyDescent="0.2">
      <c r="A269" t="str">
        <f t="shared" si="183"/>
        <v>12 Other managers and proprietors</v>
      </c>
      <c r="B269" s="11">
        <v>0.84010669915034131</v>
      </c>
      <c r="C269" s="11">
        <v>1.3245534987470373</v>
      </c>
      <c r="D269" s="11">
        <f t="shared" ref="D269:D284" si="184">C269-B269</f>
        <v>0.48444679959669601</v>
      </c>
      <c r="E269" s="11">
        <v>0.36789593357624328</v>
      </c>
      <c r="F269" s="11">
        <f t="shared" ref="F269:F276" si="185">SUM(D269:E269)</f>
        <v>0.85234273317293929</v>
      </c>
      <c r="G269" s="200">
        <f t="shared" ref="G269:G271" si="186">IF(B269&gt;0,(1+(E269/B269))^(1/($C$6-$B$6))-1,0)</f>
        <v>2.4508491151351341E-2</v>
      </c>
    </row>
    <row r="270" spans="1:7" x14ac:dyDescent="0.2">
      <c r="A270" t="str">
        <f t="shared" si="183"/>
        <v>21 Science, research, engineering and technology professionals</v>
      </c>
      <c r="B270" s="11">
        <v>0.64948069399274855</v>
      </c>
      <c r="C270" s="11">
        <v>1.6912187905177118</v>
      </c>
      <c r="D270" s="11">
        <f t="shared" si="184"/>
        <v>1.0417380965249632</v>
      </c>
      <c r="E270" s="11">
        <v>0.35613489027447104</v>
      </c>
      <c r="F270" s="11">
        <f t="shared" si="185"/>
        <v>1.3978729867994342</v>
      </c>
      <c r="G270" s="200">
        <f t="shared" si="186"/>
        <v>2.9574355309329503E-2</v>
      </c>
    </row>
    <row r="271" spans="1:7" x14ac:dyDescent="0.2">
      <c r="A271" t="str">
        <f t="shared" si="183"/>
        <v>22 Health professionals</v>
      </c>
      <c r="B271" s="11">
        <v>0.18226693570229244</v>
      </c>
      <c r="C271" s="11">
        <v>0.46321028490306315</v>
      </c>
      <c r="D271" s="11">
        <f t="shared" si="184"/>
        <v>0.28094334920077069</v>
      </c>
      <c r="E271" s="11">
        <v>0.11563433834565358</v>
      </c>
      <c r="F271" s="11">
        <f t="shared" si="185"/>
        <v>0.39657768754642425</v>
      </c>
      <c r="G271" s="200">
        <f t="shared" si="186"/>
        <v>3.3294928621905751E-2</v>
      </c>
    </row>
    <row r="272" spans="1:7" x14ac:dyDescent="0.2">
      <c r="A272" t="str">
        <f t="shared" si="183"/>
        <v>23 Teaching and other educational professionals</v>
      </c>
      <c r="B272" s="11">
        <v>0.15016534837329001</v>
      </c>
      <c r="C272" s="11">
        <v>0.247374613315093</v>
      </c>
      <c r="D272" s="11">
        <f t="shared" si="184"/>
        <v>9.7209264941802986E-2</v>
      </c>
      <c r="E272" s="11">
        <v>7.0355848286004066E-2</v>
      </c>
      <c r="F272" s="11">
        <f t="shared" si="185"/>
        <v>0.16756511322780704</v>
      </c>
      <c r="G272" s="200">
        <f>IF(B272&gt;0,(1+(E272/B272))^(1/($C$6-$B$6))-1,0)</f>
        <v>2.5948059007236735E-2</v>
      </c>
    </row>
    <row r="273" spans="1:7" x14ac:dyDescent="0.2">
      <c r="A273" t="str">
        <f t="shared" si="183"/>
        <v>24 Business, media and public service professionals</v>
      </c>
      <c r="B273" s="11">
        <v>0.63282533751089043</v>
      </c>
      <c r="C273" s="11">
        <v>1.2154066165713637</v>
      </c>
      <c r="D273" s="11">
        <f t="shared" si="184"/>
        <v>0.5825812790604733</v>
      </c>
      <c r="E273" s="11">
        <v>0.29635829476025938</v>
      </c>
      <c r="F273" s="11">
        <f t="shared" si="185"/>
        <v>0.87893957382073262</v>
      </c>
      <c r="G273" s="200">
        <f t="shared" ref="G273" si="187">IF(B273&gt;0,(1+(E273/B273))^(1/($C$6-$B$6))-1,0)</f>
        <v>2.5938149706406843E-2</v>
      </c>
    </row>
    <row r="274" spans="1:7" x14ac:dyDescent="0.2">
      <c r="A274" t="str">
        <f t="shared" si="183"/>
        <v>31 Science, engineering and technology associate professionals</v>
      </c>
      <c r="B274" s="11">
        <v>0.36245897903882107</v>
      </c>
      <c r="C274" s="11">
        <v>0.82730579169958629</v>
      </c>
      <c r="D274" s="11">
        <f t="shared" si="184"/>
        <v>0.46484681266076522</v>
      </c>
      <c r="E274" s="11">
        <v>0.20069934680955182</v>
      </c>
      <c r="F274" s="11">
        <f t="shared" si="185"/>
        <v>0.66554615947031703</v>
      </c>
      <c r="G274" s="200">
        <f>IF(B274&gt;0,(1+(E274/B274))^(1/($C$6-$B$6))-1,0)</f>
        <v>2.9812383127026942E-2</v>
      </c>
    </row>
    <row r="275" spans="1:7" x14ac:dyDescent="0.2">
      <c r="A275" t="str">
        <f t="shared" si="183"/>
        <v>32 Health and social care associate professionals</v>
      </c>
      <c r="B275" s="11">
        <v>0.10811374588190335</v>
      </c>
      <c r="C275" s="11">
        <v>0.3882576310767864</v>
      </c>
      <c r="D275" s="11">
        <f t="shared" si="184"/>
        <v>0.28014388519488304</v>
      </c>
      <c r="E275" s="11">
        <v>9.9628205488492189E-2</v>
      </c>
      <c r="F275" s="11">
        <f t="shared" si="185"/>
        <v>0.37977209068337525</v>
      </c>
      <c r="G275" s="200">
        <f t="shared" ref="G275:G292" si="188">IF(B275&gt;0,(1+(E275/B275))^(1/($C$6-$B$6))-1,0)</f>
        <v>4.4502665940826525E-2</v>
      </c>
    </row>
    <row r="276" spans="1:7" x14ac:dyDescent="0.2">
      <c r="A276" t="str">
        <f t="shared" si="183"/>
        <v>33 Protective service occupations</v>
      </c>
      <c r="B276" s="11">
        <v>0.14736235712452683</v>
      </c>
      <c r="C276" s="11">
        <v>9.1290438326540962E-2</v>
      </c>
      <c r="D276" s="11">
        <f t="shared" si="184"/>
        <v>-5.607191879798587E-2</v>
      </c>
      <c r="E276" s="11">
        <v>1.75383823193507E-2</v>
      </c>
      <c r="F276" s="11">
        <f t="shared" si="185"/>
        <v>-3.8533536478635166E-2</v>
      </c>
      <c r="G276" s="200">
        <f t="shared" si="188"/>
        <v>7.5247796398796307E-3</v>
      </c>
    </row>
    <row r="277" spans="1:7" x14ac:dyDescent="0.2">
      <c r="A277" t="str">
        <f t="shared" si="183"/>
        <v>34 Culture, media and sports occupations</v>
      </c>
      <c r="B277" s="11">
        <v>0.30757156604014635</v>
      </c>
      <c r="C277" s="11">
        <v>0.49000663676228839</v>
      </c>
      <c r="D277" s="11">
        <f t="shared" si="184"/>
        <v>0.18243507072214205</v>
      </c>
      <c r="E277" s="11">
        <v>0.1166062329442614</v>
      </c>
      <c r="F277" s="11">
        <f t="shared" ref="F277:F278" si="189">SUM(D277:E277)</f>
        <v>0.29904130366640347</v>
      </c>
      <c r="G277" s="200">
        <f t="shared" si="188"/>
        <v>2.1660924814186577E-2</v>
      </c>
    </row>
    <row r="278" spans="1:7" x14ac:dyDescent="0.2">
      <c r="A278" t="str">
        <f t="shared" si="183"/>
        <v>35 Business and public service associate professionals</v>
      </c>
      <c r="B278" s="11">
        <v>0.90496491206532204</v>
      </c>
      <c r="C278" s="11">
        <v>1.2953733863132415</v>
      </c>
      <c r="D278" s="11">
        <f t="shared" si="184"/>
        <v>0.39040847424791947</v>
      </c>
      <c r="E278" s="11">
        <v>0.30830325616571569</v>
      </c>
      <c r="F278" s="11">
        <f t="shared" si="189"/>
        <v>0.69871173041363521</v>
      </c>
      <c r="G278" s="200">
        <f t="shared" si="188"/>
        <v>1.9737375779523836E-2</v>
      </c>
    </row>
    <row r="279" spans="1:7" x14ac:dyDescent="0.2">
      <c r="A279" t="str">
        <f t="shared" si="183"/>
        <v>41 Administrative occupations</v>
      </c>
      <c r="B279" s="11">
        <v>1.5067625015355552</v>
      </c>
      <c r="C279" s="11">
        <v>0.92394803099907796</v>
      </c>
      <c r="D279" s="11">
        <f t="shared" si="184"/>
        <v>-0.58281447053647728</v>
      </c>
      <c r="E279" s="11">
        <v>0.30692891789622617</v>
      </c>
      <c r="F279" s="11">
        <f t="shared" ref="F279:F282" si="190">SUM(D279:E279)</f>
        <v>-0.27588555264025111</v>
      </c>
      <c r="G279" s="200">
        <f t="shared" si="188"/>
        <v>1.2436762325842565E-2</v>
      </c>
    </row>
    <row r="280" spans="1:7" x14ac:dyDescent="0.2">
      <c r="A280" t="str">
        <f t="shared" si="183"/>
        <v>42 Secretarial and related occupations</v>
      </c>
      <c r="B280" s="11">
        <v>0.70863677479594911</v>
      </c>
      <c r="C280" s="11">
        <v>0.33474425257376622</v>
      </c>
      <c r="D280" s="11">
        <f t="shared" si="184"/>
        <v>-0.37389252222218289</v>
      </c>
      <c r="E280" s="11">
        <v>0.17601337130279557</v>
      </c>
      <c r="F280" s="11">
        <f t="shared" si="190"/>
        <v>-0.19787915091938732</v>
      </c>
      <c r="G280" s="200">
        <f t="shared" si="188"/>
        <v>1.4899856609010831E-2</v>
      </c>
    </row>
    <row r="281" spans="1:7" x14ac:dyDescent="0.2">
      <c r="A281" t="str">
        <f t="shared" si="183"/>
        <v>51 Skilled agricultural and related trades</v>
      </c>
      <c r="B281" s="11">
        <v>0.76048557171409126</v>
      </c>
      <c r="C281" s="11">
        <v>0.43766122380072253</v>
      </c>
      <c r="D281" s="11">
        <f t="shared" si="184"/>
        <v>-0.32282434791336873</v>
      </c>
      <c r="E281" s="11">
        <v>0.20508349496336151</v>
      </c>
      <c r="F281" s="11">
        <f t="shared" si="190"/>
        <v>-0.11774085295000722</v>
      </c>
      <c r="G281" s="200">
        <f t="shared" si="188"/>
        <v>1.6044722403476985E-2</v>
      </c>
    </row>
    <row r="282" spans="1:7" x14ac:dyDescent="0.2">
      <c r="A282" t="str">
        <f t="shared" si="183"/>
        <v>52 Skilled metal, electrical and electronic trades</v>
      </c>
      <c r="B282" s="11">
        <v>0.85563374502146561</v>
      </c>
      <c r="C282" s="11">
        <v>0.69090115967924282</v>
      </c>
      <c r="D282" s="11">
        <f t="shared" si="184"/>
        <v>-0.16473258534222279</v>
      </c>
      <c r="E282" s="11">
        <v>0.25163589947507348</v>
      </c>
      <c r="F282" s="11">
        <f t="shared" si="190"/>
        <v>8.6903314132850684E-2</v>
      </c>
      <c r="G282" s="200">
        <f t="shared" si="188"/>
        <v>1.7335889991462849E-2</v>
      </c>
    </row>
    <row r="283" spans="1:7" x14ac:dyDescent="0.2">
      <c r="A283" t="str">
        <f t="shared" si="183"/>
        <v>53 Skilled construction and building trades</v>
      </c>
      <c r="B283" s="11">
        <v>1.2595974155208158</v>
      </c>
      <c r="C283" s="11">
        <v>0.33731540217600903</v>
      </c>
      <c r="D283" s="11">
        <f t="shared" si="184"/>
        <v>-0.92228201334480686</v>
      </c>
      <c r="E283" s="11">
        <v>0.21883940454289805</v>
      </c>
      <c r="F283" s="11">
        <f t="shared" ref="F283" si="191">SUM(D283:E283)</f>
        <v>-0.70344260880190879</v>
      </c>
      <c r="G283" s="200">
        <f t="shared" si="188"/>
        <v>1.0736774452617448E-2</v>
      </c>
    </row>
    <row r="284" spans="1:7" x14ac:dyDescent="0.2">
      <c r="A284" t="str">
        <f t="shared" si="183"/>
        <v>54 Textiles, printing and other skilled trades</v>
      </c>
      <c r="B284" s="11">
        <v>1.2108436381555261</v>
      </c>
      <c r="C284" s="11">
        <v>0.58444224833068137</v>
      </c>
      <c r="D284" s="11">
        <f t="shared" si="184"/>
        <v>-0.62640138982484472</v>
      </c>
      <c r="E284" s="11">
        <v>0.22921875333045577</v>
      </c>
      <c r="F284" s="11">
        <f t="shared" ref="F284" si="192">SUM(D284:E284)</f>
        <v>-0.39718263649438895</v>
      </c>
      <c r="G284" s="200">
        <f t="shared" si="188"/>
        <v>1.162499118439464E-2</v>
      </c>
    </row>
    <row r="285" spans="1:7" x14ac:dyDescent="0.2">
      <c r="A285" t="str">
        <f t="shared" si="183"/>
        <v>61 Caring personal service occupations</v>
      </c>
      <c r="B285" s="11">
        <v>0.48875756182490132</v>
      </c>
      <c r="C285" s="11">
        <v>0.76791870334879608</v>
      </c>
      <c r="D285" s="11">
        <f>C285-B285</f>
        <v>0.27916114152389476</v>
      </c>
      <c r="E285" s="11">
        <v>0.16802735248757428</v>
      </c>
      <c r="F285" s="11">
        <f>SUM(D285:E285)</f>
        <v>0.44718849401146904</v>
      </c>
      <c r="G285" s="200">
        <f t="shared" si="188"/>
        <v>1.9894646038834729E-2</v>
      </c>
    </row>
    <row r="286" spans="1:7" x14ac:dyDescent="0.2">
      <c r="A286" t="str">
        <f t="shared" si="183"/>
        <v>62 Leisure, travel and related personal service occupations</v>
      </c>
      <c r="B286" s="11">
        <v>0.83367731187094041</v>
      </c>
      <c r="C286" s="11">
        <v>0.4982371153246995</v>
      </c>
      <c r="D286" s="11">
        <f t="shared" ref="D286:D292" si="193">C286-B286</f>
        <v>-0.33544019654624091</v>
      </c>
      <c r="E286" s="11">
        <v>0.16952696149522248</v>
      </c>
      <c r="F286" s="11">
        <f t="shared" ref="F286:F287" si="194">SUM(D286:E286)</f>
        <v>-0.16591323505101843</v>
      </c>
      <c r="G286" s="200">
        <f t="shared" si="188"/>
        <v>1.2416993142076116E-2</v>
      </c>
    </row>
    <row r="287" spans="1:7" x14ac:dyDescent="0.2">
      <c r="A287" t="str">
        <f t="shared" si="183"/>
        <v>63 Community and civil enforcement occupations</v>
      </c>
      <c r="B287" s="11">
        <v>4.7859551763096551E-2</v>
      </c>
      <c r="C287" s="11">
        <v>1.5102046212967995E-2</v>
      </c>
      <c r="D287" s="11">
        <f t="shared" si="193"/>
        <v>-3.275750555012856E-2</v>
      </c>
      <c r="E287" s="11">
        <v>5.1149285988170597E-3</v>
      </c>
      <c r="F287" s="11">
        <f t="shared" si="194"/>
        <v>-2.76425769513115E-2</v>
      </c>
      <c r="G287" s="200">
        <f t="shared" si="188"/>
        <v>6.7922687420420846E-3</v>
      </c>
    </row>
    <row r="288" spans="1:7" x14ac:dyDescent="0.2">
      <c r="A288" t="str">
        <f t="shared" si="183"/>
        <v>71 Sales occupations</v>
      </c>
      <c r="B288" s="11">
        <v>2.6326311394956132</v>
      </c>
      <c r="C288" s="11">
        <v>1.939509932145016</v>
      </c>
      <c r="D288" s="11">
        <f t="shared" si="193"/>
        <v>-0.69312120735059723</v>
      </c>
      <c r="E288" s="11">
        <v>0.54540649567924238</v>
      </c>
      <c r="F288" s="11">
        <f t="shared" ref="F288:F289" si="195">SUM(D288:E288)</f>
        <v>-0.14771471167135486</v>
      </c>
      <c r="G288" s="200">
        <f t="shared" si="188"/>
        <v>1.2631115839201623E-2</v>
      </c>
    </row>
    <row r="289" spans="1:7" x14ac:dyDescent="0.2">
      <c r="A289" t="str">
        <f t="shared" si="183"/>
        <v>72 Customer service occupations</v>
      </c>
      <c r="B289" s="11">
        <v>0.50665165795169642</v>
      </c>
      <c r="C289" s="11">
        <v>0.94200885947923285</v>
      </c>
      <c r="D289" s="11">
        <f t="shared" si="193"/>
        <v>0.43535720152753643</v>
      </c>
      <c r="E289" s="11">
        <v>0.21959165650029516</v>
      </c>
      <c r="F289" s="11">
        <f t="shared" si="195"/>
        <v>0.65494885802783154</v>
      </c>
      <c r="G289" s="200">
        <f t="shared" si="188"/>
        <v>2.4294510680037629E-2</v>
      </c>
    </row>
    <row r="290" spans="1:7" x14ac:dyDescent="0.2">
      <c r="A290" t="str">
        <f t="shared" si="183"/>
        <v>81 Process, plant and machine operatives</v>
      </c>
      <c r="B290" s="11">
        <v>0.86006732896133442</v>
      </c>
      <c r="C290" s="11">
        <v>0.27203752714601309</v>
      </c>
      <c r="D290" s="11">
        <f t="shared" si="193"/>
        <v>-0.58802980181532138</v>
      </c>
      <c r="E290" s="11">
        <v>9.8512399515615426E-2</v>
      </c>
      <c r="F290" s="11">
        <f t="shared" ref="F290:F291" si="196">SUM(D290:E290)</f>
        <v>-0.48951740229970597</v>
      </c>
      <c r="G290" s="200">
        <f t="shared" si="188"/>
        <v>7.255666635214375E-3</v>
      </c>
    </row>
    <row r="291" spans="1:7" x14ac:dyDescent="0.2">
      <c r="A291" t="str">
        <f t="shared" si="183"/>
        <v>82 Transport and mobile machine drivers and operatives</v>
      </c>
      <c r="B291" s="11">
        <v>2.2063605595950384</v>
      </c>
      <c r="C291" s="11">
        <v>1.6833266918521816</v>
      </c>
      <c r="D291" s="11">
        <f t="shared" si="193"/>
        <v>-0.52303386774285676</v>
      </c>
      <c r="E291" s="11">
        <v>0.76017727975871285</v>
      </c>
      <c r="F291" s="11">
        <f t="shared" si="196"/>
        <v>0.23714341201585609</v>
      </c>
      <c r="G291" s="200">
        <f t="shared" si="188"/>
        <v>1.9932804634233747E-2</v>
      </c>
    </row>
    <row r="292" spans="1:7" x14ac:dyDescent="0.2">
      <c r="A292" t="str">
        <f t="shared" si="183"/>
        <v>91 Elementary trades and related occupations</v>
      </c>
      <c r="B292" s="11">
        <v>1.1197253732642771</v>
      </c>
      <c r="C292" s="11">
        <v>2.5114988720115607</v>
      </c>
      <c r="D292" s="11">
        <f t="shared" si="193"/>
        <v>1.3917734987472836</v>
      </c>
      <c r="E292" s="11">
        <v>0.66631145297739358</v>
      </c>
      <c r="F292" s="11">
        <f t="shared" ref="F292" si="197">SUM(D292:E292)</f>
        <v>2.0580849517246773</v>
      </c>
      <c r="G292" s="200">
        <f t="shared" si="188"/>
        <v>3.1617243232529235E-2</v>
      </c>
    </row>
    <row r="293" spans="1:7" x14ac:dyDescent="0.2">
      <c r="A293" t="str">
        <f t="shared" si="183"/>
        <v>92 Elementary administration and service occupations</v>
      </c>
      <c r="B293" s="11">
        <v>6.3132252350650111</v>
      </c>
      <c r="C293" s="11">
        <v>3.3774736160496217</v>
      </c>
      <c r="D293" s="11">
        <f t="shared" ref="D293" si="198">C293-B293</f>
        <v>-2.9357516190153894</v>
      </c>
      <c r="E293" s="11">
        <v>1.0272047860158855</v>
      </c>
      <c r="F293" s="11">
        <f t="shared" ref="F293" si="199">SUM(D293:E293)</f>
        <v>-1.9085468329995039</v>
      </c>
      <c r="G293" s="200">
        <f t="shared" ref="G293:G294" si="200">IF(B293&gt;0,(1+(E293/B293))^(1/($C$6-$B$6))-1,0)</f>
        <v>1.0100721371131494E-2</v>
      </c>
    </row>
    <row r="294" spans="1:7" x14ac:dyDescent="0.2">
      <c r="A294" s="24" t="str">
        <f t="shared" si="183"/>
        <v>All occupations</v>
      </c>
      <c r="B294" s="34">
        <f>SUM(B268:B293)</f>
        <v>26.627607526984249</v>
      </c>
      <c r="C294" s="34">
        <f t="shared" ref="C294:F294" si="201">SUM(C268:C293)</f>
        <v>24.801094196302486</v>
      </c>
      <c r="D294" s="34">
        <f t="shared" si="201"/>
        <v>-1.8265133306817596</v>
      </c>
      <c r="E294" s="34">
        <f t="shared" si="201"/>
        <v>7.3676961935131065</v>
      </c>
      <c r="F294" s="34">
        <f t="shared" si="201"/>
        <v>5.5411828628313469</v>
      </c>
      <c r="G294" s="234">
        <f t="shared" si="200"/>
        <v>1.6418244389930781E-2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Dorset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-1.3527823392175691</v>
      </c>
      <c r="Q7" s="11">
        <f>'Occ T1'!J16</f>
        <v>38.419290805213286</v>
      </c>
    </row>
    <row r="8" spans="1:17" x14ac:dyDescent="0.2">
      <c r="O8" t="str">
        <f>name!E11</f>
        <v>Process, plant and machine operatives</v>
      </c>
      <c r="P8" s="11">
        <f>'Occ T1'!H15</f>
        <v>0.48376504549585064</v>
      </c>
      <c r="Q8" s="11">
        <f>'Occ T1'!J15</f>
        <v>16.264343384445318</v>
      </c>
    </row>
    <row r="9" spans="1:17" x14ac:dyDescent="0.2">
      <c r="O9" t="str">
        <f>name!E10</f>
        <v>Sales and customer service occupations</v>
      </c>
      <c r="P9" s="11">
        <f>'Occ T1'!H14</f>
        <v>1.3824799280065037</v>
      </c>
      <c r="Q9" s="11">
        <f>'Occ T1'!J14</f>
        <v>29.493079483155366</v>
      </c>
    </row>
    <row r="10" spans="1:17" x14ac:dyDescent="0.2">
      <c r="O10" t="str">
        <f>name!E9</f>
        <v>Caring, leisure and other service occupations</v>
      </c>
      <c r="P10" s="11">
        <f>'Occ T1'!H13</f>
        <v>8.8975987254309103</v>
      </c>
      <c r="Q10" s="11">
        <f>'Occ T1'!J13</f>
        <v>51.162303510204659</v>
      </c>
    </row>
    <row r="11" spans="1:17" x14ac:dyDescent="0.2">
      <c r="O11" t="str">
        <f>name!E8</f>
        <v>Skilled trades occupations</v>
      </c>
      <c r="P11" s="11">
        <f>'Occ T1'!H12</f>
        <v>3.196649760505835</v>
      </c>
      <c r="Q11" s="11">
        <f>'Occ T1'!J12</f>
        <v>33.65230497542241</v>
      </c>
    </row>
    <row r="12" spans="1:17" x14ac:dyDescent="0.2">
      <c r="O12" t="str">
        <f>name!E7</f>
        <v>Administrative and secretarial occupations</v>
      </c>
      <c r="P12" s="11">
        <f>'Occ T1'!H11</f>
        <v>-6.4637311740009693</v>
      </c>
      <c r="Q12" s="11">
        <f>'Occ T1'!J11</f>
        <v>35.611169456233156</v>
      </c>
    </row>
    <row r="13" spans="1:17" x14ac:dyDescent="0.2">
      <c r="O13" t="str">
        <f>name!E6</f>
        <v>Associate professional occupations</v>
      </c>
      <c r="P13" s="11">
        <f>'Occ T1'!H10</f>
        <v>16.882009178880878</v>
      </c>
      <c r="Q13" s="11">
        <f>'Occ T1'!J10</f>
        <v>75.092905111967767</v>
      </c>
    </row>
    <row r="14" spans="1:17" x14ac:dyDescent="0.2">
      <c r="O14" t="str">
        <f>name!E5</f>
        <v>Professional occupations</v>
      </c>
      <c r="P14" s="11">
        <f>'Occ T1'!H9</f>
        <v>37.519062716132169</v>
      </c>
      <c r="Q14" s="11">
        <f>'Occ T1'!J9</f>
        <v>132.67338167930706</v>
      </c>
    </row>
    <row r="15" spans="1:17" x14ac:dyDescent="0.2">
      <c r="O15" t="str">
        <f>name!E4</f>
        <v>Managers, directors and senior officials</v>
      </c>
      <c r="P15" s="11">
        <f>'Occ T1'!H8</f>
        <v>5.7909481587660991</v>
      </c>
      <c r="Q15" s="11">
        <f>'Occ T1'!J8</f>
        <v>59.620025230877957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Dorset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-3.2631082221428187E-3</v>
      </c>
      <c r="Q37" s="11">
        <f>'Occ T2'!J8</f>
        <v>35.649781728043664</v>
      </c>
    </row>
    <row r="38" spans="1:17" x14ac:dyDescent="0.2">
      <c r="O38" s="10" t="str">
        <f>name!D5</f>
        <v>12 Other managers and proprietors</v>
      </c>
      <c r="P38" s="11">
        <f>'Occ T2'!H9</f>
        <v>5.7942112669882349</v>
      </c>
      <c r="Q38" s="11">
        <f>'Occ T2'!J9</f>
        <v>23.970243502834283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23.46756187527513</v>
      </c>
      <c r="Q39" s="11">
        <f>'Occ T2'!J10</f>
        <v>51.467546807600357</v>
      </c>
    </row>
    <row r="40" spans="1:17" x14ac:dyDescent="0.2">
      <c r="O40" s="10" t="str">
        <f>name!D7</f>
        <v>22 Health professionals</v>
      </c>
      <c r="P40" s="11">
        <f>'Occ T2'!H11</f>
        <v>2.004628669089989</v>
      </c>
      <c r="Q40" s="11">
        <f>'Occ T2'!J11</f>
        <v>19.924308457952932</v>
      </c>
    </row>
    <row r="41" spans="1:17" x14ac:dyDescent="0.2">
      <c r="O41" s="10" t="str">
        <f>name!D8</f>
        <v>23 Teaching and other educational professionals</v>
      </c>
      <c r="P41" s="11">
        <f>'Occ T2'!H12</f>
        <v>1.8109620231089067</v>
      </c>
      <c r="Q41" s="11">
        <f>'Occ T2'!J12</f>
        <v>19.564800288342504</v>
      </c>
    </row>
    <row r="42" spans="1:17" x14ac:dyDescent="0.2">
      <c r="O42" s="10" t="str">
        <f>name!D9</f>
        <v>24 Business, media and public service professionals</v>
      </c>
      <c r="P42" s="11">
        <f>'Occ T2'!H13</f>
        <v>10.235910148658142</v>
      </c>
      <c r="Q42" s="11">
        <f>'Occ T2'!J13</f>
        <v>41.716726125411256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0.51228614388842075</v>
      </c>
      <c r="Q43" s="11">
        <f>'Occ T2'!J14</f>
        <v>7.0208424083254322</v>
      </c>
    </row>
    <row r="44" spans="1:17" x14ac:dyDescent="0.2">
      <c r="O44" s="10" t="str">
        <f>name!D11</f>
        <v>32 Health and social care associate professionals</v>
      </c>
      <c r="P44" s="11">
        <f>'Occ T2'!H15</f>
        <v>12.364650745281077</v>
      </c>
      <c r="Q44" s="11">
        <f>'Occ T2'!J15</f>
        <v>25.764015674645279</v>
      </c>
    </row>
    <row r="45" spans="1:17" x14ac:dyDescent="0.2">
      <c r="O45" s="10" t="str">
        <f>name!D12</f>
        <v>33 Protective service occupations</v>
      </c>
      <c r="P45" s="11">
        <f>'Occ T2'!H16</f>
        <v>-0.91274377122501349</v>
      </c>
      <c r="Q45" s="11">
        <f>'Occ T2'!J16</f>
        <v>2.4100919616818985</v>
      </c>
    </row>
    <row r="46" spans="1:17" x14ac:dyDescent="0.2">
      <c r="O46" s="10" t="str">
        <f>name!D13</f>
        <v>34 Culture, media and sports occupations</v>
      </c>
      <c r="P46" s="11">
        <f>'Occ T2'!H17</f>
        <v>0.34008813211843503</v>
      </c>
      <c r="Q46" s="11">
        <f>'Occ T2'!J17</f>
        <v>8.1651744319404109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4.5777279288179429</v>
      </c>
      <c r="Q47" s="11">
        <f>'Occ T2'!J18</f>
        <v>31.732780635374731</v>
      </c>
    </row>
    <row r="48" spans="1:17" x14ac:dyDescent="0.2">
      <c r="O48" s="10" t="str">
        <f>name!D15</f>
        <v>41 Administrative occupations</v>
      </c>
      <c r="P48" s="11">
        <f>'Occ T2'!H19</f>
        <v>-1.3002406959523114</v>
      </c>
      <c r="Q48" s="11">
        <f>'Occ T2'!J19</f>
        <v>32.845549340644283</v>
      </c>
    </row>
    <row r="49" spans="15:17" x14ac:dyDescent="0.2">
      <c r="O49" s="10" t="str">
        <f>name!D16</f>
        <v>42 Secretarial and related occupations</v>
      </c>
      <c r="P49" s="11">
        <f>'Occ T2'!H20</f>
        <v>-5.163490478048665</v>
      </c>
      <c r="Q49" s="11">
        <f>'Occ T2'!J20</f>
        <v>2.7656201155888684</v>
      </c>
    </row>
    <row r="50" spans="15:17" x14ac:dyDescent="0.2">
      <c r="O50" s="10" t="str">
        <f>name!D17</f>
        <v>51 Skilled agricultural and related trades</v>
      </c>
      <c r="P50" s="11">
        <f>'Occ T2'!H21</f>
        <v>1.4290047325188162</v>
      </c>
      <c r="Q50" s="11">
        <f>'Occ T2'!J21</f>
        <v>6.5876967979016037</v>
      </c>
    </row>
    <row r="51" spans="15:17" x14ac:dyDescent="0.2">
      <c r="O51" s="10" t="str">
        <f>name!D18</f>
        <v>52 Skilled metal, electrical and electronic trades</v>
      </c>
      <c r="P51" s="11">
        <f>'Occ T2'!H22</f>
        <v>-2.5683535189823914E-2</v>
      </c>
      <c r="Q51" s="11">
        <f>'Occ T2'!J22</f>
        <v>9.1654367613269514</v>
      </c>
    </row>
    <row r="52" spans="15:17" x14ac:dyDescent="0.2">
      <c r="O52" s="10" t="str">
        <f>name!D19</f>
        <v>53 Skilled construction and building trades</v>
      </c>
      <c r="P52" s="11">
        <f>'Occ T2'!H23</f>
        <v>-0.59052210148011142</v>
      </c>
      <c r="Q52" s="11">
        <f>'Occ T2'!J23</f>
        <v>7.7161001442923656</v>
      </c>
    </row>
    <row r="53" spans="15:17" x14ac:dyDescent="0.2">
      <c r="O53" s="10" t="str">
        <f>name!D20</f>
        <v>54 Textiles, printing and other skilled trades</v>
      </c>
      <c r="P53" s="11">
        <f>'Occ T2'!H24</f>
        <v>2.3838506646569542</v>
      </c>
      <c r="Q53" s="11">
        <f>'Occ T2'!J24</f>
        <v>10.183071271901488</v>
      </c>
    </row>
    <row r="54" spans="15:17" x14ac:dyDescent="0.2">
      <c r="O54" s="10" t="str">
        <f>name!D21</f>
        <v>61 Caring personal service occupations</v>
      </c>
      <c r="P54" s="11">
        <f>'Occ T2'!H25</f>
        <v>9.4218996666943866</v>
      </c>
      <c r="Q54" s="11">
        <f>'Occ T2'!J25</f>
        <v>42.081354994517064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-0.34819525835553478</v>
      </c>
      <c r="Q55" s="11">
        <f>'Occ T2'!J26</f>
        <v>8.8853733546854858</v>
      </c>
    </row>
    <row r="56" spans="15:17" x14ac:dyDescent="0.2">
      <c r="O56" s="10" t="str">
        <f>name!D23</f>
        <v>63 Community and civil enforcement occupations</v>
      </c>
      <c r="P56" s="11">
        <f>'Occ T2'!H27</f>
        <v>-0.17610568290793527</v>
      </c>
      <c r="Q56" s="11">
        <f>'Occ T2'!J27</f>
        <v>0.19557516100211075</v>
      </c>
    </row>
    <row r="57" spans="15:17" x14ac:dyDescent="0.2">
      <c r="O57" s="10" t="str">
        <f>name!D24</f>
        <v>71 Sales occupations</v>
      </c>
      <c r="P57" s="11">
        <f>'Occ T2'!H28</f>
        <v>-1.7213299509061883</v>
      </c>
      <c r="Q57" s="11">
        <f>'Occ T2'!J28</f>
        <v>19.75054755915458</v>
      </c>
    </row>
    <row r="58" spans="15:17" x14ac:dyDescent="0.2">
      <c r="O58" s="10" t="str">
        <f>name!D25</f>
        <v>72 Customer service occupations</v>
      </c>
      <c r="P58" s="11">
        <f>'Occ T2'!H29</f>
        <v>3.103809878912692</v>
      </c>
      <c r="Q58" s="11">
        <f>'Occ T2'!J29</f>
        <v>9.7425319240007866</v>
      </c>
    </row>
    <row r="59" spans="15:17" x14ac:dyDescent="0.2">
      <c r="O59" s="10" t="str">
        <f>name!D26</f>
        <v>81 Process, plant and machine operatives</v>
      </c>
      <c r="P59" s="11">
        <f>'Occ T2'!H30</f>
        <v>0.17796350461578392</v>
      </c>
      <c r="Q59" s="11">
        <f>'Occ T2'!J30</f>
        <v>4.6869947935873171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0.3058015408800614</v>
      </c>
      <c r="Q60" s="11">
        <f>'Occ T2'!J31</f>
        <v>11.577348590857996</v>
      </c>
    </row>
    <row r="61" spans="15:17" x14ac:dyDescent="0.2">
      <c r="O61" s="10" t="str">
        <f>name!D28</f>
        <v>91 Elementary trades and related occupations</v>
      </c>
      <c r="P61" s="11">
        <f>'Occ T2'!H32</f>
        <v>9.3276011669956098</v>
      </c>
      <c r="Q61" s="11">
        <f>'Occ T2'!J32</f>
        <v>16.21367846530811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-10.680383506213175</v>
      </c>
      <c r="Q62" s="11">
        <f>'Occ T2'!J33</f>
        <v>22.20561233990518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66.335999999999785</v>
      </c>
      <c r="Q64" s="11">
        <f>'Occ T2'!J35</f>
        <v>471.98880363682696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Dorset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811.53600000000029</v>
      </c>
      <c r="C8" s="305">
        <f>SUM(C9:C17)</f>
        <v>839.06399999999974</v>
      </c>
      <c r="D8" s="305">
        <f>SUM(D9:D17)</f>
        <v>877.87199999999984</v>
      </c>
      <c r="E8" s="304"/>
      <c r="F8" s="305">
        <f>SUM(F9:F17)</f>
        <v>13.907028528650045</v>
      </c>
      <c r="G8" s="305">
        <f>SUM(G9:G17)</f>
        <v>16.229973203736428</v>
      </c>
      <c r="H8" s="305">
        <f>SUM(H9:H17)</f>
        <v>20.947895593779144</v>
      </c>
      <c r="I8" s="304"/>
      <c r="J8" s="305">
        <f>SUM(J9:J17)</f>
        <v>100.76643559785768</v>
      </c>
      <c r="K8" s="305">
        <f>SUM(K9:K17)</f>
        <v>117.73869691110217</v>
      </c>
      <c r="L8" s="305">
        <f>SUM(L9:L17)</f>
        <v>151.64782134408213</v>
      </c>
      <c r="M8" s="304"/>
      <c r="N8" s="305">
        <f>SUM(N9:N17)</f>
        <v>181.54838352822327</v>
      </c>
      <c r="O8" s="305">
        <f>SUM(O9:O17)</f>
        <v>196.16079212803112</v>
      </c>
      <c r="P8" s="305">
        <f>SUM(P9:P17)</f>
        <v>228.23390846650111</v>
      </c>
      <c r="Q8" s="306"/>
      <c r="R8" s="305">
        <f>SUM(R9:R17)</f>
        <v>49.01097462816346</v>
      </c>
      <c r="S8" s="305">
        <f>SUM(S9:S17)</f>
        <v>49.795677037099018</v>
      </c>
      <c r="T8" s="305">
        <f>SUM(T9:T17)</f>
        <v>56.112537388078444</v>
      </c>
      <c r="U8" s="306"/>
      <c r="V8" s="305">
        <f>SUM(V9:V17)</f>
        <v>51.053267387742522</v>
      </c>
      <c r="W8" s="305">
        <f>SUM(W9:W17)</f>
        <v>52.966385084925449</v>
      </c>
      <c r="X8" s="305">
        <f>SUM(X9:X17)</f>
        <v>60.915799376645758</v>
      </c>
      <c r="Y8" s="306"/>
      <c r="Z8" s="305">
        <f>SUM(Z9:Z17)</f>
        <v>163.63828697127187</v>
      </c>
      <c r="AA8" s="305">
        <f>SUM(AA9:AA17)</f>
        <v>161.87183928531846</v>
      </c>
      <c r="AB8" s="305">
        <f>SUM(AB9:AB17)</f>
        <v>163.05440215530442</v>
      </c>
      <c r="AC8" s="306"/>
      <c r="AD8" s="305">
        <f>SUM(AD9:AD17)</f>
        <v>141.31187273045603</v>
      </c>
      <c r="AE8" s="305">
        <f>SUM(AE9:AE17)</f>
        <v>139.32407604960162</v>
      </c>
      <c r="AF8" s="305">
        <f>SUM(AF9:AF17)</f>
        <v>118.89576562047559</v>
      </c>
      <c r="AG8" s="306"/>
      <c r="AH8" s="305">
        <f>SUM(AH9:AH17)</f>
        <v>83.672143100651198</v>
      </c>
      <c r="AI8" s="305">
        <f>SUM(AI9:AI17)</f>
        <v>79.250463456633824</v>
      </c>
      <c r="AJ8" s="305">
        <f>SUM(AJ9:AJ17)</f>
        <v>53.262775858830835</v>
      </c>
      <c r="AK8" s="306"/>
      <c r="AL8" s="305">
        <f>SUM(AL9:AL17)</f>
        <v>26.627607526984253</v>
      </c>
      <c r="AM8" s="305">
        <f>SUM(AM9:AM17)</f>
        <v>25.726096843551755</v>
      </c>
      <c r="AN8" s="305">
        <f>SUM(AN9:AN17)</f>
        <v>24.801094196302497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102.6040984995612</v>
      </c>
      <c r="C9" s="304">
        <f t="shared" ref="B9:D17" si="0">SUM(C21,C33,C51,C63,C75,C93)</f>
        <v>98.377153828711542</v>
      </c>
      <c r="D9" s="304">
        <f t="shared" si="0"/>
        <v>108.39504665832715</v>
      </c>
      <c r="E9" s="304"/>
      <c r="F9" s="304">
        <f t="shared" ref="F9:H17" si="1">SUM(F21,F33,F51,F63,F75,F93)</f>
        <v>1.6876501648822095</v>
      </c>
      <c r="G9" s="304">
        <f t="shared" si="1"/>
        <v>1.7962278950833899</v>
      </c>
      <c r="H9" s="304">
        <f t="shared" si="1"/>
        <v>2.4000511048756641</v>
      </c>
      <c r="I9" s="304"/>
      <c r="J9" s="304">
        <f t="shared" ref="J9:L17" si="2">SUM(J21,J33,J51,J63,J75,J93)</f>
        <v>14.174359556423811</v>
      </c>
      <c r="K9" s="304">
        <f t="shared" si="2"/>
        <v>14.885249398360932</v>
      </c>
      <c r="L9" s="304">
        <f t="shared" si="2"/>
        <v>19.520715023078246</v>
      </c>
      <c r="M9" s="304"/>
      <c r="N9" s="304">
        <f t="shared" ref="N9:P17" si="3">SUM(N21,N33,N51,N63,N75,N93)</f>
        <v>28.937809292325827</v>
      </c>
      <c r="O9" s="304">
        <f t="shared" si="3"/>
        <v>28.02521101229075</v>
      </c>
      <c r="P9" s="304">
        <f t="shared" si="3"/>
        <v>32.529799467869864</v>
      </c>
      <c r="Q9" s="306"/>
      <c r="R9" s="304">
        <f t="shared" ref="R9:T9" si="4">SUM(R21,R33,R51,R63,R75,R93)</f>
        <v>6.5148348342790872</v>
      </c>
      <c r="S9" s="304">
        <f t="shared" si="4"/>
        <v>6.1723728454524176</v>
      </c>
      <c r="T9" s="304">
        <f t="shared" si="4"/>
        <v>7.1751215722289095</v>
      </c>
      <c r="U9" s="306"/>
      <c r="V9" s="304">
        <f t="shared" ref="V9:X9" si="5">SUM(V21,V33,V51,V63,V75,V93)</f>
        <v>8.5169911043031341</v>
      </c>
      <c r="W9" s="304">
        <f t="shared" si="5"/>
        <v>7.9276178450064307</v>
      </c>
      <c r="X9" s="304">
        <f t="shared" si="5"/>
        <v>9.0227756933986569</v>
      </c>
      <c r="Y9" s="306"/>
      <c r="Z9" s="304">
        <f t="shared" ref="Z9:AB9" si="6">SUM(Z21,Z33,Z51,Z63,Z75,Z93)</f>
        <v>18.010648754524571</v>
      </c>
      <c r="AA9" s="304">
        <f t="shared" si="6"/>
        <v>16.013730497956281</v>
      </c>
      <c r="AB9" s="304">
        <f t="shared" si="6"/>
        <v>16.966131408250156</v>
      </c>
      <c r="AC9" s="306"/>
      <c r="AD9" s="304">
        <f>SUM(AD21,AD33,AD51,AD63,AD75,AD93)</f>
        <v>14.260275969861324</v>
      </c>
      <c r="AE9" s="304">
        <f t="shared" ref="AE9:AF9" si="7">SUM(AE21,AE33,AE51,AE63,AE75,AE93)</f>
        <v>13.163193209463842</v>
      </c>
      <c r="AF9" s="304">
        <f t="shared" si="7"/>
        <v>11.707682947461562</v>
      </c>
      <c r="AG9" s="306"/>
      <c r="AH9" s="304">
        <f t="shared" ref="AH9:AJ9" si="8">SUM(AH21,AH33,AH51,AH63,AH75,AH93)</f>
        <v>8.6300465382422225</v>
      </c>
      <c r="AI9" s="304">
        <f t="shared" si="8"/>
        <v>8.2221714143599662</v>
      </c>
      <c r="AJ9" s="304">
        <f t="shared" si="8"/>
        <v>6.2972451154768567</v>
      </c>
      <c r="AK9" s="306"/>
      <c r="AL9" s="304">
        <f t="shared" ref="AL9:AN9" si="9">SUM(AL21,AL33,AL51,AL63,AL75,AL93)</f>
        <v>1.8714822847189989</v>
      </c>
      <c r="AM9" s="304">
        <f t="shared" si="9"/>
        <v>2.1713797107375159</v>
      </c>
      <c r="AN9" s="304">
        <f t="shared" si="9"/>
        <v>2.7755243256872286</v>
      </c>
    </row>
    <row r="10" spans="1:40" x14ac:dyDescent="0.2">
      <c r="A10" s="13" t="str">
        <f>name!E5</f>
        <v>Professional occupations</v>
      </c>
      <c r="B10" s="304">
        <f t="shared" si="0"/>
        <v>187.57253377491759</v>
      </c>
      <c r="C10" s="304">
        <f t="shared" si="0"/>
        <v>203.72614024801422</v>
      </c>
      <c r="D10" s="304">
        <f t="shared" si="0"/>
        <v>225.09159649104976</v>
      </c>
      <c r="E10" s="304"/>
      <c r="F10" s="304">
        <f t="shared" si="1"/>
        <v>9.4793315224208676</v>
      </c>
      <c r="G10" s="304">
        <f t="shared" si="1"/>
        <v>11.141949060970003</v>
      </c>
      <c r="H10" s="304">
        <f t="shared" si="1"/>
        <v>13.999371002432277</v>
      </c>
      <c r="I10" s="304"/>
      <c r="J10" s="304">
        <f t="shared" si="2"/>
        <v>52.398490403855334</v>
      </c>
      <c r="K10" s="304">
        <f t="shared" si="2"/>
        <v>61.271041108052614</v>
      </c>
      <c r="L10" s="304">
        <f t="shared" si="2"/>
        <v>76.316132817408345</v>
      </c>
      <c r="M10" s="304"/>
      <c r="N10" s="304">
        <f t="shared" si="3"/>
        <v>65.401751821689544</v>
      </c>
      <c r="O10" s="304">
        <f t="shared" si="3"/>
        <v>69.110937002240249</v>
      </c>
      <c r="P10" s="304">
        <f t="shared" si="3"/>
        <v>73.925048030022964</v>
      </c>
      <c r="Q10" s="306"/>
      <c r="R10" s="304">
        <f t="shared" ref="R10:T10" si="10">SUM(R22,R34,R52,R64,R76,R94)</f>
        <v>9.1645288169630135</v>
      </c>
      <c r="S10" s="304">
        <f t="shared" si="10"/>
        <v>7.4627683239471878</v>
      </c>
      <c r="T10" s="304">
        <f t="shared" si="10"/>
        <v>6.8153515875238675</v>
      </c>
      <c r="U10" s="306"/>
      <c r="V10" s="304">
        <f t="shared" ref="V10:X10" si="11">SUM(V22,V34,V52,V64,V76,V94)</f>
        <v>10.140559613949552</v>
      </c>
      <c r="W10" s="304">
        <f t="shared" si="11"/>
        <v>10.686761947806845</v>
      </c>
      <c r="X10" s="304">
        <f t="shared" si="11"/>
        <v>11.373091931310091</v>
      </c>
      <c r="Y10" s="306"/>
      <c r="Z10" s="304">
        <f t="shared" ref="Z10:AB10" si="12">SUM(Z22,Z34,Z52,Z64,Z76,Z94)</f>
        <v>19.282079472090462</v>
      </c>
      <c r="AA10" s="304">
        <f t="shared" si="12"/>
        <v>20.103928130408296</v>
      </c>
      <c r="AB10" s="304">
        <f t="shared" si="12"/>
        <v>21.344604473112319</v>
      </c>
      <c r="AC10" s="306"/>
      <c r="AD10" s="304">
        <f t="shared" ref="AD10:AF10" si="13">SUM(AD22,AD34,AD52,AD64,AD76,AD94)</f>
        <v>12.792562701726727</v>
      </c>
      <c r="AE10" s="304">
        <f t="shared" si="13"/>
        <v>13.507406209365442</v>
      </c>
      <c r="AF10" s="304">
        <f t="shared" si="13"/>
        <v>12.065880295372454</v>
      </c>
      <c r="AG10" s="306"/>
      <c r="AH10" s="304">
        <f t="shared" ref="AH10:AJ10" si="14">SUM(AH22,AH34,AH52,AH64,AH76,AH94)</f>
        <v>7.2984911066428886</v>
      </c>
      <c r="AI10" s="304">
        <f t="shared" si="14"/>
        <v>8.0207477520753141</v>
      </c>
      <c r="AJ10" s="304">
        <f t="shared" si="14"/>
        <v>5.6349060485602536</v>
      </c>
      <c r="AK10" s="306"/>
      <c r="AL10" s="304">
        <f t="shared" ref="AL10:AN10" si="15">SUM(AL22,AL34,AL52,AL64,AL76,AL94)</f>
        <v>1.6147383155792214</v>
      </c>
      <c r="AM10" s="304">
        <f t="shared" si="15"/>
        <v>2.4206007131482727</v>
      </c>
      <c r="AN10" s="304">
        <f t="shared" si="15"/>
        <v>3.6172103053072324</v>
      </c>
    </row>
    <row r="11" spans="1:40" x14ac:dyDescent="0.2">
      <c r="A11" s="13" t="str">
        <f>name!E6</f>
        <v>Associate professional occupations</v>
      </c>
      <c r="B11" s="304">
        <f>SUM(B23,B35,B53,B65,B77,B95)</f>
        <v>115.80444283486635</v>
      </c>
      <c r="C11" s="304">
        <f t="shared" si="0"/>
        <v>121.77946055767423</v>
      </c>
      <c r="D11" s="304">
        <f>SUM(D23,D35,D53,D65,D77,D95)</f>
        <v>132.68645201374713</v>
      </c>
      <c r="E11" s="304"/>
      <c r="F11" s="304">
        <f t="shared" si="1"/>
        <v>1.6277607926113995</v>
      </c>
      <c r="G11" s="304">
        <f t="shared" si="1"/>
        <v>1.9023187370481798</v>
      </c>
      <c r="H11" s="304">
        <f t="shared" si="1"/>
        <v>2.5952981349299185</v>
      </c>
      <c r="I11" s="304"/>
      <c r="J11" s="304">
        <f t="shared" si="2"/>
        <v>17.182334851882857</v>
      </c>
      <c r="K11" s="304">
        <f t="shared" si="2"/>
        <v>20.07856276359179</v>
      </c>
      <c r="L11" s="304">
        <f t="shared" si="2"/>
        <v>26.10945040603924</v>
      </c>
      <c r="M11" s="304"/>
      <c r="N11" s="304">
        <f t="shared" si="3"/>
        <v>35.191837803648973</v>
      </c>
      <c r="O11" s="304">
        <f t="shared" si="3"/>
        <v>38.177095824964027</v>
      </c>
      <c r="P11" s="304">
        <f t="shared" si="3"/>
        <v>44.083060769058321</v>
      </c>
      <c r="Q11" s="306"/>
      <c r="R11" s="304">
        <f t="shared" ref="R11:T11" si="16">SUM(R23,R35,R53,R65,R77,R95)</f>
        <v>8.9283097956094224</v>
      </c>
      <c r="S11" s="304">
        <f t="shared" si="16"/>
        <v>9.2750472138366415</v>
      </c>
      <c r="T11" s="304">
        <f t="shared" si="16"/>
        <v>9.6864984527094666</v>
      </c>
      <c r="U11" s="306"/>
      <c r="V11" s="304">
        <f t="shared" ref="V11:X11" si="17">SUM(V23,V35,V53,V65,V77,V95)</f>
        <v>8.0992266052230484</v>
      </c>
      <c r="W11" s="304">
        <f t="shared" si="17"/>
        <v>8.0126467060021369</v>
      </c>
      <c r="X11" s="304">
        <f t="shared" si="17"/>
        <v>8.7875967767730732</v>
      </c>
      <c r="Y11" s="306"/>
      <c r="Z11" s="304">
        <f t="shared" ref="Z11:AB11" si="18">SUM(Z23,Z35,Z53,Z65,Z77,Z95)</f>
        <v>20.203332344400398</v>
      </c>
      <c r="AA11" s="304">
        <f t="shared" si="18"/>
        <v>20.1415247432138</v>
      </c>
      <c r="AB11" s="304">
        <f t="shared" si="18"/>
        <v>20.690296800649946</v>
      </c>
      <c r="AC11" s="306"/>
      <c r="AD11" s="304">
        <f t="shared" ref="AD11:AF11" si="19">SUM(AD23,AD35,AD53,AD65,AD77,AD95)</f>
        <v>14.711523419966406</v>
      </c>
      <c r="AE11" s="304">
        <f t="shared" si="19"/>
        <v>14.513712113234988</v>
      </c>
      <c r="AF11" s="304">
        <f t="shared" si="19"/>
        <v>12.363791616554876</v>
      </c>
      <c r="AG11" s="306"/>
      <c r="AH11" s="304">
        <f t="shared" ref="AH11:AJ11" si="20">SUM(AH23,AH35,AH53,AH65,AH77,AH95)</f>
        <v>8.0296456613731166</v>
      </c>
      <c r="AI11" s="304">
        <f t="shared" si="20"/>
        <v>7.5504134757080097</v>
      </c>
      <c r="AJ11" s="304">
        <f t="shared" si="20"/>
        <v>5.2782251728538592</v>
      </c>
      <c r="AK11" s="306"/>
      <c r="AL11" s="304">
        <f t="shared" ref="AL11:AN11" si="21">SUM(AL23,AL35,AL53,AL65,AL77,AL95)</f>
        <v>1.83047156015072</v>
      </c>
      <c r="AM11" s="304">
        <f t="shared" si="21"/>
        <v>2.1281389800746391</v>
      </c>
      <c r="AN11" s="304">
        <f t="shared" si="21"/>
        <v>3.092233884178444</v>
      </c>
    </row>
    <row r="12" spans="1:40" x14ac:dyDescent="0.2">
      <c r="A12" s="13" t="str">
        <f>name!E7</f>
        <v>Administrative and secretarial occupations</v>
      </c>
      <c r="B12" s="304">
        <f t="shared" si="0"/>
        <v>84.655466921176668</v>
      </c>
      <c r="C12" s="304">
        <f t="shared" si="0"/>
        <v>84.859908440011836</v>
      </c>
      <c r="D12" s="304">
        <f t="shared" si="0"/>
        <v>78.191735747175656</v>
      </c>
      <c r="E12" s="304"/>
      <c r="F12" s="304">
        <f t="shared" si="1"/>
        <v>0.50337845166726858</v>
      </c>
      <c r="G12" s="304">
        <f t="shared" si="1"/>
        <v>0.64329460672078331</v>
      </c>
      <c r="H12" s="304">
        <f t="shared" si="1"/>
        <v>0.95039586412878929</v>
      </c>
      <c r="I12" s="304"/>
      <c r="J12" s="304">
        <f t="shared" si="2"/>
        <v>5.9880343047620999</v>
      </c>
      <c r="K12" s="304">
        <f t="shared" si="2"/>
        <v>7.6614667583371787</v>
      </c>
      <c r="L12" s="304">
        <f t="shared" si="2"/>
        <v>10.167526451152844</v>
      </c>
      <c r="M12" s="304"/>
      <c r="N12" s="304">
        <f t="shared" si="3"/>
        <v>17.373002200044375</v>
      </c>
      <c r="O12" s="304">
        <f t="shared" si="3"/>
        <v>20.620753083737078</v>
      </c>
      <c r="P12" s="304">
        <f t="shared" si="3"/>
        <v>26.097068784979999</v>
      </c>
      <c r="Q12" s="306"/>
      <c r="R12" s="304">
        <f t="shared" ref="R12:T12" si="22">SUM(R24,R36,R54,R66,R78,R96)</f>
        <v>6.9657485513709165</v>
      </c>
      <c r="S12" s="304">
        <f t="shared" si="22"/>
        <v>7.9616418516936527</v>
      </c>
      <c r="T12" s="304">
        <f t="shared" si="22"/>
        <v>9.5027506151265246</v>
      </c>
      <c r="U12" s="306"/>
      <c r="V12" s="304">
        <f t="shared" ref="V12:X12" si="23">SUM(V24,V36,V54,V66,V78,V96)</f>
        <v>6.1168711052600653</v>
      </c>
      <c r="W12" s="304">
        <f t="shared" si="23"/>
        <v>6.5868918219302648</v>
      </c>
      <c r="X12" s="304">
        <f t="shared" si="23"/>
        <v>7.5151861405321476</v>
      </c>
      <c r="Y12" s="306"/>
      <c r="Z12" s="304">
        <f t="shared" ref="Z12:AA12" si="24">SUM(Z24,Z36,Z54,Z66,Z78,Z96)</f>
        <v>17.884170513061719</v>
      </c>
      <c r="AA12" s="304">
        <f t="shared" si="24"/>
        <v>17.005616713404745</v>
      </c>
      <c r="AB12" s="304">
        <f>SUM(AB24,AB36,AB54,AB66,AB78,AB96)</f>
        <v>11.457033412865007</v>
      </c>
      <c r="AC12" s="306"/>
      <c r="AD12" s="304">
        <f t="shared" ref="AD12:AE12" si="25">SUM(AD24,AD36,AD54,AD66,AD78,AD96)</f>
        <v>17.893438394287639</v>
      </c>
      <c r="AE12" s="304">
        <f t="shared" si="25"/>
        <v>16.135166941095274</v>
      </c>
      <c r="AF12" s="304">
        <f>SUM(AF24,AF36,AF54,AF66,AF78,AF96)</f>
        <v>9.4276384917820764</v>
      </c>
      <c r="AG12" s="306"/>
      <c r="AH12" s="304">
        <f t="shared" ref="AH12:AI12" si="26">SUM(AH24,AH36,AH54,AH66,AH78,AH96)</f>
        <v>9.7154241243910757</v>
      </c>
      <c r="AI12" s="304">
        <f t="shared" si="26"/>
        <v>6.4614466451334884</v>
      </c>
      <c r="AJ12" s="304">
        <f>SUM(AJ24,AJ36,AJ54,AJ66,AJ78,AJ96)</f>
        <v>1.81544370303543</v>
      </c>
      <c r="AK12" s="306"/>
      <c r="AL12" s="304">
        <f t="shared" ref="AL12:AM12" si="27">SUM(AL24,AL36,AL54,AL66,AL78,AL96)</f>
        <v>2.215399276331504</v>
      </c>
      <c r="AM12" s="304">
        <f t="shared" si="27"/>
        <v>1.7836300179593674</v>
      </c>
      <c r="AN12" s="304">
        <f>SUM(AN24,AN36,AN54,AN66,AN78,AN96)</f>
        <v>1.2586922835728442</v>
      </c>
    </row>
    <row r="13" spans="1:40" x14ac:dyDescent="0.2">
      <c r="A13" s="13" t="str">
        <f>name!E8</f>
        <v>Skilled trades occupations</v>
      </c>
      <c r="B13" s="304">
        <f t="shared" si="0"/>
        <v>68.504012721631057</v>
      </c>
      <c r="C13" s="304">
        <f t="shared" si="0"/>
        <v>71.63128957390947</v>
      </c>
      <c r="D13" s="304">
        <f t="shared" si="0"/>
        <v>71.700662482136934</v>
      </c>
      <c r="E13" s="304"/>
      <c r="F13" s="304">
        <f t="shared" si="1"/>
        <v>0.14920107168628838</v>
      </c>
      <c r="G13" s="304">
        <f t="shared" si="1"/>
        <v>0.18969095722866747</v>
      </c>
      <c r="H13" s="304">
        <f t="shared" si="1"/>
        <v>0.25414349312034917</v>
      </c>
      <c r="I13" s="304"/>
      <c r="J13" s="304">
        <f t="shared" si="2"/>
        <v>1.7358466069037626</v>
      </c>
      <c r="K13" s="304">
        <f t="shared" si="2"/>
        <v>2.2172549027429973</v>
      </c>
      <c r="L13" s="304">
        <f t="shared" si="2"/>
        <v>3.3321331310470268</v>
      </c>
      <c r="M13" s="304"/>
      <c r="N13" s="304">
        <f t="shared" si="3"/>
        <v>5.5593880750853577</v>
      </c>
      <c r="O13" s="304">
        <f t="shared" si="3"/>
        <v>6.5841661962118536</v>
      </c>
      <c r="P13" s="304">
        <f t="shared" si="3"/>
        <v>8.6637977797046481</v>
      </c>
      <c r="Q13" s="306"/>
      <c r="R13" s="304">
        <f t="shared" ref="R13:T13" si="28">SUM(R25,R37,R55,R67,R79,R97)</f>
        <v>2.3064711434321952</v>
      </c>
      <c r="S13" s="304">
        <f t="shared" si="28"/>
        <v>2.5566310686072526</v>
      </c>
      <c r="T13" s="304">
        <f t="shared" si="28"/>
        <v>3.2210437051590661</v>
      </c>
      <c r="U13" s="306"/>
      <c r="V13" s="304">
        <f t="shared" ref="V13:X13" si="29">SUM(V25,V37,V55,V67,V79,V97)</f>
        <v>4.6440242371060139</v>
      </c>
      <c r="W13" s="304">
        <f t="shared" si="29"/>
        <v>4.9700975740699738</v>
      </c>
      <c r="X13" s="304">
        <f t="shared" si="29"/>
        <v>6.0238948290825602</v>
      </c>
      <c r="Y13" s="306"/>
      <c r="Z13" s="304">
        <f t="shared" ref="Z13:AB13" si="30">SUM(Z25,Z37,Z55,Z67,Z79,Z97)</f>
        <v>22.463759414803224</v>
      </c>
      <c r="AA13" s="304">
        <f t="shared" si="30"/>
        <v>22.733727579668095</v>
      </c>
      <c r="AB13" s="304">
        <f t="shared" si="30"/>
        <v>22.415915504901548</v>
      </c>
      <c r="AC13" s="306"/>
      <c r="AD13" s="304">
        <f t="shared" ref="AD13:AF13" si="31">SUM(AD25,AD37,AD55,AD67,AD79,AD97)</f>
        <v>17.312738425052054</v>
      </c>
      <c r="AE13" s="304">
        <f t="shared" si="31"/>
        <v>17.669952247814255</v>
      </c>
      <c r="AF13" s="304">
        <f t="shared" si="31"/>
        <v>16.580709808838005</v>
      </c>
      <c r="AG13" s="306"/>
      <c r="AH13" s="304">
        <f t="shared" ref="AH13:AJ13" si="32">SUM(AH25,AH37,AH55,AH67,AH79,AH97)</f>
        <v>10.246023377150268</v>
      </c>
      <c r="AI13" s="304">
        <f t="shared" si="32"/>
        <v>10.936117114609175</v>
      </c>
      <c r="AJ13" s="304">
        <f t="shared" si="32"/>
        <v>9.1587041962970783</v>
      </c>
      <c r="AK13" s="306"/>
      <c r="AL13" s="304">
        <f t="shared" ref="AL13:AN13" si="33">SUM(AL25,AL37,AL55,AL67,AL79,AL97)</f>
        <v>4.086560370411898</v>
      </c>
      <c r="AM13" s="304">
        <f t="shared" si="33"/>
        <v>3.7736519329572009</v>
      </c>
      <c r="AN13" s="304">
        <f t="shared" si="33"/>
        <v>2.0503200339866554</v>
      </c>
    </row>
    <row r="14" spans="1:40" x14ac:dyDescent="0.2">
      <c r="A14" s="13" t="str">
        <f>name!E9</f>
        <v>Caring, leisure and other service occupations</v>
      </c>
      <c r="B14" s="304">
        <f t="shared" si="0"/>
        <v>74.142382150038529</v>
      </c>
      <c r="C14" s="304">
        <f t="shared" si="0"/>
        <v>76.718397597473356</v>
      </c>
      <c r="D14" s="304">
        <f t="shared" si="0"/>
        <v>83.039980875469496</v>
      </c>
      <c r="E14" s="304"/>
      <c r="F14" s="304">
        <f t="shared" si="1"/>
        <v>0.10315750679076034</v>
      </c>
      <c r="G14" s="304">
        <f t="shared" si="1"/>
        <v>0.13090835465236572</v>
      </c>
      <c r="H14" s="304">
        <f t="shared" si="1"/>
        <v>0.18319960195172735</v>
      </c>
      <c r="I14" s="304"/>
      <c r="J14" s="304">
        <f t="shared" si="2"/>
        <v>3.3217634340579481</v>
      </c>
      <c r="K14" s="304">
        <f t="shared" si="2"/>
        <v>4.3277142937059123</v>
      </c>
      <c r="L14" s="304">
        <f t="shared" si="2"/>
        <v>5.9445868501841179</v>
      </c>
      <c r="M14" s="304"/>
      <c r="N14" s="304">
        <f t="shared" si="3"/>
        <v>9.7712559101178886</v>
      </c>
      <c r="O14" s="304">
        <f t="shared" si="3"/>
        <v>11.466841862118137</v>
      </c>
      <c r="P14" s="304">
        <f t="shared" si="3"/>
        <v>14.215609732634936</v>
      </c>
      <c r="Q14" s="306"/>
      <c r="R14" s="304">
        <f>SUM(R26,R38,R56,R68,R80,R98)</f>
        <v>7.3491851418728418</v>
      </c>
      <c r="S14" s="304">
        <f t="shared" ref="S14:T14" si="34">SUM(S26,S38,S56,S68,S80,S98)</f>
        <v>7.5932968925406392</v>
      </c>
      <c r="T14" s="304">
        <f t="shared" si="34"/>
        <v>8.5719400456526422</v>
      </c>
      <c r="U14" s="306"/>
      <c r="V14" s="304">
        <f t="shared" ref="V14:X14" si="35">SUM(V26,V38,V56,V68,V80,V98)</f>
        <v>5.440144401381465</v>
      </c>
      <c r="W14" s="304">
        <f t="shared" si="35"/>
        <v>5.7932399129550785</v>
      </c>
      <c r="X14" s="304">
        <f t="shared" si="35"/>
        <v>7.046329319504558</v>
      </c>
      <c r="Y14" s="306"/>
      <c r="Z14" s="304">
        <f t="shared" ref="Z14:AB14" si="36">SUM(Z26,Z38,Z56,Z68,Z80,Z98)</f>
        <v>24.509863237080207</v>
      </c>
      <c r="AA14" s="304">
        <f t="shared" si="36"/>
        <v>24.958841153097232</v>
      </c>
      <c r="AB14" s="304">
        <f t="shared" si="36"/>
        <v>27.910816418579117</v>
      </c>
      <c r="AC14" s="306"/>
      <c r="AD14" s="304">
        <f t="shared" ref="AD14:AF14" si="37">SUM(AD26,AD38,AD56,AD68,AD80,AD98)</f>
        <v>17.130121079028207</v>
      </c>
      <c r="AE14" s="304">
        <f t="shared" si="37"/>
        <v>16.528271874255786</v>
      </c>
      <c r="AF14" s="304">
        <f t="shared" si="37"/>
        <v>14.198305878101269</v>
      </c>
      <c r="AG14" s="306"/>
      <c r="AH14" s="304">
        <f t="shared" ref="AH14:AJ14" si="38">SUM(AH26,AH38,AH56,AH68,AH80,AH98)</f>
        <v>5.146597014250279</v>
      </c>
      <c r="AI14" s="304">
        <f t="shared" si="38"/>
        <v>4.700552296021101</v>
      </c>
      <c r="AJ14" s="304">
        <f t="shared" si="38"/>
        <v>3.6879351639746671</v>
      </c>
      <c r="AK14" s="306"/>
      <c r="AL14" s="304">
        <f t="shared" ref="AL14:AN14" si="39">SUM(AL26,AL38,AL56,AL68,AL80,AL98)</f>
        <v>1.3702944254589382</v>
      </c>
      <c r="AM14" s="304">
        <f t="shared" si="39"/>
        <v>1.2187309581270986</v>
      </c>
      <c r="AN14" s="304">
        <f t="shared" si="39"/>
        <v>1.2812578648864641</v>
      </c>
    </row>
    <row r="15" spans="1:40" x14ac:dyDescent="0.2">
      <c r="A15" s="13" t="str">
        <f>name!E10</f>
        <v>Sales and customer service occupations</v>
      </c>
      <c r="B15" s="304">
        <f t="shared" si="0"/>
        <v>62.344292771821891</v>
      </c>
      <c r="C15" s="304">
        <f t="shared" si="0"/>
        <v>63.469332499495486</v>
      </c>
      <c r="D15" s="304">
        <f t="shared" si="0"/>
        <v>63.726772699828345</v>
      </c>
      <c r="E15" s="304"/>
      <c r="F15" s="304">
        <f t="shared" si="1"/>
        <v>0.19617924062290981</v>
      </c>
      <c r="G15" s="304">
        <f t="shared" si="1"/>
        <v>0.23539897288735029</v>
      </c>
      <c r="H15" s="304">
        <f t="shared" si="1"/>
        <v>0.30862949009590845</v>
      </c>
      <c r="I15" s="304"/>
      <c r="J15" s="304">
        <f t="shared" si="2"/>
        <v>2.8335232205757075</v>
      </c>
      <c r="K15" s="304">
        <f t="shared" si="2"/>
        <v>3.4756974032087258</v>
      </c>
      <c r="L15" s="304">
        <f t="shared" si="2"/>
        <v>4.9076891692913902</v>
      </c>
      <c r="M15" s="304"/>
      <c r="N15" s="304">
        <f t="shared" si="3"/>
        <v>9.8040641016995345</v>
      </c>
      <c r="O15" s="304">
        <f t="shared" si="3"/>
        <v>11.067313794563846</v>
      </c>
      <c r="P15" s="304">
        <f t="shared" si="3"/>
        <v>14.121488291267196</v>
      </c>
      <c r="Q15" s="306"/>
      <c r="R15" s="304">
        <f t="shared" ref="R15:T15" si="40">SUM(R27,R39,R57,R69,R81,R99)</f>
        <v>3.0886278999833925</v>
      </c>
      <c r="S15" s="304">
        <f t="shared" si="40"/>
        <v>3.3318672886137155</v>
      </c>
      <c r="T15" s="304">
        <f t="shared" si="40"/>
        <v>4.0336731503645007</v>
      </c>
      <c r="U15" s="306"/>
      <c r="V15" s="304">
        <f t="shared" ref="V15:X15" si="41">SUM(V27,V39,V57,V69,V81,V99)</f>
        <v>2.740467278819692</v>
      </c>
      <c r="W15" s="304">
        <f t="shared" si="41"/>
        <v>2.8652892370958387</v>
      </c>
      <c r="X15" s="304">
        <f t="shared" si="41"/>
        <v>3.3860383235601637</v>
      </c>
      <c r="Y15" s="306"/>
      <c r="Z15" s="304">
        <f t="shared" ref="Z15:AB15" si="42">SUM(Z27,Z39,Z57,Z69,Z81,Z99)</f>
        <v>17.139969741139272</v>
      </c>
      <c r="AA15" s="304">
        <f t="shared" si="42"/>
        <v>17.182676360429053</v>
      </c>
      <c r="AB15" s="304">
        <f t="shared" si="42"/>
        <v>17.903482813271911</v>
      </c>
      <c r="AC15" s="306"/>
      <c r="AD15" s="304">
        <f t="shared" ref="AD15:AF15" si="43">SUM(AD27,AD39,AD57,AD69,AD81,AD99)</f>
        <v>14.656473629438834</v>
      </c>
      <c r="AE15" s="304">
        <f t="shared" si="43"/>
        <v>14.370259527966351</v>
      </c>
      <c r="AF15" s="304">
        <f t="shared" si="43"/>
        <v>12.20828238850117</v>
      </c>
      <c r="AG15" s="306"/>
      <c r="AH15" s="304">
        <f t="shared" ref="AH15:AJ15" si="44">SUM(AH27,AH39,AH57,AH69,AH81,AH99)</f>
        <v>8.7457048620952289</v>
      </c>
      <c r="AI15" s="304">
        <f t="shared" si="44"/>
        <v>7.8860790729082746</v>
      </c>
      <c r="AJ15" s="304">
        <f t="shared" si="44"/>
        <v>3.9759702818518603</v>
      </c>
      <c r="AK15" s="306"/>
      <c r="AL15" s="304">
        <f t="shared" ref="AL15:AN15" si="45">SUM(AL27,AL39,AL57,AL69,AL81,AL99)</f>
        <v>3.1392827974473096</v>
      </c>
      <c r="AM15" s="304">
        <f t="shared" si="45"/>
        <v>3.0547508418223348</v>
      </c>
      <c r="AN15" s="304">
        <f t="shared" si="45"/>
        <v>2.8815187916242473</v>
      </c>
    </row>
    <row r="16" spans="1:40" x14ac:dyDescent="0.2">
      <c r="A16" s="13" t="str">
        <f>name!E11</f>
        <v>Process, plant and machine operatives</v>
      </c>
      <c r="B16" s="304">
        <f t="shared" si="0"/>
        <v>32.487140102204783</v>
      </c>
      <c r="C16" s="304">
        <f t="shared" si="0"/>
        <v>33.698973711678747</v>
      </c>
      <c r="D16" s="304">
        <f t="shared" si="0"/>
        <v>32.970905147700613</v>
      </c>
      <c r="E16" s="304"/>
      <c r="F16" s="304">
        <f t="shared" si="1"/>
        <v>9.7794972565795973E-2</v>
      </c>
      <c r="G16" s="304">
        <f t="shared" si="1"/>
        <v>0.12269804391562211</v>
      </c>
      <c r="H16" s="304">
        <f t="shared" si="1"/>
        <v>0.17259010554161955</v>
      </c>
      <c r="I16" s="304"/>
      <c r="J16" s="304">
        <f t="shared" si="2"/>
        <v>0.77945499000379559</v>
      </c>
      <c r="K16" s="304">
        <f t="shared" si="2"/>
        <v>0.95269301467991108</v>
      </c>
      <c r="L16" s="304">
        <f t="shared" si="2"/>
        <v>1.3613303197810884</v>
      </c>
      <c r="M16" s="304"/>
      <c r="N16" s="304">
        <f t="shared" si="3"/>
        <v>1.8889219423282131</v>
      </c>
      <c r="O16" s="304">
        <f t="shared" si="3"/>
        <v>2.2776093472611381</v>
      </c>
      <c r="P16" s="304">
        <f t="shared" si="3"/>
        <v>3.246079395456638</v>
      </c>
      <c r="Q16" s="306"/>
      <c r="R16" s="304">
        <f t="shared" ref="R16:T16" si="46">SUM(R28,R40,R58,R70,R82,R100)</f>
        <v>0.83702314588906301</v>
      </c>
      <c r="S16" s="304">
        <f t="shared" si="46"/>
        <v>1.0035148631691633</v>
      </c>
      <c r="T16" s="304">
        <f t="shared" si="46"/>
        <v>1.357565000494781</v>
      </c>
      <c r="U16" s="306"/>
      <c r="V16" s="304">
        <f t="shared" ref="V16:X16" si="47">SUM(V28,V40,V58,V70,V82,V100)</f>
        <v>1.5698862909999698</v>
      </c>
      <c r="W16" s="304">
        <f t="shared" si="47"/>
        <v>1.7283496351425496</v>
      </c>
      <c r="X16" s="304">
        <f t="shared" si="47"/>
        <v>2.090056514508583</v>
      </c>
      <c r="Y16" s="306"/>
      <c r="Z16" s="304">
        <f t="shared" ref="Z16:AB16" si="48">SUM(Z28,Z40,Z58,Z70,Z82,Z100)</f>
        <v>7.5938638469540178</v>
      </c>
      <c r="AA16" s="304">
        <f t="shared" si="48"/>
        <v>8.229237942769057</v>
      </c>
      <c r="AB16" s="304">
        <f t="shared" si="48"/>
        <v>9.1296965795830403</v>
      </c>
      <c r="AC16" s="306"/>
      <c r="AD16" s="304">
        <f t="shared" ref="AD16:AF16" si="49">SUM(AD28,AD40,AD58,AD70,AD82,AD100)</f>
        <v>9.4693422932590625</v>
      </c>
      <c r="AE16" s="304">
        <f t="shared" si="49"/>
        <v>9.992215767160241</v>
      </c>
      <c r="AF16" s="304">
        <f t="shared" si="49"/>
        <v>9.4001781059486902</v>
      </c>
      <c r="AG16" s="306"/>
      <c r="AH16" s="304">
        <f t="shared" ref="AH16:AJ16" si="50">SUM(AH28,AH40,AH58,AH70,AH82,AH100)</f>
        <v>7.1844247316484946</v>
      </c>
      <c r="AI16" s="304">
        <f t="shared" si="50"/>
        <v>6.7332165301443849</v>
      </c>
      <c r="AJ16" s="304">
        <f t="shared" si="50"/>
        <v>4.2580449073879727</v>
      </c>
      <c r="AK16" s="306"/>
      <c r="AL16" s="304">
        <f t="shared" ref="AL16:AN16" si="51">SUM(AL28,AL40,AL58,AL70,AL82,AL100)</f>
        <v>3.0664278885563716</v>
      </c>
      <c r="AM16" s="304">
        <f t="shared" si="51"/>
        <v>2.6594385674366734</v>
      </c>
      <c r="AN16" s="304">
        <f t="shared" si="51"/>
        <v>1.9553642189981948</v>
      </c>
    </row>
    <row r="17" spans="1:40" x14ac:dyDescent="0.2">
      <c r="A17" s="13" t="str">
        <f>name!E12</f>
        <v>Elementary occupations</v>
      </c>
      <c r="B17" s="304">
        <f t="shared" si="0"/>
        <v>83.421630223782259</v>
      </c>
      <c r="C17" s="304">
        <f t="shared" si="0"/>
        <v>84.803343543030948</v>
      </c>
      <c r="D17" s="304">
        <f t="shared" si="0"/>
        <v>82.068847884564761</v>
      </c>
      <c r="E17" s="304"/>
      <c r="F17" s="304">
        <f t="shared" si="1"/>
        <v>6.2574805402548533E-2</v>
      </c>
      <c r="G17" s="304">
        <f t="shared" si="1"/>
        <v>6.748657523006793E-2</v>
      </c>
      <c r="H17" s="304">
        <f t="shared" si="1"/>
        <v>8.4216796702889951E-2</v>
      </c>
      <c r="I17" s="304"/>
      <c r="J17" s="304">
        <f t="shared" si="2"/>
        <v>2.3526282293923608</v>
      </c>
      <c r="K17" s="304">
        <f t="shared" si="2"/>
        <v>2.8690172684221182</v>
      </c>
      <c r="L17" s="304">
        <f t="shared" si="2"/>
        <v>3.9882571760998462</v>
      </c>
      <c r="M17" s="304"/>
      <c r="N17" s="304">
        <f t="shared" si="3"/>
        <v>7.6203523812835385</v>
      </c>
      <c r="O17" s="304">
        <f t="shared" si="3"/>
        <v>8.8308640046440043</v>
      </c>
      <c r="P17" s="304">
        <f t="shared" si="3"/>
        <v>11.35195621550656</v>
      </c>
      <c r="Q17" s="306"/>
      <c r="R17" s="304">
        <f t="shared" ref="R17:T17" si="52">SUM(R29,R41,R59,R71,R83,R101)</f>
        <v>3.8562452987635227</v>
      </c>
      <c r="S17" s="304">
        <f t="shared" si="52"/>
        <v>4.4385366892383562</v>
      </c>
      <c r="T17" s="304">
        <f t="shared" si="52"/>
        <v>5.7485932588186772</v>
      </c>
      <c r="U17" s="306"/>
      <c r="V17" s="304">
        <f t="shared" ref="V17:X17" si="53">SUM(V29,V41,V59,V71,V83,V101)</f>
        <v>3.7850967506995836</v>
      </c>
      <c r="W17" s="304">
        <f t="shared" si="53"/>
        <v>4.3954904049163339</v>
      </c>
      <c r="X17" s="304">
        <f t="shared" si="53"/>
        <v>5.6708298479759316</v>
      </c>
      <c r="Y17" s="306"/>
      <c r="Z17" s="304">
        <f t="shared" ref="Z17:AB17" si="54">SUM(Z29,Z41,Z59,Z71,Z83,Z101)</f>
        <v>16.550599647218011</v>
      </c>
      <c r="AA17" s="304">
        <f t="shared" si="54"/>
        <v>15.502556164371899</v>
      </c>
      <c r="AB17" s="304">
        <f t="shared" si="54"/>
        <v>15.236424744091339</v>
      </c>
      <c r="AC17" s="306"/>
      <c r="AD17" s="304">
        <f t="shared" ref="AD17:AF17" si="55">SUM(AD29,AD41,AD59,AD71,AD83,AD101)</f>
        <v>23.085396817835797</v>
      </c>
      <c r="AE17" s="304">
        <f t="shared" si="55"/>
        <v>23.443898159245407</v>
      </c>
      <c r="AF17" s="304">
        <f t="shared" si="55"/>
        <v>20.943296087915474</v>
      </c>
      <c r="AG17" s="306"/>
      <c r="AH17" s="304">
        <f t="shared" ref="AH17:AJ17" si="56">SUM(AH29,AH41,AH59,AH71,AH83,AH101)</f>
        <v>18.675785684857615</v>
      </c>
      <c r="AI17" s="304">
        <f t="shared" si="56"/>
        <v>18.73971915567412</v>
      </c>
      <c r="AJ17" s="304">
        <f t="shared" si="56"/>
        <v>13.156301269392859</v>
      </c>
      <c r="AK17" s="306"/>
      <c r="AL17" s="304">
        <f t="shared" ref="AL17:AN17" si="57">SUM(AL29,AL41,AL59,AL71,AL83,AL101)</f>
        <v>7.43295060832929</v>
      </c>
      <c r="AM17" s="304">
        <f t="shared" si="57"/>
        <v>6.5157751212886517</v>
      </c>
      <c r="AN17" s="304">
        <f t="shared" si="57"/>
        <v>5.8889724880611842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18.629999999999981</v>
      </c>
      <c r="C20" s="305">
        <f>SUM(C21:C29)</f>
        <v>19.196000000000005</v>
      </c>
      <c r="D20" s="305">
        <f>SUM(D21:D29)</f>
        <v>19.989999999999991</v>
      </c>
      <c r="E20" s="304"/>
      <c r="F20" s="305">
        <f>SUM(F21:F29)</f>
        <v>0.25564242629075851</v>
      </c>
      <c r="G20" s="305">
        <f>SUM(G21:G29)</f>
        <v>0.30331034046829941</v>
      </c>
      <c r="H20" s="305">
        <f>SUM(H21:H29)</f>
        <v>0.40758039336177504</v>
      </c>
      <c r="I20" s="304"/>
      <c r="J20" s="305">
        <f>SUM(J21:J29)</f>
        <v>1.5330705456220335</v>
      </c>
      <c r="K20" s="305">
        <f>SUM(K21:K29)</f>
        <v>1.7351982442974301</v>
      </c>
      <c r="L20" s="305">
        <f>SUM(L21:L29)</f>
        <v>2.2464330903920784</v>
      </c>
      <c r="M20" s="304"/>
      <c r="N20" s="305">
        <f>SUM(N21:N29)</f>
        <v>3.6273830298411993</v>
      </c>
      <c r="O20" s="305">
        <f>SUM(O21:O29)</f>
        <v>3.8663701372391976</v>
      </c>
      <c r="P20" s="305">
        <f>SUM(P21:P29)</f>
        <v>4.6039763645680987</v>
      </c>
      <c r="Q20" s="306"/>
      <c r="R20" s="305">
        <f>SUM(R21:R29)</f>
        <v>0.7873080775348924</v>
      </c>
      <c r="S20" s="305">
        <f>SUM(S21:S29)</f>
        <v>0.83106729652823763</v>
      </c>
      <c r="T20" s="305">
        <f>SUM(T21:T29)</f>
        <v>0.98327242377058643</v>
      </c>
      <c r="U20" s="306"/>
      <c r="V20" s="305">
        <f>SUM(V21:V29)</f>
        <v>1.8458364431212191</v>
      </c>
      <c r="W20" s="305">
        <f>SUM(W21:W29)</f>
        <v>1.9656757070137696</v>
      </c>
      <c r="X20" s="305">
        <f>SUM(X21:X29)</f>
        <v>2.356051547516961</v>
      </c>
      <c r="Y20" s="306"/>
      <c r="Z20" s="305">
        <f>SUM(Z21:Z29)</f>
        <v>3.5651660646365451</v>
      </c>
      <c r="AA20" s="305">
        <f>SUM(AA21:AA29)</f>
        <v>3.5232522453898385</v>
      </c>
      <c r="AB20" s="305">
        <f>SUM(AB21:AB29)</f>
        <v>3.5587666990375633</v>
      </c>
      <c r="AC20" s="306"/>
      <c r="AD20" s="305">
        <f>SUM(AD21:AD29)</f>
        <v>3.489604171538093</v>
      </c>
      <c r="AE20" s="305">
        <f>SUM(AE21:AE29)</f>
        <v>3.4936909979311683</v>
      </c>
      <c r="AF20" s="305">
        <f>SUM(AF21:AF29)</f>
        <v>3.1591639464784969</v>
      </c>
      <c r="AG20" s="306"/>
      <c r="AH20" s="305">
        <f>SUM(AH21:AH29)</f>
        <v>2.3289929437106278</v>
      </c>
      <c r="AI20" s="305">
        <f>SUM(AI21:AI29)</f>
        <v>2.0788951085547387</v>
      </c>
      <c r="AJ20" s="305">
        <f>SUM(AJ21:AJ29)</f>
        <v>1.3576517666229682</v>
      </c>
      <c r="AK20" s="306"/>
      <c r="AL20" s="305">
        <f>SUM(AL21:AL29)</f>
        <v>1.196996297704612</v>
      </c>
      <c r="AM20" s="305">
        <f>SUM(AM21:AM29)</f>
        <v>1.3985399225773245</v>
      </c>
      <c r="AN20" s="305">
        <f>SUM(AN21:AN29)</f>
        <v>1.3171037682514635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2.192034596345473</v>
      </c>
      <c r="C21" s="304">
        <f t="shared" ref="C21:D21" si="59">SUM(G21,K21,O21,S21,W21,AA21,AE21,AI21,AM21)</f>
        <v>2.1751621856376899</v>
      </c>
      <c r="D21" s="304">
        <f t="shared" si="59"/>
        <v>2.3479593877705591</v>
      </c>
      <c r="E21" s="304"/>
      <c r="F21" s="304">
        <v>5.6772694953403362E-2</v>
      </c>
      <c r="G21" s="304">
        <v>6.1427502099697731E-2</v>
      </c>
      <c r="H21" s="304">
        <v>7.7759745095988209E-2</v>
      </c>
      <c r="I21" s="304"/>
      <c r="J21" s="304">
        <v>0.3837533770991905</v>
      </c>
      <c r="K21" s="304">
        <v>0.37534067474622662</v>
      </c>
      <c r="L21" s="304">
        <v>0.43171156040077419</v>
      </c>
      <c r="M21" s="304"/>
      <c r="N21" s="304">
        <v>0.5277905979197719</v>
      </c>
      <c r="O21" s="304">
        <v>0.50213950038376587</v>
      </c>
      <c r="P21" s="304">
        <v>0.56293389215076051</v>
      </c>
      <c r="Q21" s="306"/>
      <c r="R21" s="304">
        <v>7.9650763810414499E-2</v>
      </c>
      <c r="S21" s="304">
        <v>7.8390290637078183E-2</v>
      </c>
      <c r="T21" s="304">
        <v>8.6430210822834849E-2</v>
      </c>
      <c r="U21" s="306"/>
      <c r="V21" s="304">
        <v>0.14813079992875872</v>
      </c>
      <c r="W21" s="304">
        <v>0.13212693700250194</v>
      </c>
      <c r="X21" s="304">
        <v>0.14045860081823008</v>
      </c>
      <c r="Y21" s="306"/>
      <c r="Z21" s="304">
        <v>0.39461052584530998</v>
      </c>
      <c r="AA21" s="304">
        <v>0.41701084529636034</v>
      </c>
      <c r="AB21" s="304">
        <v>0.51226065830844958</v>
      </c>
      <c r="AC21" s="306"/>
      <c r="AD21" s="304">
        <v>0.31521282716295834</v>
      </c>
      <c r="AE21" s="304">
        <v>0.30679388871706342</v>
      </c>
      <c r="AF21" s="304">
        <v>0.25588754059093805</v>
      </c>
      <c r="AG21" s="306"/>
      <c r="AH21" s="304">
        <v>0.18169077682477763</v>
      </c>
      <c r="AI21" s="304">
        <v>0.16404587855455532</v>
      </c>
      <c r="AJ21" s="304">
        <v>9.5236686915624869E-2</v>
      </c>
      <c r="AK21" s="306"/>
      <c r="AL21" s="304">
        <v>0.10442223280088853</v>
      </c>
      <c r="AM21" s="304">
        <v>0.1378866682004404</v>
      </c>
      <c r="AN21" s="304">
        <v>0.1852804926669587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2.6401703015719931</v>
      </c>
      <c r="C22" s="304">
        <f t="shared" ref="C22:C29" si="61">SUM(G22,K22,O22,S22,W22,AA22,AE22,AI22,AM22)</f>
        <v>3.0378170103678799</v>
      </c>
      <c r="D22" s="304">
        <f t="shared" ref="D22:D29" si="62">SUM(H22,L22,P22,T22,X22,AB22,AF22,AJ22,AN22)</f>
        <v>3.5699504788806613</v>
      </c>
      <c r="E22" s="304"/>
      <c r="F22" s="304">
        <v>0.11009872226336141</v>
      </c>
      <c r="G22" s="304">
        <v>0.13916207676038814</v>
      </c>
      <c r="H22" s="304">
        <v>0.19354263103292538</v>
      </c>
      <c r="I22" s="304"/>
      <c r="J22" s="304">
        <v>0.59985769981651027</v>
      </c>
      <c r="K22" s="304">
        <v>0.74844170703923552</v>
      </c>
      <c r="L22" s="304">
        <v>0.99591566779296914</v>
      </c>
      <c r="M22" s="304"/>
      <c r="N22" s="304">
        <v>0.82074160233390281</v>
      </c>
      <c r="O22" s="304">
        <v>0.87395309859032866</v>
      </c>
      <c r="P22" s="304">
        <v>0.91124311547332282</v>
      </c>
      <c r="Q22" s="306"/>
      <c r="R22" s="304">
        <v>7.2886987687011628E-2</v>
      </c>
      <c r="S22" s="304">
        <v>7.448369070306543E-2</v>
      </c>
      <c r="T22" s="304">
        <v>8.290871782632997E-2</v>
      </c>
      <c r="U22" s="306"/>
      <c r="V22" s="304">
        <v>0.38015653498894497</v>
      </c>
      <c r="W22" s="304">
        <v>0.43504989826522616</v>
      </c>
      <c r="X22" s="304">
        <v>0.51383495830454196</v>
      </c>
      <c r="Y22" s="306"/>
      <c r="Z22" s="304">
        <v>0.2276436469206401</v>
      </c>
      <c r="AA22" s="304">
        <v>0.22716272910731591</v>
      </c>
      <c r="AB22" s="304">
        <v>0.20743187173938249</v>
      </c>
      <c r="AC22" s="306"/>
      <c r="AD22" s="304">
        <v>0.23451803411635522</v>
      </c>
      <c r="AE22" s="304">
        <v>0.28383423601370006</v>
      </c>
      <c r="AF22" s="304">
        <v>0.35710860809496558</v>
      </c>
      <c r="AG22" s="306"/>
      <c r="AH22" s="304">
        <v>0.1307495294597549</v>
      </c>
      <c r="AI22" s="304">
        <v>0.14342984544161372</v>
      </c>
      <c r="AJ22" s="304">
        <v>0.11929794450946506</v>
      </c>
      <c r="AK22" s="306"/>
      <c r="AL22" s="304">
        <v>6.3517543985511585E-2</v>
      </c>
      <c r="AM22" s="304">
        <v>0.11229972844700646</v>
      </c>
      <c r="AN22" s="304">
        <v>0.18866696410675857</v>
      </c>
    </row>
    <row r="23" spans="1:40" x14ac:dyDescent="0.2">
      <c r="A23" s="13" t="str">
        <f t="shared" si="58"/>
        <v>Associate professional occupations</v>
      </c>
      <c r="B23" s="304">
        <f t="shared" si="60"/>
        <v>1.8522880887683293</v>
      </c>
      <c r="C23" s="304">
        <f t="shared" si="61"/>
        <v>1.8544904651354304</v>
      </c>
      <c r="D23" s="304">
        <f t="shared" si="62"/>
        <v>2.0405384993496383</v>
      </c>
      <c r="E23" s="304"/>
      <c r="F23" s="304">
        <v>4.0351657028229099E-2</v>
      </c>
      <c r="G23" s="304">
        <v>4.5279703541692196E-2</v>
      </c>
      <c r="H23" s="304">
        <v>6.3485275095306715E-2</v>
      </c>
      <c r="I23" s="304"/>
      <c r="J23" s="304">
        <v>0.23797303179779938</v>
      </c>
      <c r="K23" s="304">
        <v>0.25793240377398197</v>
      </c>
      <c r="L23" s="304">
        <v>0.30251040581917821</v>
      </c>
      <c r="M23" s="304"/>
      <c r="N23" s="304">
        <v>0.505714716676256</v>
      </c>
      <c r="O23" s="304">
        <v>0.49413954862417747</v>
      </c>
      <c r="P23" s="304">
        <v>0.52537131529819581</v>
      </c>
      <c r="Q23" s="306"/>
      <c r="R23" s="304">
        <v>5.3680166528651714E-2</v>
      </c>
      <c r="S23" s="304">
        <v>5.2901033704610446E-2</v>
      </c>
      <c r="T23" s="304">
        <v>6.3335594726521963E-2</v>
      </c>
      <c r="U23" s="306"/>
      <c r="V23" s="304">
        <v>0.26833037295446638</v>
      </c>
      <c r="W23" s="304">
        <v>0.27748129161092994</v>
      </c>
      <c r="X23" s="304">
        <v>0.33856604119429851</v>
      </c>
      <c r="Y23" s="306"/>
      <c r="Z23" s="304">
        <v>0.33873572101338678</v>
      </c>
      <c r="AA23" s="304">
        <v>0.30798468725972383</v>
      </c>
      <c r="AB23" s="304">
        <v>0.3185784069802437</v>
      </c>
      <c r="AC23" s="306"/>
      <c r="AD23" s="304">
        <v>0.19134096898661593</v>
      </c>
      <c r="AE23" s="304">
        <v>0.16388515912577398</v>
      </c>
      <c r="AF23" s="304">
        <v>0.12700173877364834</v>
      </c>
      <c r="AG23" s="306"/>
      <c r="AH23" s="304">
        <v>0.14359116015218779</v>
      </c>
      <c r="AI23" s="304">
        <v>0.14810361204099862</v>
      </c>
      <c r="AJ23" s="304">
        <v>0.11846769831570475</v>
      </c>
      <c r="AK23" s="306"/>
      <c r="AL23" s="304">
        <v>7.2570293630736499E-2</v>
      </c>
      <c r="AM23" s="304">
        <v>0.10678302545354179</v>
      </c>
      <c r="AN23" s="304">
        <v>0.1832220231465404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1.3996283787211734</v>
      </c>
      <c r="C24" s="304">
        <f t="shared" si="61"/>
        <v>1.2615783037094699</v>
      </c>
      <c r="D24" s="304">
        <f t="shared" si="62"/>
        <v>1.0893791405922075</v>
      </c>
      <c r="E24" s="304"/>
      <c r="F24" s="304">
        <v>3.8261838640449679E-3</v>
      </c>
      <c r="G24" s="304">
        <v>4.3315852425278986E-3</v>
      </c>
      <c r="H24" s="304">
        <v>8.5024118054991254E-3</v>
      </c>
      <c r="I24" s="304"/>
      <c r="J24" s="304">
        <v>9.2215408785623731E-2</v>
      </c>
      <c r="K24" s="304">
        <v>0.114075569118283</v>
      </c>
      <c r="L24" s="304">
        <v>0.1891340977754834</v>
      </c>
      <c r="M24" s="304"/>
      <c r="N24" s="304">
        <v>0.22726513008294877</v>
      </c>
      <c r="O24" s="304">
        <v>0.23393113488656239</v>
      </c>
      <c r="P24" s="304">
        <v>0.25405413477320798</v>
      </c>
      <c r="Q24" s="306"/>
      <c r="R24" s="304">
        <v>5.315936770198823E-2</v>
      </c>
      <c r="S24" s="304">
        <v>4.7176284452535369E-2</v>
      </c>
      <c r="T24" s="304">
        <v>5.1548624262683487E-2</v>
      </c>
      <c r="U24" s="306"/>
      <c r="V24" s="304">
        <v>0.14156652739970654</v>
      </c>
      <c r="W24" s="304">
        <v>0.13700440854596396</v>
      </c>
      <c r="X24" s="304">
        <v>0.14778102769649562</v>
      </c>
      <c r="Y24" s="306"/>
      <c r="Z24" s="304">
        <v>0.32553756066801315</v>
      </c>
      <c r="AA24" s="304">
        <v>0.25222903533168545</v>
      </c>
      <c r="AB24" s="304">
        <v>0.15490851321363291</v>
      </c>
      <c r="AC24" s="306"/>
      <c r="AD24" s="304">
        <v>0.27628340987782007</v>
      </c>
      <c r="AE24" s="304">
        <v>0.22791773399033602</v>
      </c>
      <c r="AF24" s="304">
        <v>0.14812568781735577</v>
      </c>
      <c r="AG24" s="306"/>
      <c r="AH24" s="304">
        <v>0.18847024296619339</v>
      </c>
      <c r="AI24" s="304">
        <v>0.13469139282392698</v>
      </c>
      <c r="AJ24" s="304">
        <v>5.0602731227145197E-2</v>
      </c>
      <c r="AK24" s="306"/>
      <c r="AL24" s="304">
        <v>9.1304547374834635E-2</v>
      </c>
      <c r="AM24" s="304">
        <v>0.11022115931764867</v>
      </c>
      <c r="AN24" s="304">
        <v>8.4721912020704157E-2</v>
      </c>
    </row>
    <row r="25" spans="1:40" x14ac:dyDescent="0.2">
      <c r="A25" s="13" t="str">
        <f t="shared" si="58"/>
        <v>Skilled trades occupations</v>
      </c>
      <c r="B25" s="304">
        <f t="shared" si="60"/>
        <v>5.6668496259403254</v>
      </c>
      <c r="C25" s="304">
        <f t="shared" si="61"/>
        <v>5.6172863796644288</v>
      </c>
      <c r="D25" s="304">
        <f t="shared" si="62"/>
        <v>5.710861467322915</v>
      </c>
      <c r="E25" s="304"/>
      <c r="F25" s="304">
        <v>3.4851653092500157E-2</v>
      </c>
      <c r="G25" s="304">
        <v>4.2408179501205116E-2</v>
      </c>
      <c r="H25" s="304">
        <v>5.0710243310004441E-2</v>
      </c>
      <c r="I25" s="304"/>
      <c r="J25" s="304">
        <v>0.11955222629734137</v>
      </c>
      <c r="K25" s="304">
        <v>0.12568101412196972</v>
      </c>
      <c r="L25" s="304">
        <v>0.19381362277118253</v>
      </c>
      <c r="M25" s="304"/>
      <c r="N25" s="304">
        <v>1.0598946167115115</v>
      </c>
      <c r="O25" s="304">
        <v>1.2194962859605842</v>
      </c>
      <c r="P25" s="304">
        <v>1.7102521498197643</v>
      </c>
      <c r="Q25" s="306"/>
      <c r="R25" s="304">
        <v>0.27303231295814562</v>
      </c>
      <c r="S25" s="304">
        <v>0.26909194229543021</v>
      </c>
      <c r="T25" s="304">
        <v>0.32457096502465377</v>
      </c>
      <c r="U25" s="306"/>
      <c r="V25" s="304">
        <v>0.57904263990890459</v>
      </c>
      <c r="W25" s="304">
        <v>0.59364445616167971</v>
      </c>
      <c r="X25" s="304">
        <v>0.76061526745194785</v>
      </c>
      <c r="Y25" s="306"/>
      <c r="Z25" s="304">
        <v>1.1715548552623685</v>
      </c>
      <c r="AA25" s="304">
        <v>1.0374391204857085</v>
      </c>
      <c r="AB25" s="304">
        <v>0.91665293297286965</v>
      </c>
      <c r="AC25" s="306"/>
      <c r="AD25" s="304">
        <v>1.2772541676217619</v>
      </c>
      <c r="AE25" s="304">
        <v>1.2771459907707032</v>
      </c>
      <c r="AF25" s="304">
        <v>1.2587341038320465</v>
      </c>
      <c r="AG25" s="306"/>
      <c r="AH25" s="304">
        <v>0.71779745218411251</v>
      </c>
      <c r="AI25" s="304">
        <v>0.63160847822819521</v>
      </c>
      <c r="AJ25" s="304">
        <v>0.39907357622387329</v>
      </c>
      <c r="AK25" s="306"/>
      <c r="AL25" s="304">
        <v>0.43386970190367979</v>
      </c>
      <c r="AM25" s="304">
        <v>0.42077091213895329</v>
      </c>
      <c r="AN25" s="304">
        <v>9.6438605916572342E-2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0.66294185915252068</v>
      </c>
      <c r="C26" s="304">
        <f t="shared" si="61"/>
        <v>0.64787160332706517</v>
      </c>
      <c r="D26" s="304">
        <f t="shared" si="62"/>
        <v>0.64977440238202133</v>
      </c>
      <c r="E26" s="304"/>
      <c r="F26" s="304">
        <v>2.3072098461119372E-3</v>
      </c>
      <c r="G26" s="304">
        <v>2.4766212584811883E-3</v>
      </c>
      <c r="H26" s="304">
        <v>2.8530936086537261E-3</v>
      </c>
      <c r="I26" s="304"/>
      <c r="J26" s="304">
        <v>1.795007120987634E-2</v>
      </c>
      <c r="K26" s="304">
        <v>2.0201936138306294E-2</v>
      </c>
      <c r="L26" s="304">
        <v>2.2299680840244557E-2</v>
      </c>
      <c r="M26" s="304"/>
      <c r="N26" s="304">
        <v>0.20087484649153983</v>
      </c>
      <c r="O26" s="304">
        <v>0.20714009853681842</v>
      </c>
      <c r="P26" s="304">
        <v>0.1974627117167515</v>
      </c>
      <c r="Q26" s="306"/>
      <c r="R26" s="304">
        <v>6.0986102624805902E-2</v>
      </c>
      <c r="S26" s="304">
        <v>7.0578367841261716E-2</v>
      </c>
      <c r="T26" s="304">
        <v>9.019545169691888E-2</v>
      </c>
      <c r="U26" s="306"/>
      <c r="V26" s="304">
        <v>3.9131896647847712E-2</v>
      </c>
      <c r="W26" s="304">
        <v>3.1960807188572075E-2</v>
      </c>
      <c r="X26" s="304">
        <v>3.018622889974043E-2</v>
      </c>
      <c r="Y26" s="306"/>
      <c r="Z26" s="304">
        <v>6.6937851432357545E-2</v>
      </c>
      <c r="AA26" s="304">
        <v>6.1096899473721454E-2</v>
      </c>
      <c r="AB26" s="304">
        <v>6.9979319686452018E-2</v>
      </c>
      <c r="AC26" s="306"/>
      <c r="AD26" s="304">
        <v>8.8133622281525173E-2</v>
      </c>
      <c r="AE26" s="304">
        <v>6.3161484519188807E-2</v>
      </c>
      <c r="AF26" s="304">
        <v>4.8830479396721381E-2</v>
      </c>
      <c r="AG26" s="306"/>
      <c r="AH26" s="304">
        <v>0.13149433941512007</v>
      </c>
      <c r="AI26" s="304">
        <v>0.13715763501671463</v>
      </c>
      <c r="AJ26" s="304">
        <v>0.13823677178640453</v>
      </c>
      <c r="AK26" s="306"/>
      <c r="AL26" s="304">
        <v>5.5125919203336156E-2</v>
      </c>
      <c r="AM26" s="304">
        <v>5.4097753354000647E-2</v>
      </c>
      <c r="AN26" s="304">
        <v>4.9730664750134372E-2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0.74226392868003199</v>
      </c>
      <c r="C27" s="304">
        <f t="shared" si="61"/>
        <v>0.71562007194408295</v>
      </c>
      <c r="D27" s="304">
        <f t="shared" si="62"/>
        <v>0.74860501623330877</v>
      </c>
      <c r="E27" s="304"/>
      <c r="F27" s="304">
        <v>6.8671547191791332E-3</v>
      </c>
      <c r="G27" s="304">
        <v>7.5250821014986487E-3</v>
      </c>
      <c r="H27" s="304">
        <v>9.7725170384692014E-3</v>
      </c>
      <c r="I27" s="304"/>
      <c r="J27" s="304">
        <v>3.5673992534467514E-2</v>
      </c>
      <c r="K27" s="304">
        <v>3.7983962689613959E-2</v>
      </c>
      <c r="L27" s="304">
        <v>4.2176752963325487E-2</v>
      </c>
      <c r="M27" s="304"/>
      <c r="N27" s="304">
        <v>0.11844332287034881</v>
      </c>
      <c r="O27" s="304">
        <v>0.12657815672580336</v>
      </c>
      <c r="P27" s="304">
        <v>0.1764053983333064</v>
      </c>
      <c r="Q27" s="306"/>
      <c r="R27" s="304">
        <v>8.69295909046299E-2</v>
      </c>
      <c r="S27" s="304">
        <v>7.6128632495173806E-2</v>
      </c>
      <c r="T27" s="304">
        <v>9.9439522060512917E-2</v>
      </c>
      <c r="U27" s="306"/>
      <c r="V27" s="304">
        <v>6.0413592595641448E-2</v>
      </c>
      <c r="W27" s="304">
        <v>5.4845988057623259E-2</v>
      </c>
      <c r="X27" s="304">
        <v>5.6392985242192765E-2</v>
      </c>
      <c r="Y27" s="306"/>
      <c r="Z27" s="304">
        <v>0.14905334109424628</v>
      </c>
      <c r="AA27" s="304">
        <v>0.14591137526445891</v>
      </c>
      <c r="AB27" s="304">
        <v>0.16832594296886444</v>
      </c>
      <c r="AC27" s="306"/>
      <c r="AD27" s="304">
        <v>0.11634404094515632</v>
      </c>
      <c r="AE27" s="304">
        <v>0.11251945204811999</v>
      </c>
      <c r="AF27" s="304">
        <v>0.10637441208286814</v>
      </c>
      <c r="AG27" s="306"/>
      <c r="AH27" s="304">
        <v>0.12960068569192765</v>
      </c>
      <c r="AI27" s="304">
        <v>0.10874943848026787</v>
      </c>
      <c r="AJ27" s="304">
        <v>5.2522285465440965E-2</v>
      </c>
      <c r="AK27" s="306"/>
      <c r="AL27" s="304">
        <v>3.8938207324435009E-2</v>
      </c>
      <c r="AM27" s="304">
        <v>4.5377984081523146E-2</v>
      </c>
      <c r="AN27" s="304">
        <v>3.7195200078328557E-2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1.4521053126149257</v>
      </c>
      <c r="C28" s="304">
        <f t="shared" si="61"/>
        <v>1.4982907344020298</v>
      </c>
      <c r="D28" s="304">
        <f t="shared" si="62"/>
        <v>1.5468124969855133</v>
      </c>
      <c r="E28" s="304"/>
      <c r="F28" s="304">
        <v>5.1123541716949802E-4</v>
      </c>
      <c r="G28" s="304">
        <v>6.4539625041601118E-4</v>
      </c>
      <c r="H28" s="304">
        <v>8.9506113845656398E-4</v>
      </c>
      <c r="I28" s="304"/>
      <c r="J28" s="304">
        <v>2.1198324673871751E-2</v>
      </c>
      <c r="K28" s="304">
        <v>2.3576777165236949E-2</v>
      </c>
      <c r="L28" s="304">
        <v>2.9435525874497621E-2</v>
      </c>
      <c r="M28" s="304"/>
      <c r="N28" s="304">
        <v>9.2535241158379647E-2</v>
      </c>
      <c r="O28" s="304">
        <v>0.11033975611429936</v>
      </c>
      <c r="P28" s="304">
        <v>0.14794758928722762</v>
      </c>
      <c r="Q28" s="306"/>
      <c r="R28" s="304">
        <v>2.3936595821604914E-2</v>
      </c>
      <c r="S28" s="304">
        <v>2.419319395757832E-2</v>
      </c>
      <c r="T28" s="304">
        <v>2.9525217564194284E-2</v>
      </c>
      <c r="U28" s="306"/>
      <c r="V28" s="304">
        <v>6.2485056706900466E-2</v>
      </c>
      <c r="W28" s="304">
        <v>6.4569371981732557E-2</v>
      </c>
      <c r="X28" s="304">
        <v>7.3961535555616811E-2</v>
      </c>
      <c r="Y28" s="306"/>
      <c r="Z28" s="304">
        <v>0.40589288992444189</v>
      </c>
      <c r="AA28" s="304">
        <v>0.43980764874632983</v>
      </c>
      <c r="AB28" s="304">
        <v>0.55522055006016691</v>
      </c>
      <c r="AC28" s="306"/>
      <c r="AD28" s="304">
        <v>0.42869507672001156</v>
      </c>
      <c r="AE28" s="304">
        <v>0.44051828472679744</v>
      </c>
      <c r="AF28" s="304">
        <v>0.42440501832722288</v>
      </c>
      <c r="AG28" s="306"/>
      <c r="AH28" s="304">
        <v>0.2578446056591096</v>
      </c>
      <c r="AI28" s="304">
        <v>0.22904411846280043</v>
      </c>
      <c r="AJ28" s="304">
        <v>0.11813765166287268</v>
      </c>
      <c r="AK28" s="306"/>
      <c r="AL28" s="304">
        <v>0.15900628653343643</v>
      </c>
      <c r="AM28" s="304">
        <v>0.16559618699683873</v>
      </c>
      <c r="AN28" s="304">
        <v>0.16728434751525764</v>
      </c>
    </row>
    <row r="29" spans="1:40" x14ac:dyDescent="0.2">
      <c r="A29" s="13" t="str">
        <f t="shared" si="58"/>
        <v>Elementary occupations</v>
      </c>
      <c r="B29" s="304">
        <f t="shared" si="60"/>
        <v>2.0217179082052072</v>
      </c>
      <c r="C29" s="304">
        <f t="shared" si="61"/>
        <v>2.3878832458119268</v>
      </c>
      <c r="D29" s="304">
        <f t="shared" si="62"/>
        <v>2.2861191104831668</v>
      </c>
      <c r="E29" s="304"/>
      <c r="F29" s="304">
        <v>5.59151067589535E-5</v>
      </c>
      <c r="G29" s="304">
        <v>5.4193712392457472E-5</v>
      </c>
      <c r="H29" s="304">
        <v>5.9415236471703295E-5</v>
      </c>
      <c r="I29" s="304"/>
      <c r="J29" s="304">
        <v>2.4896413407352682E-2</v>
      </c>
      <c r="K29" s="304">
        <v>3.1964199504575776E-2</v>
      </c>
      <c r="L29" s="304">
        <v>3.9435776154423424E-2</v>
      </c>
      <c r="M29" s="304"/>
      <c r="N29" s="304">
        <v>7.4122955596540044E-2</v>
      </c>
      <c r="O29" s="304">
        <v>9.8652557416857578E-2</v>
      </c>
      <c r="P29" s="304">
        <v>0.11830605771556132</v>
      </c>
      <c r="Q29" s="306"/>
      <c r="R29" s="304">
        <v>8.3046189497640144E-2</v>
      </c>
      <c r="S29" s="304">
        <v>0.13812386044150413</v>
      </c>
      <c r="T29" s="304">
        <v>0.15531811978593638</v>
      </c>
      <c r="U29" s="306"/>
      <c r="V29" s="304">
        <v>0.16657902199004818</v>
      </c>
      <c r="W29" s="304">
        <v>0.23899254819953977</v>
      </c>
      <c r="X29" s="304">
        <v>0.29425490235389695</v>
      </c>
      <c r="Y29" s="306"/>
      <c r="Z29" s="304">
        <v>0.48519967247578072</v>
      </c>
      <c r="AA29" s="304">
        <v>0.63460990442453447</v>
      </c>
      <c r="AB29" s="304">
        <v>0.65540850310750165</v>
      </c>
      <c r="AC29" s="306"/>
      <c r="AD29" s="304">
        <v>0.56182202382588886</v>
      </c>
      <c r="AE29" s="304">
        <v>0.61791476801948564</v>
      </c>
      <c r="AF29" s="304">
        <v>0.43269635756272984</v>
      </c>
      <c r="AG29" s="306"/>
      <c r="AH29" s="304">
        <v>0.44775415135744456</v>
      </c>
      <c r="AI29" s="304">
        <v>0.38206470950566584</v>
      </c>
      <c r="AJ29" s="304">
        <v>0.26607642051643676</v>
      </c>
      <c r="AK29" s="306"/>
      <c r="AL29" s="304">
        <v>0.17824156494775323</v>
      </c>
      <c r="AM29" s="304">
        <v>0.24550650458737144</v>
      </c>
      <c r="AN29" s="304">
        <v>0.32456355805020881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59.470000000000041</v>
      </c>
      <c r="C32" s="305">
        <f>SUM(C33:C41)</f>
        <v>56.913000000000018</v>
      </c>
      <c r="D32" s="305">
        <f>SUM(D33:D41)</f>
        <v>52.734999999999978</v>
      </c>
      <c r="E32" s="304"/>
      <c r="F32" s="305">
        <f>SUM(F33:F41)</f>
        <v>1.0074887223072928</v>
      </c>
      <c r="G32" s="305">
        <f>SUM(G33:G41)</f>
        <v>1.0486437724892033</v>
      </c>
      <c r="H32" s="305">
        <f>SUM(H33:H41)</f>
        <v>1.2146617875932126</v>
      </c>
      <c r="I32" s="304"/>
      <c r="J32" s="305">
        <f>SUM(J33:J41)</f>
        <v>5.4821194545024641</v>
      </c>
      <c r="K32" s="305">
        <f>SUM(K33:K41)</f>
        <v>5.901536861745396</v>
      </c>
      <c r="L32" s="305">
        <f>SUM(L33:L41)</f>
        <v>7.0439597373690264</v>
      </c>
      <c r="M32" s="304"/>
      <c r="N32" s="305">
        <f>SUM(N33:N41)</f>
        <v>11.79497154372898</v>
      </c>
      <c r="O32" s="305">
        <f>SUM(O33:O41)</f>
        <v>11.592300334262807</v>
      </c>
      <c r="P32" s="305">
        <f>SUM(P33:P41)</f>
        <v>11.902749728296673</v>
      </c>
      <c r="Q32" s="306"/>
      <c r="R32" s="305">
        <f>SUM(R33:R41)</f>
        <v>2.7340340240118133</v>
      </c>
      <c r="S32" s="305">
        <f>SUM(S33:S41)</f>
        <v>2.7229174678958699</v>
      </c>
      <c r="T32" s="305">
        <f>SUM(T33:T41)</f>
        <v>2.9042152287818825</v>
      </c>
      <c r="U32" s="306"/>
      <c r="V32" s="305">
        <f>SUM(V33:V41)</f>
        <v>6.021033583381211</v>
      </c>
      <c r="W32" s="305">
        <f>SUM(W33:W41)</f>
        <v>5.6942892263603087</v>
      </c>
      <c r="X32" s="305">
        <f>SUM(X33:X41)</f>
        <v>5.5810883300831788</v>
      </c>
      <c r="Y32" s="306"/>
      <c r="Z32" s="305">
        <f>SUM(Z33:Z41)</f>
        <v>13.308637185371623</v>
      </c>
      <c r="AA32" s="305">
        <f>SUM(AA33:AA41)</f>
        <v>12.566449051813985</v>
      </c>
      <c r="AB32" s="305">
        <f>SUM(AB33:AB41)</f>
        <v>11.227929426883787</v>
      </c>
      <c r="AC32" s="306"/>
      <c r="AD32" s="305">
        <f>SUM(AD33:AD41)</f>
        <v>10.312833482349316</v>
      </c>
      <c r="AE32" s="305">
        <f>SUM(AE33:AE41)</f>
        <v>9.5988520225454561</v>
      </c>
      <c r="AF32" s="305">
        <f>SUM(AF33:AF41)</f>
        <v>7.3600139013888581</v>
      </c>
      <c r="AG32" s="306"/>
      <c r="AH32" s="305">
        <f>SUM(AH33:AH41)</f>
        <v>6.735885626796895</v>
      </c>
      <c r="AI32" s="305">
        <f>SUM(AI33:AI41)</f>
        <v>5.982567381627133</v>
      </c>
      <c r="AJ32" s="305">
        <f>SUM(AJ33:AJ41)</f>
        <v>3.6908199698925124</v>
      </c>
      <c r="AK32" s="306"/>
      <c r="AL32" s="305">
        <f>SUM(AL33:AL41)</f>
        <v>2.0729963775504543</v>
      </c>
      <c r="AM32" s="305">
        <f>SUM(AM33:AM41)</f>
        <v>1.8054438812598672</v>
      </c>
      <c r="AN32" s="305">
        <f>SUM(AN33:AN41)</f>
        <v>1.8095618897108514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10.33466405168557</v>
      </c>
      <c r="C33" s="304">
        <f t="shared" ref="C33:C41" si="64">SUM(G33,K33,O33,S33,W33,AA33,AE33,AI33,AM33)</f>
        <v>8.9290559880378613</v>
      </c>
      <c r="D33" s="304">
        <f t="shared" ref="D33:D40" si="65">SUM(H33,L33,P33,T33,X33,AB33,AF33,AJ33,AN33)</f>
        <v>8.6372341748821135</v>
      </c>
      <c r="E33" s="304"/>
      <c r="F33" s="304">
        <v>0.16256841451534029</v>
      </c>
      <c r="G33" s="304">
        <v>0.13452935979130512</v>
      </c>
      <c r="H33" s="304">
        <v>0.13656634355536942</v>
      </c>
      <c r="I33" s="304"/>
      <c r="J33" s="304">
        <v>1.2400748068547682</v>
      </c>
      <c r="K33" s="304">
        <v>1.1495784155077207</v>
      </c>
      <c r="L33" s="304">
        <v>1.3034039898662821</v>
      </c>
      <c r="M33" s="304"/>
      <c r="N33" s="304">
        <v>2.9401321187228602</v>
      </c>
      <c r="O33" s="304">
        <v>2.5898025432769964</v>
      </c>
      <c r="P33" s="304">
        <v>2.6327465301182729</v>
      </c>
      <c r="Q33" s="306"/>
      <c r="R33" s="304">
        <v>0.6121692269378135</v>
      </c>
      <c r="S33" s="304">
        <v>0.54020058683362138</v>
      </c>
      <c r="T33" s="304">
        <v>0.56828211665929329</v>
      </c>
      <c r="U33" s="306"/>
      <c r="V33" s="304">
        <v>1.4212711442408159</v>
      </c>
      <c r="W33" s="304">
        <v>1.2080105867870572</v>
      </c>
      <c r="X33" s="304">
        <v>1.2088303368358897</v>
      </c>
      <c r="Y33" s="306"/>
      <c r="Z33" s="304">
        <v>1.7317983641457089</v>
      </c>
      <c r="AA33" s="304">
        <v>1.4051819510828885</v>
      </c>
      <c r="AB33" s="304">
        <v>1.2055122165369692</v>
      </c>
      <c r="AC33" s="306"/>
      <c r="AD33" s="304">
        <v>1.3038262995147238</v>
      </c>
      <c r="AE33" s="304">
        <v>1.0710841771114494</v>
      </c>
      <c r="AF33" s="304">
        <v>0.84321317391748274</v>
      </c>
      <c r="AG33" s="306"/>
      <c r="AH33" s="304">
        <v>0.72119204773245404</v>
      </c>
      <c r="AI33" s="304">
        <v>0.5858368982926353</v>
      </c>
      <c r="AJ33" s="304">
        <v>0.39259617352872861</v>
      </c>
      <c r="AK33" s="306"/>
      <c r="AL33" s="304">
        <v>0.20163162902108417</v>
      </c>
      <c r="AM33" s="304">
        <v>0.24483146935418784</v>
      </c>
      <c r="AN33" s="304">
        <v>0.34608329386382652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13.612137281269035</v>
      </c>
      <c r="C34" s="304">
        <f t="shared" si="64"/>
        <v>14.446502284677001</v>
      </c>
      <c r="D34" s="304">
        <f t="shared" si="65"/>
        <v>14.106253716079484</v>
      </c>
      <c r="E34" s="304"/>
      <c r="F34" s="304">
        <v>0.62011310281454179</v>
      </c>
      <c r="G34" s="304">
        <v>0.68460725676997447</v>
      </c>
      <c r="H34" s="304">
        <v>0.81056381518200749</v>
      </c>
      <c r="I34" s="304"/>
      <c r="J34" s="304">
        <v>2.3429630359910254</v>
      </c>
      <c r="K34" s="304">
        <v>2.6984929787493894</v>
      </c>
      <c r="L34" s="304">
        <v>3.249557821186535</v>
      </c>
      <c r="M34" s="304"/>
      <c r="N34" s="304">
        <v>4.0116754239967989</v>
      </c>
      <c r="O34" s="304">
        <v>4.111728068345184</v>
      </c>
      <c r="P34" s="304">
        <v>3.9988314129083635</v>
      </c>
      <c r="Q34" s="306"/>
      <c r="R34" s="304">
        <v>0.42650413589507058</v>
      </c>
      <c r="S34" s="304">
        <v>0.45064761479547488</v>
      </c>
      <c r="T34" s="304">
        <v>0.46573826566020715</v>
      </c>
      <c r="U34" s="306"/>
      <c r="V34" s="304">
        <v>1.8134790767264677</v>
      </c>
      <c r="W34" s="304">
        <v>1.8743599453087896</v>
      </c>
      <c r="X34" s="304">
        <v>1.7928850848637634</v>
      </c>
      <c r="Y34" s="306"/>
      <c r="Z34" s="304">
        <v>2.3413953027348793</v>
      </c>
      <c r="AA34" s="304">
        <v>2.4358401710552799</v>
      </c>
      <c r="AB34" s="304">
        <v>2.0371842387644814</v>
      </c>
      <c r="AC34" s="306"/>
      <c r="AD34" s="304">
        <v>1.1740777872259383</v>
      </c>
      <c r="AE34" s="304">
        <v>1.1705716401393671</v>
      </c>
      <c r="AF34" s="304">
        <v>0.82849333410445747</v>
      </c>
      <c r="AG34" s="306"/>
      <c r="AH34" s="304">
        <v>0.71199007022826355</v>
      </c>
      <c r="AI34" s="304">
        <v>0.7805816420174666</v>
      </c>
      <c r="AJ34" s="304">
        <v>0.63549323945423886</v>
      </c>
      <c r="AK34" s="306"/>
      <c r="AL34" s="304">
        <v>0.16993934565604923</v>
      </c>
      <c r="AM34" s="304">
        <v>0.2396729674960755</v>
      </c>
      <c r="AN34" s="304">
        <v>0.28750650395543148</v>
      </c>
    </row>
    <row r="35" spans="1:40" x14ac:dyDescent="0.2">
      <c r="A35" s="13" t="str">
        <f t="shared" si="63"/>
        <v>Associate professional occupations</v>
      </c>
      <c r="B35" s="304">
        <f t="shared" si="66"/>
        <v>9.527797147432894</v>
      </c>
      <c r="C35" s="304">
        <f t="shared" si="64"/>
        <v>8.6847893658546838</v>
      </c>
      <c r="D35" s="304">
        <f t="shared" si="65"/>
        <v>8.3079247379992758</v>
      </c>
      <c r="E35" s="304"/>
      <c r="F35" s="304">
        <v>0.14009593884264643</v>
      </c>
      <c r="G35" s="304">
        <v>0.13810831193124534</v>
      </c>
      <c r="H35" s="304">
        <v>0.1618218893375819</v>
      </c>
      <c r="I35" s="304"/>
      <c r="J35" s="304">
        <v>1.0530652049041793</v>
      </c>
      <c r="K35" s="304">
        <v>1.0442131729055815</v>
      </c>
      <c r="L35" s="304">
        <v>1.1755601720572584</v>
      </c>
      <c r="M35" s="304"/>
      <c r="N35" s="304">
        <v>2.4457781394021372</v>
      </c>
      <c r="O35" s="304">
        <v>2.2974645421930378</v>
      </c>
      <c r="P35" s="304">
        <v>2.3114617685968941</v>
      </c>
      <c r="Q35" s="306"/>
      <c r="R35" s="304">
        <v>0.71175596435190214</v>
      </c>
      <c r="S35" s="304">
        <v>0.69117221700609954</v>
      </c>
      <c r="T35" s="304">
        <v>0.73701634586481846</v>
      </c>
      <c r="U35" s="306"/>
      <c r="V35" s="304">
        <v>1.0319319834889225</v>
      </c>
      <c r="W35" s="304">
        <v>0.8768730952598085</v>
      </c>
      <c r="X35" s="304">
        <v>0.82170055940507924</v>
      </c>
      <c r="Y35" s="306"/>
      <c r="Z35" s="304">
        <v>2.1131192559102292</v>
      </c>
      <c r="AA35" s="304">
        <v>1.8756293625317362</v>
      </c>
      <c r="AB35" s="304">
        <v>1.6820588507504839</v>
      </c>
      <c r="AC35" s="306"/>
      <c r="AD35" s="304">
        <v>1.3000942071931876</v>
      </c>
      <c r="AE35" s="304">
        <v>1.1401199750322826</v>
      </c>
      <c r="AF35" s="304">
        <v>0.90848659270322296</v>
      </c>
      <c r="AG35" s="306"/>
      <c r="AH35" s="304">
        <v>0.62411630095088177</v>
      </c>
      <c r="AI35" s="304">
        <v>0.48460530245657585</v>
      </c>
      <c r="AJ35" s="304">
        <v>0.34148896707953641</v>
      </c>
      <c r="AK35" s="306"/>
      <c r="AL35" s="304">
        <v>0.10784015238880876</v>
      </c>
      <c r="AM35" s="304">
        <v>0.13660338653831691</v>
      </c>
      <c r="AN35" s="304">
        <v>0.16832959220440047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5.1880304197896931</v>
      </c>
      <c r="C36" s="304">
        <f t="shared" si="64"/>
        <v>4.826355079929348</v>
      </c>
      <c r="D36" s="304">
        <f t="shared" si="65"/>
        <v>4.2454327769097935</v>
      </c>
      <c r="E36" s="304"/>
      <c r="F36" s="304">
        <v>1.8876635965279782E-2</v>
      </c>
      <c r="G36" s="304">
        <v>2.0583589122545484E-2</v>
      </c>
      <c r="H36" s="304">
        <v>2.3408051900176984E-2</v>
      </c>
      <c r="I36" s="304"/>
      <c r="J36" s="304">
        <v>0.26126114630640745</v>
      </c>
      <c r="K36" s="304">
        <v>0.30619632165884209</v>
      </c>
      <c r="L36" s="304">
        <v>0.37487486310981122</v>
      </c>
      <c r="M36" s="304"/>
      <c r="N36" s="304">
        <v>0.91771355557237233</v>
      </c>
      <c r="O36" s="304">
        <v>0.97565931673697071</v>
      </c>
      <c r="P36" s="304">
        <v>1.0803852227952691</v>
      </c>
      <c r="Q36" s="306"/>
      <c r="R36" s="304">
        <v>0.344981029983498</v>
      </c>
      <c r="S36" s="304">
        <v>0.36814996706530206</v>
      </c>
      <c r="T36" s="304">
        <v>0.40707743734557467</v>
      </c>
      <c r="U36" s="306"/>
      <c r="V36" s="304">
        <v>0.41046848066928798</v>
      </c>
      <c r="W36" s="304">
        <v>0.41994441429114149</v>
      </c>
      <c r="X36" s="304">
        <v>0.44164702235022335</v>
      </c>
      <c r="Y36" s="306"/>
      <c r="Z36" s="304">
        <v>1.1804259778006831</v>
      </c>
      <c r="AA36" s="304">
        <v>1.1383033763393897</v>
      </c>
      <c r="AB36" s="304">
        <v>1.0343865512176147</v>
      </c>
      <c r="AC36" s="306"/>
      <c r="AD36" s="304">
        <v>1.3784074764176433</v>
      </c>
      <c r="AE36" s="304">
        <v>1.1437754579195969</v>
      </c>
      <c r="AF36" s="304">
        <v>0.7733532772516597</v>
      </c>
      <c r="AG36" s="306"/>
      <c r="AH36" s="304">
        <v>0.56551224418558454</v>
      </c>
      <c r="AI36" s="304">
        <v>0.34917950361200517</v>
      </c>
      <c r="AJ36" s="304">
        <v>5.1377404793308622E-2</v>
      </c>
      <c r="AK36" s="306"/>
      <c r="AL36" s="304">
        <v>0.1103838728889369</v>
      </c>
      <c r="AM36" s="304">
        <v>0.10456313318355465</v>
      </c>
      <c r="AN36" s="304">
        <v>5.8922946146155064E-2</v>
      </c>
    </row>
    <row r="37" spans="1:40" x14ac:dyDescent="0.2">
      <c r="A37" s="13" t="str">
        <f t="shared" si="63"/>
        <v>Skilled trades occupations</v>
      </c>
      <c r="B37" s="304">
        <f t="shared" si="66"/>
        <v>9.1231232928085166</v>
      </c>
      <c r="C37" s="304">
        <f t="shared" si="64"/>
        <v>8.3798871822845005</v>
      </c>
      <c r="D37" s="304">
        <f t="shared" si="65"/>
        <v>6.9629671421098589</v>
      </c>
      <c r="E37" s="304"/>
      <c r="F37" s="304">
        <v>1.5716214122515351E-2</v>
      </c>
      <c r="G37" s="304">
        <v>1.958724535550117E-2</v>
      </c>
      <c r="H37" s="304">
        <v>2.7399055870475982E-2</v>
      </c>
      <c r="I37" s="304"/>
      <c r="J37" s="304">
        <v>0.2761254431644658</v>
      </c>
      <c r="K37" s="304">
        <v>0.33699991627322207</v>
      </c>
      <c r="L37" s="304">
        <v>0.488486700896613</v>
      </c>
      <c r="M37" s="304"/>
      <c r="N37" s="304">
        <v>0.59172315538714471</v>
      </c>
      <c r="O37" s="304">
        <v>0.6238297065564623</v>
      </c>
      <c r="P37" s="304">
        <v>0.74615667661028395</v>
      </c>
      <c r="Q37" s="306"/>
      <c r="R37" s="304">
        <v>0.25961906900266091</v>
      </c>
      <c r="S37" s="304">
        <v>0.26515455832002266</v>
      </c>
      <c r="T37" s="304">
        <v>0.26949070507899575</v>
      </c>
      <c r="U37" s="306"/>
      <c r="V37" s="304">
        <v>0.78632312616726574</v>
      </c>
      <c r="W37" s="304">
        <v>0.70285126751779792</v>
      </c>
      <c r="X37" s="304">
        <v>0.652663880868529</v>
      </c>
      <c r="Y37" s="306"/>
      <c r="Z37" s="304">
        <v>3.4068930166755886</v>
      </c>
      <c r="AA37" s="304">
        <v>3.1445724127128178</v>
      </c>
      <c r="AB37" s="304">
        <v>2.7430943905138818</v>
      </c>
      <c r="AC37" s="306"/>
      <c r="AD37" s="304">
        <v>2.0671852597972014</v>
      </c>
      <c r="AE37" s="304">
        <v>1.8444020210882117</v>
      </c>
      <c r="AF37" s="304">
        <v>1.2044031164847215</v>
      </c>
      <c r="AG37" s="306"/>
      <c r="AH37" s="304">
        <v>1.2768973459981912</v>
      </c>
      <c r="AI37" s="304">
        <v>1.1163202381938813</v>
      </c>
      <c r="AJ37" s="304">
        <v>0.59810087157242753</v>
      </c>
      <c r="AK37" s="306"/>
      <c r="AL37" s="304">
        <v>0.44264066249348227</v>
      </c>
      <c r="AM37" s="304">
        <v>0.32616981626658287</v>
      </c>
      <c r="AN37" s="304">
        <v>0.2331717442139313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0.94007537332936031</v>
      </c>
      <c r="C38" s="304">
        <f t="shared" si="64"/>
        <v>0.89232182851253794</v>
      </c>
      <c r="D38" s="304">
        <f t="shared" si="65"/>
        <v>0.86582477119380763</v>
      </c>
      <c r="E38" s="304"/>
      <c r="F38" s="304">
        <v>2.3190602460049933E-2</v>
      </c>
      <c r="G38" s="304">
        <v>2.5442934003887217E-2</v>
      </c>
      <c r="H38" s="304">
        <v>2.8315469948463234E-2</v>
      </c>
      <c r="I38" s="304"/>
      <c r="J38" s="304">
        <v>2.0150726912783034E-2</v>
      </c>
      <c r="K38" s="304">
        <v>2.0339595507608398E-2</v>
      </c>
      <c r="L38" s="304">
        <v>2.0527167722208282E-2</v>
      </c>
      <c r="M38" s="304"/>
      <c r="N38" s="304">
        <v>0.10681202862794489</v>
      </c>
      <c r="O38" s="304">
        <v>9.7840324921327687E-2</v>
      </c>
      <c r="P38" s="304">
        <v>9.0816764623975879E-2</v>
      </c>
      <c r="Q38" s="306"/>
      <c r="R38" s="304">
        <v>2.6965600235296955E-2</v>
      </c>
      <c r="S38" s="304">
        <v>2.2029803489435333E-2</v>
      </c>
      <c r="T38" s="304">
        <v>2.0789164274652962E-2</v>
      </c>
      <c r="U38" s="306"/>
      <c r="V38" s="304">
        <v>8.0373323006488043E-2</v>
      </c>
      <c r="W38" s="304">
        <v>7.0365456335242188E-2</v>
      </c>
      <c r="X38" s="304">
        <v>6.5284883037361435E-2</v>
      </c>
      <c r="Y38" s="306"/>
      <c r="Z38" s="304">
        <v>0.13442110111299785</v>
      </c>
      <c r="AA38" s="304">
        <v>0.10050595125388399</v>
      </c>
      <c r="AB38" s="304">
        <v>8.2061102334373914E-2</v>
      </c>
      <c r="AC38" s="306"/>
      <c r="AD38" s="304">
        <v>0.16241842415158667</v>
      </c>
      <c r="AE38" s="304">
        <v>0.13536856971420411</v>
      </c>
      <c r="AF38" s="304">
        <v>0.10028986401457633</v>
      </c>
      <c r="AG38" s="306"/>
      <c r="AH38" s="304">
        <v>0.32604511536273362</v>
      </c>
      <c r="AI38" s="304">
        <v>0.33525953994799906</v>
      </c>
      <c r="AJ38" s="304">
        <v>0.32307225593021283</v>
      </c>
      <c r="AK38" s="306"/>
      <c r="AL38" s="304">
        <v>5.9698451459479294E-2</v>
      </c>
      <c r="AM38" s="304">
        <v>8.5169653338949963E-2</v>
      </c>
      <c r="AN38" s="304">
        <v>0.13466809930798276</v>
      </c>
    </row>
    <row r="39" spans="1:40" x14ac:dyDescent="0.2">
      <c r="A39" s="13" t="str">
        <f t="shared" si="63"/>
        <v>Sales and customer service occupations</v>
      </c>
      <c r="B39" s="304">
        <f t="shared" si="66"/>
        <v>2.0519311137110945</v>
      </c>
      <c r="C39" s="304">
        <f t="shared" si="64"/>
        <v>1.9728983560136861</v>
      </c>
      <c r="D39" s="304">
        <f t="shared" si="65"/>
        <v>1.9238716570175689</v>
      </c>
      <c r="E39" s="304"/>
      <c r="F39" s="304">
        <v>1.4536416817038728E-2</v>
      </c>
      <c r="G39" s="304">
        <v>1.4210466656451069E-2</v>
      </c>
      <c r="H39" s="304">
        <v>1.3823605623598328E-2</v>
      </c>
      <c r="I39" s="304"/>
      <c r="J39" s="304">
        <v>0.15444042975631897</v>
      </c>
      <c r="K39" s="304">
        <v>0.166694691974238</v>
      </c>
      <c r="L39" s="304">
        <v>0.19392427167716714</v>
      </c>
      <c r="M39" s="304"/>
      <c r="N39" s="304">
        <v>0.40950796452542038</v>
      </c>
      <c r="O39" s="304">
        <v>0.41905218872217176</v>
      </c>
      <c r="P39" s="304">
        <v>0.44250038204514708</v>
      </c>
      <c r="Q39" s="306"/>
      <c r="R39" s="304">
        <v>0.12876855808646551</v>
      </c>
      <c r="S39" s="304">
        <v>0.13337882761663836</v>
      </c>
      <c r="T39" s="304">
        <v>0.14192069437171165</v>
      </c>
      <c r="U39" s="306"/>
      <c r="V39" s="304">
        <v>0.14478635406673818</v>
      </c>
      <c r="W39" s="304">
        <v>0.14723037052854193</v>
      </c>
      <c r="X39" s="304">
        <v>0.15121517255210623</v>
      </c>
      <c r="Y39" s="306"/>
      <c r="Z39" s="304">
        <v>0.47099512783199404</v>
      </c>
      <c r="AA39" s="304">
        <v>0.40796859636292332</v>
      </c>
      <c r="AB39" s="304">
        <v>0.36420514692213507</v>
      </c>
      <c r="AC39" s="306"/>
      <c r="AD39" s="304">
        <v>0.37818139862482142</v>
      </c>
      <c r="AE39" s="304">
        <v>0.36940708547655021</v>
      </c>
      <c r="AF39" s="304">
        <v>0.35481520420140722</v>
      </c>
      <c r="AG39" s="306"/>
      <c r="AH39" s="304">
        <v>0.22234862781851381</v>
      </c>
      <c r="AI39" s="304">
        <v>0.16697782450932422</v>
      </c>
      <c r="AJ39" s="304">
        <v>6.372187239825855E-2</v>
      </c>
      <c r="AK39" s="306"/>
      <c r="AL39" s="304">
        <v>0.12836623618378304</v>
      </c>
      <c r="AM39" s="304">
        <v>0.14797830416684751</v>
      </c>
      <c r="AN39" s="304">
        <v>0.19774530722603786</v>
      </c>
    </row>
    <row r="40" spans="1:40" x14ac:dyDescent="0.2">
      <c r="A40" s="13" t="str">
        <f t="shared" si="63"/>
        <v>Process, plant and machine operatives</v>
      </c>
      <c r="B40" s="304">
        <f t="shared" si="66"/>
        <v>5.7471988035628723</v>
      </c>
      <c r="C40" s="304">
        <f t="shared" si="64"/>
        <v>5.4078758603805026</v>
      </c>
      <c r="D40" s="304">
        <f t="shared" si="65"/>
        <v>4.5651163772218011</v>
      </c>
      <c r="E40" s="304"/>
      <c r="F40" s="304">
        <v>2.2817469361916202E-3</v>
      </c>
      <c r="G40" s="304">
        <v>2.1377471213524461E-3</v>
      </c>
      <c r="H40" s="304">
        <v>2.2462770861077595E-3</v>
      </c>
      <c r="I40" s="304"/>
      <c r="J40" s="304">
        <v>8.6441514567657557E-2</v>
      </c>
      <c r="K40" s="304">
        <v>0.12412403266378819</v>
      </c>
      <c r="L40" s="304">
        <v>0.16858863437946006</v>
      </c>
      <c r="M40" s="304"/>
      <c r="N40" s="304">
        <v>0.21514283460005229</v>
      </c>
      <c r="O40" s="304">
        <v>0.24258467463702404</v>
      </c>
      <c r="P40" s="304">
        <v>0.29515886969890531</v>
      </c>
      <c r="Q40" s="306"/>
      <c r="R40" s="305">
        <v>0.1313301266487</v>
      </c>
      <c r="S40" s="305">
        <v>0.13475857493048432</v>
      </c>
      <c r="T40" s="305">
        <v>0.14303479894574828</v>
      </c>
      <c r="U40" s="306"/>
      <c r="V40" s="305">
        <v>0.2510839839253084</v>
      </c>
      <c r="W40" s="305">
        <v>0.27516416592716636</v>
      </c>
      <c r="X40" s="305">
        <v>0.30039523396748147</v>
      </c>
      <c r="Y40" s="306"/>
      <c r="Z40" s="305">
        <v>1.4628861148788848</v>
      </c>
      <c r="AA40" s="305">
        <v>1.5186367713248001</v>
      </c>
      <c r="AB40" s="305">
        <v>1.5280404542193613</v>
      </c>
      <c r="AC40" s="306"/>
      <c r="AD40" s="305">
        <v>1.8002148016872785</v>
      </c>
      <c r="AE40" s="305">
        <v>1.8059777717774477</v>
      </c>
      <c r="AF40" s="305">
        <v>1.5311481948186083</v>
      </c>
      <c r="AG40" s="306"/>
      <c r="AH40" s="305">
        <v>1.2919570676465479</v>
      </c>
      <c r="AI40" s="305">
        <v>1.0473502589602939</v>
      </c>
      <c r="AJ40" s="305">
        <v>0.37839225991004444</v>
      </c>
      <c r="AK40" s="306"/>
      <c r="AL40" s="305">
        <v>0.50586061267225046</v>
      </c>
      <c r="AM40" s="305">
        <v>0.25714186303814568</v>
      </c>
      <c r="AN40" s="305">
        <v>0.21811165419608466</v>
      </c>
    </row>
    <row r="41" spans="1:40" x14ac:dyDescent="0.2">
      <c r="A41" s="39" t="str">
        <f t="shared" si="63"/>
        <v>Elementary occupations</v>
      </c>
      <c r="B41" s="307">
        <f t="shared" si="66"/>
        <v>2.945042516411013</v>
      </c>
      <c r="C41" s="307">
        <f t="shared" si="64"/>
        <v>3.3733140543099021</v>
      </c>
      <c r="D41" s="307">
        <f>SUM(H41,L41,P41,T41,X41,AB41,AF41,AJ41,AN41)</f>
        <v>3.1203746465862778</v>
      </c>
      <c r="E41" s="307"/>
      <c r="F41" s="307">
        <v>1.01096498336888E-2</v>
      </c>
      <c r="G41" s="307">
        <v>9.43686173694115E-3</v>
      </c>
      <c r="H41" s="307">
        <v>1.0517279089431522E-2</v>
      </c>
      <c r="I41" s="307"/>
      <c r="J41" s="307">
        <v>4.7597146044858353E-2</v>
      </c>
      <c r="K41" s="307">
        <v>5.4897736505005443E-2</v>
      </c>
      <c r="L41" s="307">
        <v>6.9036116473691428E-2</v>
      </c>
      <c r="M41" s="307"/>
      <c r="N41" s="307">
        <v>0.15648632289424938</v>
      </c>
      <c r="O41" s="307">
        <v>0.23433896887363231</v>
      </c>
      <c r="P41" s="307">
        <v>0.30469210089956345</v>
      </c>
      <c r="Q41" s="308"/>
      <c r="R41" s="307">
        <v>9.1940312870405258E-2</v>
      </c>
      <c r="S41" s="307">
        <v>0.1174253178387917</v>
      </c>
      <c r="T41" s="307">
        <v>0.15086570058087992</v>
      </c>
      <c r="U41" s="308"/>
      <c r="V41" s="307">
        <v>8.131611108991621E-2</v>
      </c>
      <c r="W41" s="307">
        <v>0.11948992440476271</v>
      </c>
      <c r="X41" s="307">
        <v>0.14646615620274461</v>
      </c>
      <c r="Y41" s="308"/>
      <c r="Z41" s="307">
        <v>0.46670292428065624</v>
      </c>
      <c r="AA41" s="307">
        <v>0.53981045915026438</v>
      </c>
      <c r="AB41" s="307">
        <v>0.55138647562448717</v>
      </c>
      <c r="AC41" s="308"/>
      <c r="AD41" s="307">
        <v>0.74842782773693395</v>
      </c>
      <c r="AE41" s="307">
        <v>0.91814532428634676</v>
      </c>
      <c r="AF41" s="307">
        <v>0.81581114389272202</v>
      </c>
      <c r="AG41" s="308"/>
      <c r="AH41" s="307">
        <v>0.99582680687372471</v>
      </c>
      <c r="AI41" s="307">
        <v>1.1164561736369512</v>
      </c>
      <c r="AJ41" s="307">
        <v>0.90657692522575617</v>
      </c>
      <c r="AK41" s="308"/>
      <c r="AL41" s="307">
        <v>0.34663541478658033</v>
      </c>
      <c r="AM41" s="307">
        <v>0.26331328787720643</v>
      </c>
      <c r="AN41" s="307">
        <v>0.16502274859700145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Dorset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58.755000000000095</v>
      </c>
      <c r="C50" s="305">
        <f>SUM(C51:C59)</f>
        <v>63.731999999999836</v>
      </c>
      <c r="D50" s="305">
        <f>SUM(D51:D59)</f>
        <v>70.472999999999985</v>
      </c>
      <c r="E50" s="304"/>
      <c r="F50" s="305">
        <f>SUM(F51:F59)</f>
        <v>0.2427984666392993</v>
      </c>
      <c r="G50" s="305">
        <f>SUM(G51:G59)</f>
        <v>0.30640036603699816</v>
      </c>
      <c r="H50" s="305">
        <f>SUM(H51:H59)</f>
        <v>0.47613917278186302</v>
      </c>
      <c r="I50" s="304"/>
      <c r="J50" s="305">
        <f>SUM(J51:J59)</f>
        <v>3.7509202847219201</v>
      </c>
      <c r="K50" s="305">
        <f>SUM(K51:K59)</f>
        <v>4.7605036710626836</v>
      </c>
      <c r="L50" s="305">
        <f>SUM(L51:L59)</f>
        <v>7.1212011457022184</v>
      </c>
      <c r="M50" s="304"/>
      <c r="N50" s="305">
        <f>SUM(N51:N59)</f>
        <v>6.4372138188860397</v>
      </c>
      <c r="O50" s="305">
        <f>SUM(O51:O59)</f>
        <v>7.1067461186191876</v>
      </c>
      <c r="P50" s="305">
        <f>SUM(P51:P59)</f>
        <v>8.8432533788418457</v>
      </c>
      <c r="Q50" s="304"/>
      <c r="R50" s="305">
        <f>SUM(R51:R59)</f>
        <v>2.280705664890839</v>
      </c>
      <c r="S50" s="305">
        <f>SUM(S51:S59)</f>
        <v>2.4879288881882822</v>
      </c>
      <c r="T50" s="305">
        <f>SUM(T51:T59)</f>
        <v>3.235356468514861</v>
      </c>
      <c r="U50" s="304"/>
      <c r="V50" s="305">
        <f>SUM(V51:V59)</f>
        <v>4.7371235159867169</v>
      </c>
      <c r="W50" s="305">
        <f>SUM(W51:W59)</f>
        <v>4.9729739682808658</v>
      </c>
      <c r="X50" s="305">
        <f>SUM(X51:X59)</f>
        <v>6.0364134209146423</v>
      </c>
      <c r="Y50" s="304"/>
      <c r="Z50" s="305">
        <f>SUM(Z51:Z59)</f>
        <v>17.386047811927519</v>
      </c>
      <c r="AA50" s="305">
        <f>SUM(AA51:AA59)</f>
        <v>18.380916858698086</v>
      </c>
      <c r="AB50" s="305">
        <f>SUM(AB51:AB59)</f>
        <v>20.206969896493366</v>
      </c>
      <c r="AC50" s="304"/>
      <c r="AD50" s="305">
        <f>SUM(AD51:AD59)</f>
        <v>13.369911722946114</v>
      </c>
      <c r="AE50" s="305">
        <f>SUM(AE51:AE59)</f>
        <v>14.678159801785675</v>
      </c>
      <c r="AF50" s="305">
        <f>SUM(AF51:AF59)</f>
        <v>15.376535075171851</v>
      </c>
      <c r="AG50" s="304"/>
      <c r="AH50" s="305">
        <f>SUM(AH51:AH59)</f>
        <v>7.9964740878142351</v>
      </c>
      <c r="AI50" s="305">
        <f>SUM(AI51:AI59)</f>
        <v>8.7864498346689608</v>
      </c>
      <c r="AJ50" s="305">
        <f>SUM(AJ51:AJ59)</f>
        <v>7.7734140900018023</v>
      </c>
      <c r="AK50" s="304"/>
      <c r="AL50" s="305">
        <f>SUM(AL51:AL59)</f>
        <v>2.5538046261874161</v>
      </c>
      <c r="AM50" s="305">
        <f>SUM(AM51:AM59)</f>
        <v>2.2519204926590981</v>
      </c>
      <c r="AN50" s="305">
        <f>SUM(AN51:AN59)</f>
        <v>1.4037173515775352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8.953496919820175</v>
      </c>
      <c r="C51" s="304">
        <f t="shared" ref="C51:D51" si="68">SUM(G51,K51,O51,S51,W51,AA51,AE51,AI51,AM51)</f>
        <v>8.6849600556331072</v>
      </c>
      <c r="D51" s="304">
        <f t="shared" si="68"/>
        <v>10.311768752278491</v>
      </c>
      <c r="E51" s="304"/>
      <c r="F51" s="304">
        <v>5.293046270423591E-2</v>
      </c>
      <c r="G51" s="304">
        <v>6.2925962799517204E-2</v>
      </c>
      <c r="H51" s="304">
        <v>9.9257172574305025E-2</v>
      </c>
      <c r="I51" s="304"/>
      <c r="J51" s="304">
        <v>1.06046356223671</v>
      </c>
      <c r="K51" s="304">
        <v>1.1715630294990189</v>
      </c>
      <c r="L51" s="304">
        <v>1.7859282158363956</v>
      </c>
      <c r="M51" s="304"/>
      <c r="N51" s="304">
        <v>1.6718825421169714</v>
      </c>
      <c r="O51" s="304">
        <v>1.6002384615681051</v>
      </c>
      <c r="P51" s="304">
        <v>1.8739805771117302</v>
      </c>
      <c r="Q51" s="304"/>
      <c r="R51" s="304">
        <v>0.44183553793698477</v>
      </c>
      <c r="S51" s="304">
        <v>0.39178902485479827</v>
      </c>
      <c r="T51" s="304">
        <v>0.43475317722343154</v>
      </c>
      <c r="U51" s="304"/>
      <c r="V51" s="304">
        <v>1.0985472750628509</v>
      </c>
      <c r="W51" s="304">
        <v>1.0035594684105857</v>
      </c>
      <c r="X51" s="304">
        <v>1.2184003637495315</v>
      </c>
      <c r="Y51" s="304"/>
      <c r="Z51" s="304">
        <v>2.2499489276431901</v>
      </c>
      <c r="AA51" s="304">
        <v>2.1014231076050409</v>
      </c>
      <c r="AB51" s="304">
        <v>2.5825633890526691</v>
      </c>
      <c r="AC51" s="304"/>
      <c r="AD51" s="304">
        <v>1.3414149290989945</v>
      </c>
      <c r="AE51" s="304">
        <v>1.2524887243722933</v>
      </c>
      <c r="AF51" s="304">
        <v>1.2469828616261567</v>
      </c>
      <c r="AG51" s="304"/>
      <c r="AH51" s="304">
        <v>0.76361918367147574</v>
      </c>
      <c r="AI51" s="304">
        <v>0.73497728459214617</v>
      </c>
      <c r="AJ51" s="304">
        <v>0.61634505068437517</v>
      </c>
      <c r="AK51" s="304"/>
      <c r="AL51" s="304">
        <v>0.27285449934876183</v>
      </c>
      <c r="AM51" s="304">
        <v>0.36599499193160118</v>
      </c>
      <c r="AN51" s="304">
        <v>0.45355794441989761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8.3356170428786989</v>
      </c>
      <c r="C52" s="304">
        <f t="shared" ref="C52:C59" si="70">SUM(G52,K52,O52,S52,W52,AA52,AE52,AI52,AM52)</f>
        <v>10.053170956554336</v>
      </c>
      <c r="D52" s="304">
        <f t="shared" ref="D52:D59" si="71">SUM(H52,L52,P52,T52,X52,AB52,AF52,AJ52,AN52)</f>
        <v>12.531666953799393</v>
      </c>
      <c r="E52" s="304"/>
      <c r="F52" s="304">
        <v>9.7579681161787002E-2</v>
      </c>
      <c r="G52" s="304">
        <v>0.12422429020259756</v>
      </c>
      <c r="H52" s="304">
        <v>0.17601722964309977</v>
      </c>
      <c r="I52" s="304"/>
      <c r="J52" s="304">
        <v>1.5125289544787521</v>
      </c>
      <c r="K52" s="304">
        <v>2.0847919848663916</v>
      </c>
      <c r="L52" s="304">
        <v>3.1275655611594919</v>
      </c>
      <c r="M52" s="304"/>
      <c r="N52" s="304">
        <v>1.9180339468741856</v>
      </c>
      <c r="O52" s="304">
        <v>2.0677329385452032</v>
      </c>
      <c r="P52" s="304">
        <v>2.3409059277757014</v>
      </c>
      <c r="Q52" s="304"/>
      <c r="R52" s="304">
        <v>0.26200024303771352</v>
      </c>
      <c r="S52" s="304">
        <v>0.23423523751660419</v>
      </c>
      <c r="T52" s="304">
        <v>0.29481129986072646</v>
      </c>
      <c r="U52" s="304"/>
      <c r="V52" s="304">
        <v>0.74956680930994046</v>
      </c>
      <c r="W52" s="304">
        <v>0.70461192143938578</v>
      </c>
      <c r="X52" s="304">
        <v>0.56486103027640988</v>
      </c>
      <c r="Y52" s="304"/>
      <c r="Z52" s="304">
        <v>2.107254140036614</v>
      </c>
      <c r="AA52" s="304">
        <v>2.6906641800204194</v>
      </c>
      <c r="AB52" s="304">
        <v>3.6784484198193632</v>
      </c>
      <c r="AC52" s="304"/>
      <c r="AD52" s="304">
        <v>1.1083938675524638</v>
      </c>
      <c r="AE52" s="304">
        <v>1.4314642739102637</v>
      </c>
      <c r="AF52" s="304">
        <v>1.6928010697612106</v>
      </c>
      <c r="AG52" s="304"/>
      <c r="AH52" s="304">
        <v>0.4327229580420725</v>
      </c>
      <c r="AI52" s="304">
        <v>0.50209482699118735</v>
      </c>
      <c r="AJ52" s="304">
        <v>0.43540009182506068</v>
      </c>
      <c r="AK52" s="304"/>
      <c r="AL52" s="304">
        <v>0.14753644238516961</v>
      </c>
      <c r="AM52" s="304">
        <v>0.21335130306228223</v>
      </c>
      <c r="AN52" s="304">
        <v>0.22085632367832825</v>
      </c>
    </row>
    <row r="53" spans="1:40" x14ac:dyDescent="0.2">
      <c r="A53" s="13" t="str">
        <f t="shared" si="67"/>
        <v>Associate professional occupations</v>
      </c>
      <c r="B53" s="304">
        <f t="shared" si="69"/>
        <v>4.5885928208527913</v>
      </c>
      <c r="C53" s="304">
        <f t="shared" si="70"/>
        <v>4.8556134062647063</v>
      </c>
      <c r="D53" s="304">
        <f t="shared" si="71"/>
        <v>5.7575405918610656</v>
      </c>
      <c r="E53" s="304"/>
      <c r="F53" s="304">
        <v>1.4336918919767197E-2</v>
      </c>
      <c r="G53" s="304">
        <v>1.6361172808849703E-2</v>
      </c>
      <c r="H53" s="304">
        <v>2.6531383074026253E-2</v>
      </c>
      <c r="I53" s="304"/>
      <c r="J53" s="304">
        <v>0.4632261196205833</v>
      </c>
      <c r="K53" s="304">
        <v>0.56563875509702544</v>
      </c>
      <c r="L53" s="304">
        <v>0.84290622044780461</v>
      </c>
      <c r="M53" s="304"/>
      <c r="N53" s="304">
        <v>0.80135816755755662</v>
      </c>
      <c r="O53" s="304">
        <v>0.84639021945436277</v>
      </c>
      <c r="P53" s="304">
        <v>1.0181650942205827</v>
      </c>
      <c r="Q53" s="304"/>
      <c r="R53" s="304">
        <v>0.37862799208608261</v>
      </c>
      <c r="S53" s="304">
        <v>0.43355506909083302</v>
      </c>
      <c r="T53" s="304">
        <v>0.56665687109883511</v>
      </c>
      <c r="U53" s="304"/>
      <c r="V53" s="304">
        <v>0.67109163294486318</v>
      </c>
      <c r="W53" s="304">
        <v>0.65612725328546029</v>
      </c>
      <c r="X53" s="304">
        <v>0.76570874747926831</v>
      </c>
      <c r="Y53" s="304"/>
      <c r="Z53" s="304">
        <v>0.90617309604630858</v>
      </c>
      <c r="AA53" s="304">
        <v>0.83790401561078531</v>
      </c>
      <c r="AB53" s="304">
        <v>0.87601691085449107</v>
      </c>
      <c r="AC53" s="304"/>
      <c r="AD53" s="304">
        <v>0.76304013058889364</v>
      </c>
      <c r="AE53" s="304">
        <v>0.82492145144574103</v>
      </c>
      <c r="AF53" s="304">
        <v>0.93502919953387209</v>
      </c>
      <c r="AG53" s="304"/>
      <c r="AH53" s="304">
        <v>0.50500866288799406</v>
      </c>
      <c r="AI53" s="304">
        <v>0.58637109147930622</v>
      </c>
      <c r="AJ53" s="304">
        <v>0.56847085383613205</v>
      </c>
      <c r="AK53" s="304"/>
      <c r="AL53" s="304">
        <v>8.573010020074201E-2</v>
      </c>
      <c r="AM53" s="304">
        <v>8.8344377992341294E-2</v>
      </c>
      <c r="AN53" s="304">
        <v>0.15805531131605347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5.2783880571180033</v>
      </c>
      <c r="C54" s="304">
        <f t="shared" si="70"/>
        <v>5.5301980097522447</v>
      </c>
      <c r="D54" s="304">
        <f t="shared" si="71"/>
        <v>5.5745658206273552</v>
      </c>
      <c r="E54" s="304"/>
      <c r="F54" s="304">
        <v>5.3661617414426335E-2</v>
      </c>
      <c r="G54" s="304">
        <v>7.2803600426370768E-2</v>
      </c>
      <c r="H54" s="304">
        <v>0.13011275396820646</v>
      </c>
      <c r="I54" s="304"/>
      <c r="J54" s="304">
        <v>0.28246688905541473</v>
      </c>
      <c r="K54" s="304">
        <v>0.3954271212562086</v>
      </c>
      <c r="L54" s="304">
        <v>0.56373611090005737</v>
      </c>
      <c r="M54" s="304"/>
      <c r="N54" s="304">
        <v>0.86433596818318637</v>
      </c>
      <c r="O54" s="304">
        <v>1.1354851402936288</v>
      </c>
      <c r="P54" s="304">
        <v>1.6921919441662621</v>
      </c>
      <c r="Q54" s="304"/>
      <c r="R54" s="304">
        <v>0.5155762275634822</v>
      </c>
      <c r="S54" s="304">
        <v>0.60233486011461035</v>
      </c>
      <c r="T54" s="304">
        <v>0.84753003366517898</v>
      </c>
      <c r="U54" s="304"/>
      <c r="V54" s="304">
        <v>0.37141852742999265</v>
      </c>
      <c r="W54" s="304">
        <v>0.44255723294362048</v>
      </c>
      <c r="X54" s="304">
        <v>0.66126677816595181</v>
      </c>
      <c r="Y54" s="304"/>
      <c r="Z54" s="304">
        <v>0.95180676645614426</v>
      </c>
      <c r="AA54" s="304">
        <v>0.8667726031974673</v>
      </c>
      <c r="AB54" s="304">
        <v>0.46949021287548159</v>
      </c>
      <c r="AC54" s="304"/>
      <c r="AD54" s="304">
        <v>0.83031947674423956</v>
      </c>
      <c r="AE54" s="304">
        <v>0.66986619595555041</v>
      </c>
      <c r="AF54" s="304">
        <v>0.30009418643814967</v>
      </c>
      <c r="AG54" s="304"/>
      <c r="AH54" s="304">
        <v>1.1784879811411175</v>
      </c>
      <c r="AI54" s="304">
        <v>1.3144143988225658</v>
      </c>
      <c r="AJ54" s="304">
        <v>0.90156496280186127</v>
      </c>
      <c r="AK54" s="304"/>
      <c r="AL54" s="304">
        <v>0.23031460312999968</v>
      </c>
      <c r="AM54" s="304">
        <v>3.0536856742222517E-2</v>
      </c>
      <c r="AN54" s="304">
        <v>8.5788376462067693E-3</v>
      </c>
    </row>
    <row r="55" spans="1:40" x14ac:dyDescent="0.2">
      <c r="A55" s="13" t="str">
        <f t="shared" si="67"/>
        <v>Skilled trades occupations</v>
      </c>
      <c r="B55" s="304">
        <f t="shared" si="69"/>
        <v>22.791270385548099</v>
      </c>
      <c r="C55" s="304">
        <f t="shared" si="70"/>
        <v>24.641380994534892</v>
      </c>
      <c r="D55" s="304">
        <f t="shared" si="71"/>
        <v>25.318352155017635</v>
      </c>
      <c r="E55" s="304"/>
      <c r="F55" s="304">
        <v>4.5752422738742264E-3</v>
      </c>
      <c r="G55" s="304">
        <v>5.4284936133129182E-3</v>
      </c>
      <c r="H55" s="304">
        <v>7.2392564624592362E-3</v>
      </c>
      <c r="I55" s="304"/>
      <c r="J55" s="304">
        <v>0.24781349192009813</v>
      </c>
      <c r="K55" s="304">
        <v>0.31582306293598328</v>
      </c>
      <c r="L55" s="304">
        <v>0.46410966254260727</v>
      </c>
      <c r="M55" s="304"/>
      <c r="N55" s="304">
        <v>0.81015742261168389</v>
      </c>
      <c r="O55" s="304">
        <v>0.99930796210164274</v>
      </c>
      <c r="P55" s="304">
        <v>1.3096037525392343</v>
      </c>
      <c r="Q55" s="304"/>
      <c r="R55" s="304">
        <v>0.5069455652595376</v>
      </c>
      <c r="S55" s="304">
        <v>0.60532963553451991</v>
      </c>
      <c r="T55" s="304">
        <v>0.77815962532839578</v>
      </c>
      <c r="U55" s="304"/>
      <c r="V55" s="304">
        <v>1.365729300298876</v>
      </c>
      <c r="W55" s="304">
        <v>1.5765540939610518</v>
      </c>
      <c r="X55" s="304">
        <v>2.0455812949160426</v>
      </c>
      <c r="Y55" s="304"/>
      <c r="Z55" s="304">
        <v>8.6534543614325798</v>
      </c>
      <c r="AA55" s="304">
        <v>8.8493129619871667</v>
      </c>
      <c r="AB55" s="304">
        <v>8.5781654415027475</v>
      </c>
      <c r="AC55" s="304"/>
      <c r="AD55" s="304">
        <v>6.8437425827615188</v>
      </c>
      <c r="AE55" s="304">
        <v>7.6464167080028291</v>
      </c>
      <c r="AF55" s="304">
        <v>8.1065920157318754</v>
      </c>
      <c r="AG55" s="304"/>
      <c r="AH55" s="304">
        <v>3.1611192958917029</v>
      </c>
      <c r="AI55" s="304">
        <v>3.5846366273033334</v>
      </c>
      <c r="AJ55" s="304">
        <v>3.7780810349966174</v>
      </c>
      <c r="AK55" s="304"/>
      <c r="AL55" s="304">
        <v>1.1977331230982289</v>
      </c>
      <c r="AM55" s="304">
        <v>1.0585714490950502</v>
      </c>
      <c r="AN55" s="304">
        <v>0.25082007099765319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0.22087669054344819</v>
      </c>
      <c r="C56" s="304">
        <f t="shared" si="70"/>
        <v>0.21107335970279104</v>
      </c>
      <c r="D56" s="304">
        <f t="shared" si="71"/>
        <v>0.23299311965390582</v>
      </c>
      <c r="E56" s="304"/>
      <c r="F56" s="304">
        <v>2.6045811586163103E-4</v>
      </c>
      <c r="G56" s="304">
        <v>1.7913153076532575E-4</v>
      </c>
      <c r="H56" s="304">
        <v>2.2821349189360352E-4</v>
      </c>
      <c r="I56" s="304"/>
      <c r="J56" s="304">
        <v>7.1735433845755564E-3</v>
      </c>
      <c r="K56" s="304">
        <v>7.7891455864557051E-3</v>
      </c>
      <c r="L56" s="304">
        <v>9.2663493195562392E-3</v>
      </c>
      <c r="M56" s="304"/>
      <c r="N56" s="304">
        <v>1.0160901607564273E-2</v>
      </c>
      <c r="O56" s="304">
        <v>9.1045166402985572E-3</v>
      </c>
      <c r="P56" s="304">
        <v>9.9335852542081441E-3</v>
      </c>
      <c r="Q56" s="304"/>
      <c r="R56" s="304">
        <v>1.8824165695378772E-3</v>
      </c>
      <c r="S56" s="304">
        <v>1.687420196142703E-3</v>
      </c>
      <c r="T56" s="304">
        <v>1.9134843609988641E-3</v>
      </c>
      <c r="U56" s="304"/>
      <c r="V56" s="304">
        <v>7.2529078488001129E-3</v>
      </c>
      <c r="W56" s="304">
        <v>6.9197186931215229E-3</v>
      </c>
      <c r="X56" s="304">
        <v>7.923488655436314E-3</v>
      </c>
      <c r="Y56" s="304"/>
      <c r="Z56" s="304">
        <v>6.5770312752587642E-2</v>
      </c>
      <c r="AA56" s="304">
        <v>7.560866056776451E-2</v>
      </c>
      <c r="AB56" s="304">
        <v>9.7357607425510501E-2</v>
      </c>
      <c r="AC56" s="304"/>
      <c r="AD56" s="304">
        <v>1.3251733852924991E-2</v>
      </c>
      <c r="AE56" s="304">
        <v>1.1596251331201948E-2</v>
      </c>
      <c r="AF56" s="304">
        <v>1.2487693371883917E-2</v>
      </c>
      <c r="AG56" s="304"/>
      <c r="AH56" s="304">
        <v>6.4211833654130135E-2</v>
      </c>
      <c r="AI56" s="304">
        <v>5.2584393995770015E-2</v>
      </c>
      <c r="AJ56" s="304">
        <v>5.0093504395288278E-2</v>
      </c>
      <c r="AK56" s="304"/>
      <c r="AL56" s="304">
        <v>5.0912582757465963E-2</v>
      </c>
      <c r="AM56" s="304">
        <v>4.5604121161270744E-2</v>
      </c>
      <c r="AN56" s="304">
        <v>4.3789193379129954E-2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0.99446786866837544</v>
      </c>
      <c r="C57" s="304">
        <f t="shared" si="70"/>
        <v>1.0870243352275843</v>
      </c>
      <c r="D57" s="304">
        <f t="shared" si="71"/>
        <v>1.2047284462296859</v>
      </c>
      <c r="E57" s="304"/>
      <c r="F57" s="304">
        <v>3.5695605390096414E-3</v>
      </c>
      <c r="G57" s="304">
        <v>4.7394050468635568E-3</v>
      </c>
      <c r="H57" s="304">
        <v>7.3320776180723435E-3</v>
      </c>
      <c r="I57" s="304"/>
      <c r="J57" s="304">
        <v>7.2735143814622233E-2</v>
      </c>
      <c r="K57" s="304">
        <v>7.4860283132327954E-2</v>
      </c>
      <c r="L57" s="304">
        <v>8.5876708354020184E-2</v>
      </c>
      <c r="M57" s="304"/>
      <c r="N57" s="304">
        <v>0.18529699359021765</v>
      </c>
      <c r="O57" s="304">
        <v>0.21315497322124463</v>
      </c>
      <c r="P57" s="304">
        <v>0.25772700817675642</v>
      </c>
      <c r="Q57" s="304"/>
      <c r="R57" s="304">
        <v>4.7989126394868381E-2</v>
      </c>
      <c r="S57" s="304">
        <v>5.7596813181049041E-2</v>
      </c>
      <c r="T57" s="304">
        <v>7.0324513339681316E-2</v>
      </c>
      <c r="U57" s="304"/>
      <c r="V57" s="304">
        <v>5.9381807149476565E-2</v>
      </c>
      <c r="W57" s="304">
        <v>6.7237521506232786E-2</v>
      </c>
      <c r="X57" s="304">
        <v>8.2179688684641899E-2</v>
      </c>
      <c r="Y57" s="304"/>
      <c r="Z57" s="304">
        <v>0.37990826903401792</v>
      </c>
      <c r="AA57" s="304">
        <v>0.40854930401744466</v>
      </c>
      <c r="AB57" s="304">
        <v>0.49764991738018644</v>
      </c>
      <c r="AC57" s="304"/>
      <c r="AD57" s="304">
        <v>5.7972728826719742E-2</v>
      </c>
      <c r="AE57" s="304">
        <v>5.0210623151587745E-2</v>
      </c>
      <c r="AF57" s="304">
        <v>3.1664148238234574E-2</v>
      </c>
      <c r="AG57" s="304"/>
      <c r="AH57" s="304">
        <v>0.10302772149440141</v>
      </c>
      <c r="AI57" s="304">
        <v>0.10059774623335241</v>
      </c>
      <c r="AJ57" s="304">
        <v>2.3082311193418106E-2</v>
      </c>
      <c r="AK57" s="304"/>
      <c r="AL57" s="304">
        <v>8.4586517825041938E-2</v>
      </c>
      <c r="AM57" s="304">
        <v>0.11007766573748151</v>
      </c>
      <c r="AN57" s="304">
        <v>0.14889207324467463</v>
      </c>
    </row>
    <row r="58" spans="1:40" x14ac:dyDescent="0.2">
      <c r="A58" s="13" t="str">
        <f t="shared" si="67"/>
        <v>Process, plant and machine operatives</v>
      </c>
      <c r="B58" s="304">
        <f t="shared" si="69"/>
        <v>4.4603967752297553</v>
      </c>
      <c r="C58" s="304">
        <f t="shared" si="70"/>
        <v>5.0147681016259931</v>
      </c>
      <c r="D58" s="304">
        <f t="shared" si="71"/>
        <v>5.328136240170342</v>
      </c>
      <c r="E58" s="304"/>
      <c r="F58" s="304">
        <v>1.551307912024621E-2</v>
      </c>
      <c r="G58" s="304">
        <v>1.9326143704649777E-2</v>
      </c>
      <c r="H58" s="304">
        <v>2.8935928383798933E-2</v>
      </c>
      <c r="I58" s="304"/>
      <c r="J58" s="304">
        <v>5.96510992764255E-2</v>
      </c>
      <c r="K58" s="304">
        <v>8.3514117436916002E-2</v>
      </c>
      <c r="L58" s="304">
        <v>0.14375972246231003</v>
      </c>
      <c r="M58" s="304"/>
      <c r="N58" s="304">
        <v>9.1100501835829892E-2</v>
      </c>
      <c r="O58" s="304">
        <v>0.11736111404591824</v>
      </c>
      <c r="P58" s="304">
        <v>0.18581221235489745</v>
      </c>
      <c r="Q58" s="304"/>
      <c r="R58" s="304">
        <v>0.10623861383885032</v>
      </c>
      <c r="S58" s="304">
        <v>0.13773225008659393</v>
      </c>
      <c r="T58" s="304">
        <v>0.21531028962135909</v>
      </c>
      <c r="U58" s="304"/>
      <c r="V58" s="304">
        <v>0.24821274647202279</v>
      </c>
      <c r="W58" s="304">
        <v>0.28695896979579494</v>
      </c>
      <c r="X58" s="304">
        <v>0.36410812306028179</v>
      </c>
      <c r="Y58" s="304"/>
      <c r="Z58" s="304">
        <v>1.2308500989402906</v>
      </c>
      <c r="AA58" s="304">
        <v>1.4584181436978043</v>
      </c>
      <c r="AB58" s="304">
        <v>1.8364815130456238</v>
      </c>
      <c r="AC58" s="304"/>
      <c r="AD58" s="304">
        <v>1.515777195100676</v>
      </c>
      <c r="AE58" s="304">
        <v>1.7466645261847498</v>
      </c>
      <c r="AF58" s="304">
        <v>1.8671048266785264</v>
      </c>
      <c r="AG58" s="304"/>
      <c r="AH58" s="304">
        <v>0.96843329742691442</v>
      </c>
      <c r="AI58" s="304">
        <v>0.96868510707977207</v>
      </c>
      <c r="AJ58" s="304">
        <v>0.63788659891827093</v>
      </c>
      <c r="AK58" s="304"/>
      <c r="AL58" s="304">
        <v>0.22462014321849899</v>
      </c>
      <c r="AM58" s="304">
        <v>0.19610772959379341</v>
      </c>
      <c r="AN58" s="304">
        <v>4.8737025645272179E-2</v>
      </c>
    </row>
    <row r="59" spans="1:40" x14ac:dyDescent="0.2">
      <c r="A59" s="13" t="str">
        <f t="shared" si="67"/>
        <v>Elementary occupations</v>
      </c>
      <c r="B59" s="304">
        <f t="shared" si="69"/>
        <v>3.1318934393407529</v>
      </c>
      <c r="C59" s="304">
        <f t="shared" si="70"/>
        <v>3.6538107807041857</v>
      </c>
      <c r="D59" s="304">
        <f t="shared" si="71"/>
        <v>4.2132479203621118</v>
      </c>
      <c r="E59" s="304"/>
      <c r="F59" s="304">
        <v>3.7144639009114943E-4</v>
      </c>
      <c r="G59" s="304">
        <v>4.1216590407127074E-4</v>
      </c>
      <c r="H59" s="304">
        <v>4.85157566001346E-4</v>
      </c>
      <c r="I59" s="304"/>
      <c r="J59" s="304">
        <v>4.486148093473824E-2</v>
      </c>
      <c r="K59" s="304">
        <v>6.1096171252356363E-2</v>
      </c>
      <c r="L59" s="304">
        <v>9.8052594679974417E-2</v>
      </c>
      <c r="M59" s="304"/>
      <c r="N59" s="304">
        <v>8.4887374508844635E-2</v>
      </c>
      <c r="O59" s="304">
        <v>0.11797079274878461</v>
      </c>
      <c r="P59" s="304">
        <v>0.15493327724247419</v>
      </c>
      <c r="Q59" s="304"/>
      <c r="R59" s="304">
        <v>1.9609942203782607E-2</v>
      </c>
      <c r="S59" s="304">
        <v>2.3668577613131028E-2</v>
      </c>
      <c r="T59" s="304">
        <v>2.589717401625373E-2</v>
      </c>
      <c r="U59" s="304"/>
      <c r="V59" s="304">
        <v>0.16592250946989451</v>
      </c>
      <c r="W59" s="304">
        <v>0.22844778824561193</v>
      </c>
      <c r="X59" s="304">
        <v>0.32638390592707811</v>
      </c>
      <c r="Y59" s="304"/>
      <c r="Z59" s="304">
        <v>0.84088183958578699</v>
      </c>
      <c r="AA59" s="304">
        <v>1.0922638819941914</v>
      </c>
      <c r="AB59" s="304">
        <v>1.5907964845372919</v>
      </c>
      <c r="AC59" s="304"/>
      <c r="AD59" s="304">
        <v>0.89599907841968129</v>
      </c>
      <c r="AE59" s="304">
        <v>1.0445310474314582</v>
      </c>
      <c r="AF59" s="304">
        <v>1.1837790737919409</v>
      </c>
      <c r="AG59" s="304"/>
      <c r="AH59" s="304">
        <v>0.81984315360442639</v>
      </c>
      <c r="AI59" s="304">
        <v>0.94208835817152636</v>
      </c>
      <c r="AJ59" s="304">
        <v>0.76248968135077755</v>
      </c>
      <c r="AK59" s="304"/>
      <c r="AL59" s="304">
        <v>0.25951661422350714</v>
      </c>
      <c r="AM59" s="304">
        <v>0.14333199734305455</v>
      </c>
      <c r="AN59" s="304">
        <v>7.0430571250319304E-2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217.47100000000029</v>
      </c>
      <c r="C62" s="305">
        <f>SUM(C63:C71)</f>
        <v>222.87999999999994</v>
      </c>
      <c r="D62" s="305">
        <f>SUM(D63:D71)</f>
        <v>232.45800000000003</v>
      </c>
      <c r="E62" s="304"/>
      <c r="F62" s="305">
        <f>SUM(F63:F71)</f>
        <v>0.77460669940080962</v>
      </c>
      <c r="G62" s="305">
        <f>SUM(G63:G71)</f>
        <v>0.98749013841224975</v>
      </c>
      <c r="H62" s="305">
        <f>SUM(H63:H71)</f>
        <v>1.5293602268403941</v>
      </c>
      <c r="I62" s="304"/>
      <c r="J62" s="305">
        <f>SUM(J63:J71)</f>
        <v>10.15524366351506</v>
      </c>
      <c r="K62" s="305">
        <f>SUM(K63:K71)</f>
        <v>12.470433977379988</v>
      </c>
      <c r="L62" s="305">
        <f>SUM(L63:L71)</f>
        <v>18.628080976353068</v>
      </c>
      <c r="M62" s="304"/>
      <c r="N62" s="305">
        <f>SUM(N63:N71)</f>
        <v>34.262782816252773</v>
      </c>
      <c r="O62" s="305">
        <f>SUM(O63:O71)</f>
        <v>38.807111257484564</v>
      </c>
      <c r="P62" s="305">
        <f>SUM(P63:P71)</f>
        <v>51.330972652532068</v>
      </c>
      <c r="Q62" s="304"/>
      <c r="R62" s="305">
        <f>SUM(R63:R71)</f>
        <v>10.18711626321805</v>
      </c>
      <c r="S62" s="305">
        <f>SUM(S63:S71)</f>
        <v>11.207288404194797</v>
      </c>
      <c r="T62" s="305">
        <f>SUM(T63:T71)</f>
        <v>14.561068414716029</v>
      </c>
      <c r="U62" s="304"/>
      <c r="V62" s="305">
        <f>SUM(V63:V71)</f>
        <v>11.569746494119592</v>
      </c>
      <c r="W62" s="305">
        <f>SUM(W63:W71)</f>
        <v>12.453229540115597</v>
      </c>
      <c r="X62" s="305">
        <f>SUM(X63:X71)</f>
        <v>15.769546711460439</v>
      </c>
      <c r="Y62" s="304"/>
      <c r="Z62" s="305">
        <f>SUM(Z63:Z71)</f>
        <v>53.141077529661708</v>
      </c>
      <c r="AA62" s="305">
        <f>SUM(AA63:AA71)</f>
        <v>53.051293916399871</v>
      </c>
      <c r="AB62" s="305">
        <f>SUM(AB63:AB71)</f>
        <v>56.724123353896623</v>
      </c>
      <c r="AC62" s="304"/>
      <c r="AD62" s="305">
        <f>SUM(AD63:AD71)</f>
        <v>52.838986405027754</v>
      </c>
      <c r="AE62" s="305">
        <f>SUM(AE63:AE71)</f>
        <v>52.418923977893591</v>
      </c>
      <c r="AF62" s="305">
        <f>SUM(AF63:AF71)</f>
        <v>46.60793928509537</v>
      </c>
      <c r="AG62" s="304"/>
      <c r="AH62" s="305">
        <f>SUM(AH63:AH71)</f>
        <v>33.260690410452426</v>
      </c>
      <c r="AI62" s="305">
        <f>SUM(AI63:AI71)</f>
        <v>31.027672972640115</v>
      </c>
      <c r="AJ62" s="305">
        <f>SUM(AJ63:AJ71)</f>
        <v>17.426959742068139</v>
      </c>
      <c r="AK62" s="304"/>
      <c r="AL62" s="305">
        <f>SUM(AL63:AL71)</f>
        <v>11.28074971835211</v>
      </c>
      <c r="AM62" s="305">
        <f>SUM(AM63:AM71)</f>
        <v>10.456555815479138</v>
      </c>
      <c r="AN62" s="305">
        <f>SUM(AN63:AN71)</f>
        <v>9.8799486370378915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29.10373120978424</v>
      </c>
      <c r="C63" s="304">
        <f t="shared" ref="C63:C71" si="73">SUM(G63,K63,O63,S63,W63,AA63,AE63,AI63,AM63)</f>
        <v>28.249978380651935</v>
      </c>
      <c r="D63" s="304">
        <f t="shared" ref="D63:D71" si="74">SUM(H63,L63,P63,T63,X63,AB63,AF63,AJ63,AN63)</f>
        <v>31.840781853143543</v>
      </c>
      <c r="E63" s="304"/>
      <c r="F63" s="304">
        <v>0.12753631587437006</v>
      </c>
      <c r="G63" s="304">
        <v>0.15286624569759538</v>
      </c>
      <c r="H63" s="304">
        <v>0.24289331349836538</v>
      </c>
      <c r="I63" s="304"/>
      <c r="J63" s="304">
        <v>2.0941402082446325</v>
      </c>
      <c r="K63" s="304">
        <v>2.3368617784053503</v>
      </c>
      <c r="L63" s="304">
        <v>3.4170709458979114</v>
      </c>
      <c r="M63" s="304"/>
      <c r="N63" s="304">
        <v>7.2367915013337347</v>
      </c>
      <c r="O63" s="304">
        <v>7.3937980944735271</v>
      </c>
      <c r="P63" s="304">
        <v>9.5446243381276386</v>
      </c>
      <c r="Q63" s="304"/>
      <c r="R63" s="304">
        <v>1.5257457168843149</v>
      </c>
      <c r="S63" s="304">
        <v>1.4950469169423828</v>
      </c>
      <c r="T63" s="304">
        <v>1.9403037350919721</v>
      </c>
      <c r="U63" s="304"/>
      <c r="V63" s="304">
        <v>1.8824361054952756</v>
      </c>
      <c r="W63" s="304">
        <v>1.8152187994728772</v>
      </c>
      <c r="X63" s="304">
        <v>2.1974811965997318</v>
      </c>
      <c r="Y63" s="304"/>
      <c r="Z63" s="304">
        <v>5.8449481272722501</v>
      </c>
      <c r="AA63" s="304">
        <v>5.3545020730177768</v>
      </c>
      <c r="AB63" s="304">
        <v>6.1736176580991975</v>
      </c>
      <c r="AC63" s="304"/>
      <c r="AD63" s="304">
        <v>5.8504559983528059</v>
      </c>
      <c r="AE63" s="304">
        <v>5.3642355901199297</v>
      </c>
      <c r="AF63" s="304">
        <v>4.8193251648325681</v>
      </c>
      <c r="AG63" s="304"/>
      <c r="AH63" s="304">
        <v>4.0760644891907614</v>
      </c>
      <c r="AI63" s="304">
        <v>3.8846358371831875</v>
      </c>
      <c r="AJ63" s="304">
        <v>2.9236228999822229</v>
      </c>
      <c r="AK63" s="304"/>
      <c r="AL63" s="304">
        <v>0.46561274713609374</v>
      </c>
      <c r="AM63" s="304">
        <v>0.45281304533931072</v>
      </c>
      <c r="AN63" s="304">
        <v>0.58184260101393281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18.381679334784707</v>
      </c>
      <c r="C64" s="304">
        <f t="shared" si="73"/>
        <v>20.719794524883241</v>
      </c>
      <c r="D64" s="304">
        <f t="shared" si="74"/>
        <v>23.992004749214452</v>
      </c>
      <c r="E64" s="304"/>
      <c r="F64" s="304">
        <v>0.33137672184798095</v>
      </c>
      <c r="G64" s="304">
        <v>0.43736312928861087</v>
      </c>
      <c r="H64" s="304">
        <v>0.68401262441859845</v>
      </c>
      <c r="I64" s="304"/>
      <c r="J64" s="304">
        <v>2.1907052755406244</v>
      </c>
      <c r="K64" s="304">
        <v>2.8076870396883016</v>
      </c>
      <c r="L64" s="304">
        <v>4.0884579090163893</v>
      </c>
      <c r="M64" s="304"/>
      <c r="N64" s="304">
        <v>5.1588801915619458</v>
      </c>
      <c r="O64" s="304">
        <v>6.0448394887584609</v>
      </c>
      <c r="P64" s="304">
        <v>7.7054902782164429</v>
      </c>
      <c r="Q64" s="304"/>
      <c r="R64" s="304">
        <v>0.7884378291009555</v>
      </c>
      <c r="S64" s="304">
        <v>0.81767954325640946</v>
      </c>
      <c r="T64" s="304">
        <v>0.9233568180719498</v>
      </c>
      <c r="U64" s="304"/>
      <c r="V64" s="304">
        <v>1.0260085348055625</v>
      </c>
      <c r="W64" s="304">
        <v>1.1457206504320268</v>
      </c>
      <c r="X64" s="304">
        <v>1.4136261649982258</v>
      </c>
      <c r="Y64" s="304"/>
      <c r="Z64" s="304">
        <v>3.9028787314416191</v>
      </c>
      <c r="AA64" s="304">
        <v>4.2689434795875787</v>
      </c>
      <c r="AB64" s="304">
        <v>4.9669656167520859</v>
      </c>
      <c r="AC64" s="304"/>
      <c r="AD64" s="304">
        <v>2.8504097403133337</v>
      </c>
      <c r="AE64" s="304">
        <v>2.9058152365805134</v>
      </c>
      <c r="AF64" s="304">
        <v>2.4006432648199754</v>
      </c>
      <c r="AG64" s="304"/>
      <c r="AH64" s="304">
        <v>1.7641223246284294</v>
      </c>
      <c r="AI64" s="304">
        <v>1.886883776566417</v>
      </c>
      <c r="AJ64" s="304">
        <v>1.0841504850483887</v>
      </c>
      <c r="AK64" s="304"/>
      <c r="AL64" s="304">
        <v>0.36885998554425559</v>
      </c>
      <c r="AM64" s="304">
        <v>0.40486218072492308</v>
      </c>
      <c r="AN64" s="304">
        <v>0.72530158787239418</v>
      </c>
    </row>
    <row r="65" spans="1:40" x14ac:dyDescent="0.2">
      <c r="A65" s="13" t="str">
        <f t="shared" si="72"/>
        <v>Associate professional occupations</v>
      </c>
      <c r="B65" s="304">
        <f t="shared" si="75"/>
        <v>18.460274898324005</v>
      </c>
      <c r="C65" s="304">
        <f t="shared" si="73"/>
        <v>19.18799615501251</v>
      </c>
      <c r="D65" s="304">
        <f t="shared" si="74"/>
        <v>21.667624326172636</v>
      </c>
      <c r="E65" s="304"/>
      <c r="F65" s="304">
        <v>0.12116450604387663</v>
      </c>
      <c r="G65" s="304">
        <v>0.14658495792743137</v>
      </c>
      <c r="H65" s="304">
        <v>0.21277229763126748</v>
      </c>
      <c r="I65" s="304"/>
      <c r="J65" s="304">
        <v>1.1234951228914969</v>
      </c>
      <c r="K65" s="304">
        <v>1.3142870932748407</v>
      </c>
      <c r="L65" s="304">
        <v>1.8137219457179312</v>
      </c>
      <c r="M65" s="304"/>
      <c r="N65" s="304">
        <v>4.0995406854131842</v>
      </c>
      <c r="O65" s="304">
        <v>4.3957468680144478</v>
      </c>
      <c r="P65" s="304">
        <v>5.49526497573095</v>
      </c>
      <c r="Q65" s="304"/>
      <c r="R65" s="304">
        <v>0.96462875256755376</v>
      </c>
      <c r="S65" s="304">
        <v>1.0400435376087933</v>
      </c>
      <c r="T65" s="304">
        <v>1.3381365132999616</v>
      </c>
      <c r="U65" s="304"/>
      <c r="V65" s="304">
        <v>1.2113599779725897</v>
      </c>
      <c r="W65" s="304">
        <v>1.3164254641967221</v>
      </c>
      <c r="X65" s="304">
        <v>1.6870011442867086</v>
      </c>
      <c r="Y65" s="304"/>
      <c r="Z65" s="304">
        <v>4.4953223789919852</v>
      </c>
      <c r="AA65" s="304">
        <v>4.6127338370260631</v>
      </c>
      <c r="AB65" s="304">
        <v>5.4426381955569312</v>
      </c>
      <c r="AC65" s="304"/>
      <c r="AD65" s="304">
        <v>3.8803143842564318</v>
      </c>
      <c r="AE65" s="304">
        <v>4.0484713375997581</v>
      </c>
      <c r="AF65" s="304">
        <v>4.0365707990718374</v>
      </c>
      <c r="AG65" s="304"/>
      <c r="AH65" s="304">
        <v>2.0668621735553119</v>
      </c>
      <c r="AI65" s="304">
        <v>1.8767002702649933</v>
      </c>
      <c r="AJ65" s="304">
        <v>0.99937419994645971</v>
      </c>
      <c r="AK65" s="304"/>
      <c r="AL65" s="304">
        <v>0.49758691663157439</v>
      </c>
      <c r="AM65" s="304">
        <v>0.43700278909945761</v>
      </c>
      <c r="AN65" s="304">
        <v>0.64214425493058935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19.066890807255604</v>
      </c>
      <c r="C66" s="304">
        <f t="shared" si="73"/>
        <v>20.532956932183801</v>
      </c>
      <c r="D66" s="304">
        <f t="shared" si="74"/>
        <v>21.316786431171415</v>
      </c>
      <c r="E66" s="304"/>
      <c r="F66" s="304">
        <v>5.7780869565957717E-2</v>
      </c>
      <c r="G66" s="304">
        <v>8.5670437449578626E-2</v>
      </c>
      <c r="H66" s="304">
        <v>0.14757451414957698</v>
      </c>
      <c r="I66" s="304"/>
      <c r="J66" s="304">
        <v>0.96258904560381886</v>
      </c>
      <c r="K66" s="304">
        <v>1.2808915520900721</v>
      </c>
      <c r="L66" s="304">
        <v>2.0430932828034942</v>
      </c>
      <c r="M66" s="304"/>
      <c r="N66" s="304">
        <v>3.2661589949777752</v>
      </c>
      <c r="O66" s="304">
        <v>4.1437051815403594</v>
      </c>
      <c r="P66" s="304">
        <v>5.818282850439358</v>
      </c>
      <c r="Q66" s="304"/>
      <c r="R66" s="304">
        <v>1.0388485575148825</v>
      </c>
      <c r="S66" s="304">
        <v>1.2294702102970234</v>
      </c>
      <c r="T66" s="304">
        <v>1.5867712268943837</v>
      </c>
      <c r="U66" s="304"/>
      <c r="V66" s="304">
        <v>0.97894293498458673</v>
      </c>
      <c r="W66" s="304">
        <v>1.0463990872521334</v>
      </c>
      <c r="X66" s="304">
        <v>1.2584491725190203</v>
      </c>
      <c r="Y66" s="304"/>
      <c r="Z66" s="304">
        <v>4.7618111715084277</v>
      </c>
      <c r="AA66" s="304">
        <v>5.0586927318341823</v>
      </c>
      <c r="AB66" s="304">
        <v>5.1054357877852885</v>
      </c>
      <c r="AC66" s="304"/>
      <c r="AD66" s="304">
        <v>5.3536592695799596</v>
      </c>
      <c r="AE66" s="304">
        <v>5.8019402979921519</v>
      </c>
      <c r="AF66" s="304">
        <v>4.9442000141682607</v>
      </c>
      <c r="AG66" s="304"/>
      <c r="AH66" s="304">
        <v>2.3109949473795832</v>
      </c>
      <c r="AI66" s="304">
        <v>1.6492686077539911</v>
      </c>
      <c r="AJ66" s="304">
        <v>0.25742047079164782</v>
      </c>
      <c r="AK66" s="304"/>
      <c r="AL66" s="304">
        <v>0.33610501614061061</v>
      </c>
      <c r="AM66" s="304">
        <v>0.23691882597430833</v>
      </c>
      <c r="AN66" s="304">
        <v>0.15555911162038799</v>
      </c>
    </row>
    <row r="67" spans="1:40" x14ac:dyDescent="0.2">
      <c r="A67" s="13" t="str">
        <f t="shared" si="72"/>
        <v>Skilled trades occupations</v>
      </c>
      <c r="B67" s="304">
        <f t="shared" si="75"/>
        <v>19.358201774727181</v>
      </c>
      <c r="C67" s="304">
        <f t="shared" si="73"/>
        <v>20.280159320733869</v>
      </c>
      <c r="D67" s="304">
        <f t="shared" si="74"/>
        <v>20.422620554953248</v>
      </c>
      <c r="E67" s="304"/>
      <c r="F67" s="304">
        <v>1.0940558544626366E-2</v>
      </c>
      <c r="G67" s="304">
        <v>1.4442817236597853E-2</v>
      </c>
      <c r="H67" s="304">
        <v>2.3148916373710634E-2</v>
      </c>
      <c r="I67" s="304"/>
      <c r="J67" s="304">
        <v>0.39473513388397824</v>
      </c>
      <c r="K67" s="304">
        <v>0.5214384180615943</v>
      </c>
      <c r="L67" s="304">
        <v>0.88934833023428017</v>
      </c>
      <c r="M67" s="304"/>
      <c r="N67" s="304">
        <v>1.2675633574096841</v>
      </c>
      <c r="O67" s="304">
        <v>1.5804453988218494</v>
      </c>
      <c r="P67" s="304">
        <v>2.1246597698927676</v>
      </c>
      <c r="Q67" s="304"/>
      <c r="R67" s="304">
        <v>0.60534042823928802</v>
      </c>
      <c r="S67" s="304">
        <v>0.66136900553960265</v>
      </c>
      <c r="T67" s="304">
        <v>0.83183166243319151</v>
      </c>
      <c r="U67" s="304"/>
      <c r="V67" s="304">
        <v>1.0734817487382537</v>
      </c>
      <c r="W67" s="304">
        <v>1.2084679314044073</v>
      </c>
      <c r="X67" s="304">
        <v>1.5082731105631737</v>
      </c>
      <c r="Y67" s="304"/>
      <c r="Z67" s="304">
        <v>6.5746706372137478</v>
      </c>
      <c r="AA67" s="304">
        <v>7.1020692116176631</v>
      </c>
      <c r="AB67" s="304">
        <v>7.83515743425564</v>
      </c>
      <c r="AC67" s="304"/>
      <c r="AD67" s="304">
        <v>4.4606191498813024</v>
      </c>
      <c r="AE67" s="304">
        <v>4.1392615872234941</v>
      </c>
      <c r="AF67" s="304">
        <v>3.6927898270023962</v>
      </c>
      <c r="AG67" s="304"/>
      <c r="AH67" s="304">
        <v>3.6233071882478538</v>
      </c>
      <c r="AI67" s="304">
        <v>3.9769094656639608</v>
      </c>
      <c r="AJ67" s="304">
        <v>2.9766260189636253</v>
      </c>
      <c r="AK67" s="304"/>
      <c r="AL67" s="304">
        <v>1.3475435725684484</v>
      </c>
      <c r="AM67" s="304">
        <v>1.0757554851646991</v>
      </c>
      <c r="AN67" s="304">
        <v>0.5407854852344619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6.6789208977114685</v>
      </c>
      <c r="C68" s="304">
        <f t="shared" si="73"/>
        <v>6.540028184614969</v>
      </c>
      <c r="D68" s="304">
        <f t="shared" si="74"/>
        <v>7.8199523966272748</v>
      </c>
      <c r="E68" s="304"/>
      <c r="F68" s="304">
        <v>1.0082754035017235E-2</v>
      </c>
      <c r="G68" s="304">
        <v>1.3130512550463547E-2</v>
      </c>
      <c r="H68" s="304">
        <v>2.062281165011948E-2</v>
      </c>
      <c r="I68" s="304"/>
      <c r="J68" s="304">
        <v>0.16487098532868738</v>
      </c>
      <c r="K68" s="304">
        <v>0.18900656764347498</v>
      </c>
      <c r="L68" s="304">
        <v>0.28647773203313376</v>
      </c>
      <c r="M68" s="304"/>
      <c r="N68" s="304">
        <v>0.87047361713040328</v>
      </c>
      <c r="O68" s="304">
        <v>0.91457781686012818</v>
      </c>
      <c r="P68" s="304">
        <v>1.2200918405574293</v>
      </c>
      <c r="Q68" s="304"/>
      <c r="R68" s="304">
        <v>0.76984291610712974</v>
      </c>
      <c r="S68" s="304">
        <v>0.85669034905195185</v>
      </c>
      <c r="T68" s="304">
        <v>1.2735424942019091</v>
      </c>
      <c r="U68" s="304"/>
      <c r="V68" s="304">
        <v>0.71825639101289684</v>
      </c>
      <c r="W68" s="304">
        <v>0.76372101737501374</v>
      </c>
      <c r="X68" s="304">
        <v>1.1405803398865544</v>
      </c>
      <c r="Y68" s="304"/>
      <c r="Z68" s="304">
        <v>1.1950898491876956</v>
      </c>
      <c r="AA68" s="304">
        <v>1.0595846138232705</v>
      </c>
      <c r="AB68" s="304">
        <v>1.1801577020162848</v>
      </c>
      <c r="AC68" s="304"/>
      <c r="AD68" s="304">
        <v>1.6127108236461423</v>
      </c>
      <c r="AE68" s="304">
        <v>1.5609717361847861</v>
      </c>
      <c r="AF68" s="304">
        <v>1.6838411537116866</v>
      </c>
      <c r="AG68" s="304"/>
      <c r="AH68" s="304">
        <v>0.89833729159188758</v>
      </c>
      <c r="AI68" s="304">
        <v>0.89675313058720529</v>
      </c>
      <c r="AJ68" s="304">
        <v>0.71378964718085325</v>
      </c>
      <c r="AK68" s="304"/>
      <c r="AL68" s="304">
        <v>0.43925626967160919</v>
      </c>
      <c r="AM68" s="304">
        <v>0.28559244053867455</v>
      </c>
      <c r="AN68" s="304">
        <v>0.30084867538930493</v>
      </c>
    </row>
    <row r="69" spans="1:40" x14ac:dyDescent="0.2">
      <c r="A69" s="13" t="str">
        <f t="shared" si="72"/>
        <v>Sales and customer service occupations</v>
      </c>
      <c r="B69" s="304">
        <f t="shared" si="75"/>
        <v>44.336052417797859</v>
      </c>
      <c r="C69" s="304">
        <f t="shared" si="73"/>
        <v>44.33520924723863</v>
      </c>
      <c r="D69" s="304">
        <f t="shared" si="74"/>
        <v>43.842265817169412</v>
      </c>
      <c r="E69" s="304"/>
      <c r="F69" s="304">
        <v>6.0791363443445039E-2</v>
      </c>
      <c r="G69" s="304">
        <v>6.895234893936715E-2</v>
      </c>
      <c r="H69" s="304">
        <v>9.8103392621329596E-2</v>
      </c>
      <c r="I69" s="304"/>
      <c r="J69" s="304">
        <v>1.4133032361187392</v>
      </c>
      <c r="K69" s="304">
        <v>1.7693040032441638</v>
      </c>
      <c r="L69" s="304">
        <v>2.7398685225531105</v>
      </c>
      <c r="M69" s="304"/>
      <c r="N69" s="304">
        <v>5.9423939527102174</v>
      </c>
      <c r="O69" s="304">
        <v>6.7799413302712361</v>
      </c>
      <c r="P69" s="304">
        <v>9.0895257310576323</v>
      </c>
      <c r="Q69" s="304"/>
      <c r="R69" s="304">
        <v>1.7908134257263932</v>
      </c>
      <c r="S69" s="304">
        <v>1.9339097087927604</v>
      </c>
      <c r="T69" s="304">
        <v>2.390230291815536</v>
      </c>
      <c r="U69" s="304"/>
      <c r="V69" s="304">
        <v>1.4958129356375423</v>
      </c>
      <c r="W69" s="304">
        <v>1.4861399284203292</v>
      </c>
      <c r="X69" s="304">
        <v>1.8244604030938858</v>
      </c>
      <c r="Y69" s="304"/>
      <c r="Z69" s="304">
        <v>13.217008678436873</v>
      </c>
      <c r="AA69" s="304">
        <v>13.329292942890753</v>
      </c>
      <c r="AB69" s="304">
        <v>14.267292532511428</v>
      </c>
      <c r="AC69" s="304"/>
      <c r="AD69" s="304">
        <v>11.076807819491616</v>
      </c>
      <c r="AE69" s="304">
        <v>10.65522671578076</v>
      </c>
      <c r="AF69" s="304">
        <v>8.951708057062806</v>
      </c>
      <c r="AG69" s="304"/>
      <c r="AH69" s="304">
        <v>6.9321858211521121</v>
      </c>
      <c r="AI69" s="304">
        <v>6.1790393054193249</v>
      </c>
      <c r="AJ69" s="304">
        <v>2.8338100980503911</v>
      </c>
      <c r="AK69" s="304"/>
      <c r="AL69" s="304">
        <v>2.4069351850809153</v>
      </c>
      <c r="AM69" s="304">
        <v>2.1334029634799405</v>
      </c>
      <c r="AN69" s="304">
        <v>1.6472667884032928</v>
      </c>
    </row>
    <row r="70" spans="1:40" x14ac:dyDescent="0.2">
      <c r="A70" s="13" t="str">
        <f t="shared" si="72"/>
        <v>Process, plant and machine operatives</v>
      </c>
      <c r="B70" s="304">
        <f t="shared" si="75"/>
        <v>14.225454083894606</v>
      </c>
      <c r="C70" s="304">
        <f t="shared" si="73"/>
        <v>14.559238863266494</v>
      </c>
      <c r="D70" s="304">
        <f t="shared" si="74"/>
        <v>14.440135116924747</v>
      </c>
      <c r="E70" s="304"/>
      <c r="F70" s="304">
        <v>3.9382306137653957E-2</v>
      </c>
      <c r="G70" s="304">
        <v>4.9197976125749436E-2</v>
      </c>
      <c r="H70" s="304">
        <v>7.5162192898928476E-2</v>
      </c>
      <c r="I70" s="304"/>
      <c r="J70" s="304">
        <v>0.29631227611949407</v>
      </c>
      <c r="K70" s="304">
        <v>0.34468539331843356</v>
      </c>
      <c r="L70" s="304">
        <v>0.52358521165217409</v>
      </c>
      <c r="M70" s="304"/>
      <c r="N70" s="304">
        <v>0.85948078865559041</v>
      </c>
      <c r="O70" s="304">
        <v>1.0652365953524425</v>
      </c>
      <c r="P70" s="304">
        <v>1.7621859324025899</v>
      </c>
      <c r="Q70" s="304"/>
      <c r="R70" s="304">
        <v>0.33726412674625633</v>
      </c>
      <c r="S70" s="304">
        <v>0.40291062609125594</v>
      </c>
      <c r="T70" s="304">
        <v>0.58041897912193907</v>
      </c>
      <c r="U70" s="304"/>
      <c r="V70" s="304">
        <v>0.58000078797964782</v>
      </c>
      <c r="W70" s="304">
        <v>0.62920039556514495</v>
      </c>
      <c r="X70" s="304">
        <v>0.78296757207083556</v>
      </c>
      <c r="Y70" s="304"/>
      <c r="Z70" s="304">
        <v>2.7859862231996244</v>
      </c>
      <c r="AA70" s="304">
        <v>2.9377707086389777</v>
      </c>
      <c r="AB70" s="304">
        <v>3.1142400924437093</v>
      </c>
      <c r="AC70" s="304"/>
      <c r="AD70" s="304">
        <v>4.4696360934769457</v>
      </c>
      <c r="AE70" s="304">
        <v>4.6957238479311965</v>
      </c>
      <c r="AF70" s="304">
        <v>4.4974900301584082</v>
      </c>
      <c r="AG70" s="304"/>
      <c r="AH70" s="304">
        <v>3.3607249195438147</v>
      </c>
      <c r="AI70" s="304">
        <v>3.1390108919618749</v>
      </c>
      <c r="AJ70" s="304">
        <v>2.2682040685579103</v>
      </c>
      <c r="AK70" s="304"/>
      <c r="AL70" s="304">
        <v>1.4966665620355788</v>
      </c>
      <c r="AM70" s="304">
        <v>1.295502428281416</v>
      </c>
      <c r="AN70" s="304">
        <v>0.83588103761825239</v>
      </c>
    </row>
    <row r="71" spans="1:40" x14ac:dyDescent="0.2">
      <c r="A71" s="13" t="str">
        <f t="shared" si="72"/>
        <v>Elementary occupations</v>
      </c>
      <c r="B71" s="304">
        <f t="shared" si="75"/>
        <v>47.859794575720613</v>
      </c>
      <c r="C71" s="304">
        <f t="shared" si="73"/>
        <v>48.474638391414459</v>
      </c>
      <c r="D71" s="304">
        <f t="shared" si="74"/>
        <v>47.115828754623294</v>
      </c>
      <c r="E71" s="304"/>
      <c r="F71" s="304">
        <v>1.5551303907881654E-2</v>
      </c>
      <c r="G71" s="304">
        <v>1.9281713196855611E-2</v>
      </c>
      <c r="H71" s="304">
        <v>2.5070163598497588E-2</v>
      </c>
      <c r="I71" s="304"/>
      <c r="J71" s="304">
        <v>1.5150923797835893</v>
      </c>
      <c r="K71" s="304">
        <v>1.9062721316537576</v>
      </c>
      <c r="L71" s="304">
        <v>2.8264570964446452</v>
      </c>
      <c r="M71" s="304"/>
      <c r="N71" s="304">
        <v>5.5614997270602347</v>
      </c>
      <c r="O71" s="304">
        <v>6.4888204833921197</v>
      </c>
      <c r="P71" s="304">
        <v>8.5708469361072588</v>
      </c>
      <c r="Q71" s="304"/>
      <c r="R71" s="304">
        <v>2.3661945103312747</v>
      </c>
      <c r="S71" s="304">
        <v>2.7701685066146156</v>
      </c>
      <c r="T71" s="304">
        <v>3.6964766937851872</v>
      </c>
      <c r="U71" s="304"/>
      <c r="V71" s="304">
        <v>2.6034470774932355</v>
      </c>
      <c r="W71" s="304">
        <v>3.041936265996942</v>
      </c>
      <c r="X71" s="304">
        <v>3.9567076074423047</v>
      </c>
      <c r="Y71" s="304"/>
      <c r="Z71" s="304">
        <v>10.363361732409489</v>
      </c>
      <c r="AA71" s="304">
        <v>9.3277043179636028</v>
      </c>
      <c r="AB71" s="304">
        <v>8.6386183344760568</v>
      </c>
      <c r="AC71" s="304"/>
      <c r="AD71" s="304">
        <v>13.284373126029212</v>
      </c>
      <c r="AE71" s="304">
        <v>13.247277628481001</v>
      </c>
      <c r="AF71" s="304">
        <v>11.581370974267429</v>
      </c>
      <c r="AG71" s="304"/>
      <c r="AH71" s="304">
        <v>8.2280912551626741</v>
      </c>
      <c r="AI71" s="304">
        <v>7.5384716872391619</v>
      </c>
      <c r="AJ71" s="304">
        <v>3.3699618535466405</v>
      </c>
      <c r="AK71" s="304"/>
      <c r="AL71" s="304">
        <v>3.9221834635430248</v>
      </c>
      <c r="AM71" s="304">
        <v>4.1347056568764078</v>
      </c>
      <c r="AN71" s="304">
        <v>4.4503190949552751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261.94499999999994</v>
      </c>
      <c r="C74" s="305">
        <f>SUM(C75:C83)</f>
        <v>273.39399999999989</v>
      </c>
      <c r="D74" s="305">
        <f>SUM(D75:D83)</f>
        <v>289.53999999999985</v>
      </c>
      <c r="E74" s="304"/>
      <c r="F74" s="305">
        <f>SUM(F75:F83)</f>
        <v>5.6461533448628201</v>
      </c>
      <c r="G74" s="305">
        <f>SUM(G75:G83)</f>
        <v>6.5734154654344588</v>
      </c>
      <c r="H74" s="305">
        <f>SUM(H75:H83)</f>
        <v>8.4935525865497397</v>
      </c>
      <c r="I74" s="304"/>
      <c r="J74" s="305">
        <f>SUM(J75:J83)</f>
        <v>43.780740237418577</v>
      </c>
      <c r="K74" s="305">
        <f>SUM(K75:K83)</f>
        <v>51.289769296279637</v>
      </c>
      <c r="L74" s="305">
        <f>SUM(L75:L83)</f>
        <v>66.295080699229899</v>
      </c>
      <c r="M74" s="304"/>
      <c r="N74" s="305">
        <f>SUM(N75:N83)</f>
        <v>76.629198195582703</v>
      </c>
      <c r="O74" s="305">
        <f>SUM(O75:O83)</f>
        <v>81.269336440278551</v>
      </c>
      <c r="P74" s="305">
        <f>SUM(P75:P83)</f>
        <v>90.061756708929181</v>
      </c>
      <c r="Q74" s="304"/>
      <c r="R74" s="305">
        <f>SUM(R75:R83)</f>
        <v>14.142450925816918</v>
      </c>
      <c r="S74" s="305">
        <f>SUM(S75:S83)</f>
        <v>15.129721756989406</v>
      </c>
      <c r="T74" s="305">
        <f>SUM(T75:T83)</f>
        <v>17.947654907444303</v>
      </c>
      <c r="U74" s="304"/>
      <c r="V74" s="305">
        <f>SUM(V75:V83)</f>
        <v>17.128738944849179</v>
      </c>
      <c r="W74" s="305">
        <f>SUM(W75:W83)</f>
        <v>17.738940050413007</v>
      </c>
      <c r="X74" s="305">
        <f>SUM(X75:X83)</f>
        <v>20.085590021621336</v>
      </c>
      <c r="Y74" s="304"/>
      <c r="Z74" s="305">
        <f>SUM(Z75:Z83)</f>
        <v>38.251587569020288</v>
      </c>
      <c r="AA74" s="305">
        <f>SUM(AA75:AA83)</f>
        <v>35.284739605995497</v>
      </c>
      <c r="AB74" s="305">
        <f>SUM(AB75:AB83)</f>
        <v>31.320011512556174</v>
      </c>
      <c r="AC74" s="304"/>
      <c r="AD74" s="305">
        <f>SUM(AD75:AD83)</f>
        <v>34.909594381850795</v>
      </c>
      <c r="AE74" s="305">
        <f>SUM(AE75:AE83)</f>
        <v>33.872258468423155</v>
      </c>
      <c r="AF74" s="305">
        <f>SUM(AF75:AF83)</f>
        <v>27.768952048933436</v>
      </c>
      <c r="AG74" s="304"/>
      <c r="AH74" s="305">
        <f>SUM(AH75:AH83)</f>
        <v>23.770797030531725</v>
      </c>
      <c r="AI74" s="305">
        <f>SUM(AI75:AI83)</f>
        <v>24.092652592872469</v>
      </c>
      <c r="AJ74" s="305">
        <f>SUM(AJ75:AJ83)</f>
        <v>19.268500520058151</v>
      </c>
      <c r="AK74" s="304"/>
      <c r="AL74" s="305">
        <f>SUM(AL75:AL83)</f>
        <v>7.6857393700669476</v>
      </c>
      <c r="AM74" s="305">
        <f>SUM(AM75:AM83)</f>
        <v>8.1431663233137144</v>
      </c>
      <c r="AN74" s="305">
        <f>SUM(AN75:AN83)</f>
        <v>8.29890099467762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41.483551920738144</v>
      </c>
      <c r="C75" s="305">
        <f t="shared" ref="C75:C83" si="77">SUM(G75,K75,O75,S75,W75,AA75,AE75,AI75,AM75)</f>
        <v>40.110662535684426</v>
      </c>
      <c r="D75" s="305">
        <f t="shared" ref="D75:D83" si="78">SUM(H75,L75,P75,T75,X75,AB75,AF75,AJ75,AN75)</f>
        <v>43.98221793254779</v>
      </c>
      <c r="E75" s="304"/>
      <c r="F75" s="304">
        <v>1.0584900000841002</v>
      </c>
      <c r="G75" s="304">
        <v>1.1338491800178248</v>
      </c>
      <c r="H75" s="304">
        <v>1.5171451058898553</v>
      </c>
      <c r="I75" s="304"/>
      <c r="J75" s="304">
        <v>7.1518424340903524</v>
      </c>
      <c r="K75" s="304">
        <v>7.5408077934368603</v>
      </c>
      <c r="L75" s="304">
        <v>9.8456748594159897</v>
      </c>
      <c r="M75" s="304"/>
      <c r="N75" s="304">
        <v>13.345516699474848</v>
      </c>
      <c r="O75" s="304">
        <v>12.724018179517689</v>
      </c>
      <c r="P75" s="304">
        <v>14.164086585805592</v>
      </c>
      <c r="Q75" s="304"/>
      <c r="R75" s="304">
        <v>2.0583512254127134</v>
      </c>
      <c r="S75" s="304">
        <v>1.9749792323794384</v>
      </c>
      <c r="T75" s="304">
        <v>2.260959478226106</v>
      </c>
      <c r="U75" s="304"/>
      <c r="V75" s="304">
        <v>3.4880334829709345</v>
      </c>
      <c r="W75" s="304">
        <v>3.359995981967395</v>
      </c>
      <c r="X75" s="304">
        <v>3.8566929029210661</v>
      </c>
      <c r="Y75" s="304"/>
      <c r="Z75" s="304">
        <v>6.2749664893411756</v>
      </c>
      <c r="AA75" s="304">
        <v>5.3970347268170418</v>
      </c>
      <c r="AB75" s="304">
        <v>5.2240865465704278</v>
      </c>
      <c r="AC75" s="304"/>
      <c r="AD75" s="304">
        <v>4.7930068623943374</v>
      </c>
      <c r="AE75" s="304">
        <v>4.5810493017918823</v>
      </c>
      <c r="AF75" s="304">
        <v>4.053520962384499</v>
      </c>
      <c r="AG75" s="304"/>
      <c r="AH75" s="304">
        <v>2.6335013533405895</v>
      </c>
      <c r="AI75" s="304">
        <v>2.6290026685315699</v>
      </c>
      <c r="AJ75" s="304">
        <v>2.1072768842984968</v>
      </c>
      <c r="AK75" s="304"/>
      <c r="AL75" s="304">
        <v>0.67984337362908942</v>
      </c>
      <c r="AM75" s="304">
        <v>0.76992547122472055</v>
      </c>
      <c r="AN75" s="304">
        <v>0.95277460703575567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74.569131739222016</v>
      </c>
      <c r="C76" s="305">
        <f t="shared" si="77"/>
        <v>83.844073211364531</v>
      </c>
      <c r="D76" s="305">
        <f>SUM(H76,L76,P76,T76,X76,AB76,AF76,AJ76,AN76)</f>
        <v>92.55853642109011</v>
      </c>
      <c r="E76" s="304"/>
      <c r="F76" s="304">
        <v>3.124939337022361</v>
      </c>
      <c r="G76" s="304">
        <v>3.7280468043537911</v>
      </c>
      <c r="H76" s="304">
        <v>4.6658066347488161</v>
      </c>
      <c r="I76" s="304"/>
      <c r="J76" s="304">
        <v>20.490359082777957</v>
      </c>
      <c r="K76" s="304">
        <v>24.869162878710149</v>
      </c>
      <c r="L76" s="304">
        <v>31.735920111071543</v>
      </c>
      <c r="M76" s="304"/>
      <c r="N76" s="304">
        <v>28.895196963007869</v>
      </c>
      <c r="O76" s="304">
        <v>31.451500336688838</v>
      </c>
      <c r="P76" s="304">
        <v>32.551712683562478</v>
      </c>
      <c r="Q76" s="304"/>
      <c r="R76" s="304">
        <v>2.6932850879386527</v>
      </c>
      <c r="S76" s="304">
        <v>3.0199485306920688</v>
      </c>
      <c r="T76" s="304">
        <v>3.4611181506737476</v>
      </c>
      <c r="U76" s="304"/>
      <c r="V76" s="304">
        <v>4.5461087209169317</v>
      </c>
      <c r="W76" s="304">
        <v>4.8570867160782223</v>
      </c>
      <c r="X76" s="304">
        <v>5.2854585400526588</v>
      </c>
      <c r="Y76" s="304"/>
      <c r="Z76" s="304">
        <v>6.3927278389977218</v>
      </c>
      <c r="AA76" s="304">
        <v>6.2219113772579151</v>
      </c>
      <c r="AB76" s="304">
        <v>5.8525682311834881</v>
      </c>
      <c r="AC76" s="304"/>
      <c r="AD76" s="304">
        <v>4.9336742050285105</v>
      </c>
      <c r="AE76" s="304">
        <v>5.3535349442250233</v>
      </c>
      <c r="AF76" s="304">
        <v>4.9393776832791287</v>
      </c>
      <c r="AG76" s="304"/>
      <c r="AH76" s="304">
        <v>2.8222948290471299</v>
      </c>
      <c r="AI76" s="304">
        <v>3.1900525162982842</v>
      </c>
      <c r="AJ76" s="304">
        <v>2.3222111358076498</v>
      </c>
      <c r="AK76" s="304"/>
      <c r="AL76" s="304">
        <v>0.67054567448487867</v>
      </c>
      <c r="AM76" s="304">
        <v>1.1528291070602568</v>
      </c>
      <c r="AN76" s="304">
        <v>1.7443632507106102</v>
      </c>
    </row>
    <row r="77" spans="1:40" x14ac:dyDescent="0.2">
      <c r="A77" s="13" t="str">
        <f t="shared" si="76"/>
        <v>Associate professional occupations</v>
      </c>
      <c r="B77" s="305">
        <f t="shared" si="79"/>
        <v>50.575894156761066</v>
      </c>
      <c r="C77" s="305">
        <f t="shared" si="77"/>
        <v>50.700310717129526</v>
      </c>
      <c r="D77" s="305">
        <f t="shared" si="78"/>
        <v>54.297155967972053</v>
      </c>
      <c r="E77" s="304"/>
      <c r="F77" s="304">
        <v>1.0191173079175948</v>
      </c>
      <c r="G77" s="304">
        <v>1.1596358403959068</v>
      </c>
      <c r="H77" s="304">
        <v>1.5574704266864712</v>
      </c>
      <c r="I77" s="304"/>
      <c r="J77" s="304">
        <v>10.123735069425601</v>
      </c>
      <c r="K77" s="304">
        <v>11.400249686326308</v>
      </c>
      <c r="L77" s="304">
        <v>14.789715443168818</v>
      </c>
      <c r="M77" s="304"/>
      <c r="N77" s="304">
        <v>18.068455798296931</v>
      </c>
      <c r="O77" s="304">
        <v>18.172276436392906</v>
      </c>
      <c r="P77" s="304">
        <v>19.687975203963504</v>
      </c>
      <c r="Q77" s="304"/>
      <c r="R77" s="304">
        <v>3.0465019183586559</v>
      </c>
      <c r="S77" s="304">
        <v>3.1242792514132423</v>
      </c>
      <c r="T77" s="304">
        <v>3.7120937192265178</v>
      </c>
      <c r="U77" s="304"/>
      <c r="V77" s="304">
        <v>3.0924005046221481</v>
      </c>
      <c r="W77" s="304">
        <v>2.9977358723680254</v>
      </c>
      <c r="X77" s="304">
        <v>3.0466245889492582</v>
      </c>
      <c r="Y77" s="304"/>
      <c r="Z77" s="304">
        <v>6.6087660348032662</v>
      </c>
      <c r="AA77" s="304">
        <v>5.7973482575300954</v>
      </c>
      <c r="AB77" s="304">
        <v>4.8978127633995774</v>
      </c>
      <c r="AC77" s="304"/>
      <c r="AD77" s="304">
        <v>4.7984330229306797</v>
      </c>
      <c r="AE77" s="304">
        <v>4.1741241128750053</v>
      </c>
      <c r="AF77" s="304">
        <v>2.9852423848598511</v>
      </c>
      <c r="AG77" s="304"/>
      <c r="AH77" s="304">
        <v>2.9940600804007542</v>
      </c>
      <c r="AI77" s="304">
        <v>2.7963216716576009</v>
      </c>
      <c r="AJ77" s="304">
        <v>2.1523958762243267</v>
      </c>
      <c r="AK77" s="304"/>
      <c r="AL77" s="304">
        <v>0.82442442000542826</v>
      </c>
      <c r="AM77" s="304">
        <v>1.0783395881704319</v>
      </c>
      <c r="AN77" s="304">
        <v>1.4678255614937328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31.769387146945025</v>
      </c>
      <c r="C78" s="305">
        <f t="shared" si="77"/>
        <v>31.475502891896276</v>
      </c>
      <c r="D78" s="305">
        <f t="shared" si="78"/>
        <v>29.524186413448255</v>
      </c>
      <c r="E78" s="304"/>
      <c r="F78" s="304">
        <v>0.21725625470456941</v>
      </c>
      <c r="G78" s="304">
        <v>0.27060185913815737</v>
      </c>
      <c r="H78" s="304">
        <v>0.37731204232772753</v>
      </c>
      <c r="I78" s="304"/>
      <c r="J78" s="304">
        <v>2.6723756809777846</v>
      </c>
      <c r="K78" s="304">
        <v>3.3637255235043497</v>
      </c>
      <c r="L78" s="304">
        <v>4.5202285223783552</v>
      </c>
      <c r="M78" s="304"/>
      <c r="N78" s="304">
        <v>7.7598132761870042</v>
      </c>
      <c r="O78" s="304">
        <v>9.0196960948087028</v>
      </c>
      <c r="P78" s="304">
        <v>11.42598036408161</v>
      </c>
      <c r="Q78" s="304"/>
      <c r="R78" s="304">
        <v>2.3543132515221763</v>
      </c>
      <c r="S78" s="304">
        <v>2.5785640816058026</v>
      </c>
      <c r="T78" s="304">
        <v>2.9755162061866285</v>
      </c>
      <c r="U78" s="304"/>
      <c r="V78" s="304">
        <v>2.5748793545594451</v>
      </c>
      <c r="W78" s="304">
        <v>2.8094474201687576</v>
      </c>
      <c r="X78" s="304">
        <v>3.2548153545277638</v>
      </c>
      <c r="Y78" s="304"/>
      <c r="Z78" s="304">
        <v>5.7519736183413022</v>
      </c>
      <c r="AA78" s="304">
        <v>4.9551154366566736</v>
      </c>
      <c r="AB78" s="304">
        <v>2.73274338449612</v>
      </c>
      <c r="AC78" s="304"/>
      <c r="AD78" s="304">
        <v>5.9923928701311873</v>
      </c>
      <c r="AE78" s="304">
        <v>5.1294991801896987</v>
      </c>
      <c r="AF78" s="304">
        <v>2.762217016928354</v>
      </c>
      <c r="AG78" s="304"/>
      <c r="AH78" s="304">
        <v>3.2642429933134989</v>
      </c>
      <c r="AI78" s="304">
        <v>2.1119178528659104</v>
      </c>
      <c r="AJ78" s="304">
        <v>0.5494893448501742</v>
      </c>
      <c r="AK78" s="304"/>
      <c r="AL78" s="304">
        <v>1.1821398472080544</v>
      </c>
      <c r="AM78" s="304">
        <v>1.2369354429582229</v>
      </c>
      <c r="AN78" s="304">
        <v>0.92588417767151976</v>
      </c>
    </row>
    <row r="79" spans="1:40" x14ac:dyDescent="0.2">
      <c r="A79" s="13" t="str">
        <f t="shared" si="76"/>
        <v>Skilled trades occupations</v>
      </c>
      <c r="B79" s="305">
        <f t="shared" si="79"/>
        <v>9.4039981668442003</v>
      </c>
      <c r="C79" s="305">
        <f t="shared" si="77"/>
        <v>10.591480985038322</v>
      </c>
      <c r="D79" s="305">
        <f t="shared" si="78"/>
        <v>11.446368753639858</v>
      </c>
      <c r="E79" s="304"/>
      <c r="F79" s="304">
        <v>5.9969702788314663E-2</v>
      </c>
      <c r="G79" s="304">
        <v>7.7121228974808706E-2</v>
      </c>
      <c r="H79" s="304">
        <v>0.10461552032963362</v>
      </c>
      <c r="I79" s="304"/>
      <c r="J79" s="304">
        <v>0.62814135993949405</v>
      </c>
      <c r="K79" s="304">
        <v>0.82933705252503842</v>
      </c>
      <c r="L79" s="304">
        <v>1.1611498797852267</v>
      </c>
      <c r="M79" s="304"/>
      <c r="N79" s="304">
        <v>1.5345703896051999</v>
      </c>
      <c r="O79" s="304">
        <v>1.8140972784604232</v>
      </c>
      <c r="P79" s="304">
        <v>2.3829110415637911</v>
      </c>
      <c r="Q79" s="304"/>
      <c r="R79" s="304">
        <v>0.54907034816944311</v>
      </c>
      <c r="S79" s="304">
        <v>0.63692511936311369</v>
      </c>
      <c r="T79" s="304">
        <v>0.88014145239250918</v>
      </c>
      <c r="U79" s="304"/>
      <c r="V79" s="304">
        <v>0.7283514232591658</v>
      </c>
      <c r="W79" s="304">
        <v>0.76419263053099851</v>
      </c>
      <c r="X79" s="304">
        <v>0.89421712506876205</v>
      </c>
      <c r="Y79" s="304"/>
      <c r="Z79" s="304">
        <v>2.1524283815160308</v>
      </c>
      <c r="AA79" s="304">
        <v>2.1632992516306158</v>
      </c>
      <c r="AB79" s="304">
        <v>2.0229722659764398</v>
      </c>
      <c r="AC79" s="304"/>
      <c r="AD79" s="304">
        <v>2.0184135935839747</v>
      </c>
      <c r="AE79" s="304">
        <v>2.1665210347179173</v>
      </c>
      <c r="AF79" s="304">
        <v>1.9628745591413006</v>
      </c>
      <c r="AG79" s="304"/>
      <c r="AH79" s="304">
        <v>1.1489905973663974</v>
      </c>
      <c r="AI79" s="304">
        <v>1.3296335393129413</v>
      </c>
      <c r="AJ79" s="304">
        <v>1.1592991073641274</v>
      </c>
      <c r="AK79" s="304"/>
      <c r="AL79" s="304">
        <v>0.58406237061618127</v>
      </c>
      <c r="AM79" s="304">
        <v>0.81035384952246636</v>
      </c>
      <c r="AN79" s="304">
        <v>0.87818780201806723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17.780930275232897</v>
      </c>
      <c r="C80" s="305">
        <f t="shared" si="77"/>
        <v>18.254292874691149</v>
      </c>
      <c r="D80" s="305">
        <f t="shared" si="78"/>
        <v>18.875552287206954</v>
      </c>
      <c r="E80" s="304"/>
      <c r="F80" s="304">
        <v>2.2593518748815124E-2</v>
      </c>
      <c r="G80" s="304">
        <v>2.6732191289323682E-2</v>
      </c>
      <c r="H80" s="304">
        <v>4.0629590368090059E-2</v>
      </c>
      <c r="I80" s="304"/>
      <c r="J80" s="304">
        <v>0.96738131390834581</v>
      </c>
      <c r="K80" s="304">
        <v>1.2063679745763185</v>
      </c>
      <c r="L80" s="304">
        <v>1.5910150841606816</v>
      </c>
      <c r="M80" s="304"/>
      <c r="N80" s="304">
        <v>2.6951345672609466</v>
      </c>
      <c r="O80" s="304">
        <v>3.2507575277656988</v>
      </c>
      <c r="P80" s="304">
        <v>4.1670830473006406</v>
      </c>
      <c r="Q80" s="304"/>
      <c r="R80" s="304">
        <v>1.6245927781365139</v>
      </c>
      <c r="S80" s="304">
        <v>1.7661799676520396</v>
      </c>
      <c r="T80" s="304">
        <v>2.1280047666423756</v>
      </c>
      <c r="U80" s="304"/>
      <c r="V80" s="304">
        <v>1.2900311154645163</v>
      </c>
      <c r="W80" s="304">
        <v>1.4382485175250608</v>
      </c>
      <c r="X80" s="304">
        <v>1.92874386393238</v>
      </c>
      <c r="Y80" s="304"/>
      <c r="Z80" s="304">
        <v>4.8204667454546835</v>
      </c>
      <c r="AA80" s="304">
        <v>4.6194825746485728</v>
      </c>
      <c r="AB80" s="304">
        <v>4.3936099967785456</v>
      </c>
      <c r="AC80" s="304"/>
      <c r="AD80" s="304">
        <v>3.6291363044596681</v>
      </c>
      <c r="AE80" s="304">
        <v>3.2033356530793382</v>
      </c>
      <c r="AF80" s="304">
        <v>2.3723732906601631</v>
      </c>
      <c r="AG80" s="304"/>
      <c r="AH80" s="304">
        <v>2.2381229480284026</v>
      </c>
      <c r="AI80" s="304">
        <v>2.2689440324098742</v>
      </c>
      <c r="AJ80" s="304">
        <v>1.8030638890625124</v>
      </c>
      <c r="AK80" s="304"/>
      <c r="AL80" s="304">
        <v>0.4934709837710064</v>
      </c>
      <c r="AM80" s="304">
        <v>0.47424443574492281</v>
      </c>
      <c r="AN80" s="304">
        <v>0.45102875830156369</v>
      </c>
    </row>
    <row r="81" spans="1:40" x14ac:dyDescent="0.2">
      <c r="A81" s="13" t="str">
        <f t="shared" si="76"/>
        <v>Sales and customer service occupations</v>
      </c>
      <c r="B81" s="305">
        <f t="shared" si="79"/>
        <v>11.753604476436527</v>
      </c>
      <c r="C81" s="305">
        <f t="shared" si="77"/>
        <v>12.69440550769837</v>
      </c>
      <c r="D81" s="305">
        <f t="shared" si="78"/>
        <v>13.337155320621157</v>
      </c>
      <c r="E81" s="304"/>
      <c r="F81" s="304">
        <v>9.5491399529088347E-2</v>
      </c>
      <c r="G81" s="304">
        <v>0.12001421597450841</v>
      </c>
      <c r="H81" s="304">
        <v>0.15477882482366193</v>
      </c>
      <c r="I81" s="304"/>
      <c r="J81" s="304">
        <v>0.87991371612707214</v>
      </c>
      <c r="K81" s="304">
        <v>1.0850134140874599</v>
      </c>
      <c r="L81" s="304">
        <v>1.4426698180456596</v>
      </c>
      <c r="M81" s="304"/>
      <c r="N81" s="304">
        <v>2.538316414019401</v>
      </c>
      <c r="O81" s="304">
        <v>2.8283616292672216</v>
      </c>
      <c r="P81" s="304">
        <v>3.365667365523854</v>
      </c>
      <c r="Q81" s="304"/>
      <c r="R81" s="304">
        <v>0.70771192647622594</v>
      </c>
      <c r="S81" s="304">
        <v>0.82156329125792671</v>
      </c>
      <c r="T81" s="304">
        <v>1.0257223586723656</v>
      </c>
      <c r="U81" s="304"/>
      <c r="V81" s="304">
        <v>0.77067700461337396</v>
      </c>
      <c r="W81" s="304">
        <v>0.8697716794788013</v>
      </c>
      <c r="X81" s="304">
        <v>1.0052709676703928</v>
      </c>
      <c r="Y81" s="304"/>
      <c r="Z81" s="304">
        <v>2.4269621632325897</v>
      </c>
      <c r="AA81" s="304">
        <v>2.3895575661684858</v>
      </c>
      <c r="AB81" s="304">
        <v>2.1311668296148003</v>
      </c>
      <c r="AC81" s="304"/>
      <c r="AD81" s="304">
        <v>2.6550926467006812</v>
      </c>
      <c r="AE81" s="304">
        <v>2.8159187393486533</v>
      </c>
      <c r="AF81" s="304">
        <v>2.5341417691512262</v>
      </c>
      <c r="AG81" s="304"/>
      <c r="AH81" s="304">
        <v>1.2458743674625796</v>
      </c>
      <c r="AI81" s="304">
        <v>1.2187385296264979</v>
      </c>
      <c r="AJ81" s="304">
        <v>0.94476927491868523</v>
      </c>
      <c r="AK81" s="304"/>
      <c r="AL81" s="304">
        <v>0.43356483827551379</v>
      </c>
      <c r="AM81" s="304">
        <v>0.54546644248881737</v>
      </c>
      <c r="AN81" s="304">
        <v>0.73296811220051239</v>
      </c>
    </row>
    <row r="82" spans="1:40" x14ac:dyDescent="0.2">
      <c r="A82" s="13" t="str">
        <f t="shared" si="76"/>
        <v>Process, plant and machine operatives</v>
      </c>
      <c r="B82" s="305">
        <f t="shared" si="79"/>
        <v>4.1851147955332033</v>
      </c>
      <c r="C82" s="305">
        <f t="shared" si="77"/>
        <v>4.6083506473936131</v>
      </c>
      <c r="D82" s="305">
        <f t="shared" si="78"/>
        <v>4.635730474438013</v>
      </c>
      <c r="E82" s="304"/>
      <c r="F82" s="304">
        <v>1.9531442097478105E-2</v>
      </c>
      <c r="G82" s="304">
        <v>2.5384435954609673E-2</v>
      </c>
      <c r="H82" s="304">
        <v>3.2464551981596937E-2</v>
      </c>
      <c r="I82" s="304"/>
      <c r="J82" s="304">
        <v>0.25812556874822129</v>
      </c>
      <c r="K82" s="304">
        <v>0.29807859148702764</v>
      </c>
      <c r="L82" s="304">
        <v>0.39943365282008408</v>
      </c>
      <c r="M82" s="304"/>
      <c r="N82" s="304">
        <v>0.41001286864147563</v>
      </c>
      <c r="O82" s="304">
        <v>0.48300609517859427</v>
      </c>
      <c r="P82" s="304">
        <v>0.5574476995835439</v>
      </c>
      <c r="Q82" s="304"/>
      <c r="R82" s="304">
        <v>0.1404166015818786</v>
      </c>
      <c r="S82" s="304">
        <v>0.17949576923368515</v>
      </c>
      <c r="T82" s="304">
        <v>0.23771522810421888</v>
      </c>
      <c r="U82" s="304"/>
      <c r="V82" s="304">
        <v>0.15021720078357934</v>
      </c>
      <c r="W82" s="304">
        <v>0.16886750903160985</v>
      </c>
      <c r="X82" s="304">
        <v>0.20647836380575327</v>
      </c>
      <c r="Y82" s="304"/>
      <c r="Z82" s="304">
        <v>1.0557905807957553</v>
      </c>
      <c r="AA82" s="304">
        <v>1.1714422575254893</v>
      </c>
      <c r="AB82" s="304">
        <v>1.3657350607264205</v>
      </c>
      <c r="AC82" s="304"/>
      <c r="AD82" s="304">
        <v>0.80180108070722478</v>
      </c>
      <c r="AE82" s="304">
        <v>0.84768566753457175</v>
      </c>
      <c r="AF82" s="304">
        <v>0.78856387040010911</v>
      </c>
      <c r="AG82" s="304"/>
      <c r="AH82" s="304">
        <v>0.78500177498738266</v>
      </c>
      <c r="AI82" s="304">
        <v>0.82664366314406779</v>
      </c>
      <c r="AJ82" s="304">
        <v>0.57634540880161045</v>
      </c>
      <c r="AK82" s="304"/>
      <c r="AL82" s="304">
        <v>0.56421767719020843</v>
      </c>
      <c r="AM82" s="304">
        <v>0.60774665830395735</v>
      </c>
      <c r="AN82" s="304">
        <v>0.47154663821467546</v>
      </c>
    </row>
    <row r="83" spans="1:40" x14ac:dyDescent="0.2">
      <c r="A83" s="39" t="str">
        <f t="shared" si="76"/>
        <v>Elementary occupations</v>
      </c>
      <c r="B83" s="307">
        <f t="shared" si="79"/>
        <v>20.423387322286885</v>
      </c>
      <c r="C83" s="307">
        <f t="shared" si="77"/>
        <v>21.114920629103683</v>
      </c>
      <c r="D83" s="307">
        <f t="shared" si="78"/>
        <v>20.883096429035678</v>
      </c>
      <c r="E83" s="307"/>
      <c r="F83" s="307">
        <v>2.8764381970498881E-2</v>
      </c>
      <c r="G83" s="307">
        <v>3.2029709335526804E-2</v>
      </c>
      <c r="H83" s="307">
        <v>4.3329889393886142E-2</v>
      </c>
      <c r="I83" s="307"/>
      <c r="J83" s="307">
        <v>0.60886601142375196</v>
      </c>
      <c r="K83" s="307">
        <v>0.69702638162612562</v>
      </c>
      <c r="L83" s="307">
        <v>0.80927332838355936</v>
      </c>
      <c r="M83" s="307"/>
      <c r="N83" s="307">
        <v>1.3821812190890228</v>
      </c>
      <c r="O83" s="307">
        <v>1.5256228621984815</v>
      </c>
      <c r="P83" s="307">
        <v>1.7588927175441906</v>
      </c>
      <c r="Q83" s="307"/>
      <c r="R83" s="307">
        <v>0.96820778822065956</v>
      </c>
      <c r="S83" s="307">
        <v>1.0277865133920892</v>
      </c>
      <c r="T83" s="307">
        <v>1.2663835473198353</v>
      </c>
      <c r="U83" s="307"/>
      <c r="V83" s="307">
        <v>0.4880401376590825</v>
      </c>
      <c r="W83" s="307">
        <v>0.47359372326413485</v>
      </c>
      <c r="X83" s="307">
        <v>0.60728831469330102</v>
      </c>
      <c r="Y83" s="307"/>
      <c r="Z83" s="307">
        <v>2.7675057165377619</v>
      </c>
      <c r="AA83" s="307">
        <v>2.5695481577606101</v>
      </c>
      <c r="AB83" s="307">
        <v>2.6993164338103561</v>
      </c>
      <c r="AC83" s="307"/>
      <c r="AD83" s="307">
        <v>5.2876437959145299</v>
      </c>
      <c r="AE83" s="307">
        <v>5.6005898346610712</v>
      </c>
      <c r="AF83" s="307">
        <v>5.3706405121288032</v>
      </c>
      <c r="AG83" s="307"/>
      <c r="AH83" s="307">
        <v>6.638708086584991</v>
      </c>
      <c r="AI83" s="307">
        <v>7.7213981190257233</v>
      </c>
      <c r="AJ83" s="307">
        <v>7.6536495987305644</v>
      </c>
      <c r="AK83" s="307"/>
      <c r="AL83" s="307">
        <v>2.253470184886587</v>
      </c>
      <c r="AM83" s="307">
        <v>1.4673253278399179</v>
      </c>
      <c r="AN83" s="307">
        <v>0.67432208703118113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Dorset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195.26499999999993</v>
      </c>
      <c r="C92" s="305">
        <f>SUM(C93:C101)</f>
        <v>202.9490000000001</v>
      </c>
      <c r="D92" s="305">
        <f>SUM(D93:D101)</f>
        <v>212.67600000000002</v>
      </c>
      <c r="E92" s="304"/>
      <c r="F92" s="305">
        <f>SUM(F93:F101)</f>
        <v>5.9803388691490689</v>
      </c>
      <c r="G92" s="305">
        <f>SUM(G93:G101)</f>
        <v>7.0107131208952209</v>
      </c>
      <c r="H92" s="305">
        <f>SUM(H93:H101)</f>
        <v>8.8266014266521573</v>
      </c>
      <c r="I92" s="304"/>
      <c r="J92" s="305">
        <f>SUM(J93:J101)</f>
        <v>36.064341412077617</v>
      </c>
      <c r="K92" s="305">
        <f>SUM(K93:K101)</f>
        <v>41.581254860337047</v>
      </c>
      <c r="L92" s="305">
        <f>SUM(L93:L101)</f>
        <v>50.313065695035824</v>
      </c>
      <c r="M92" s="304"/>
      <c r="N92" s="305">
        <f>SUM(N93:N101)</f>
        <v>48.796834123931561</v>
      </c>
      <c r="O92" s="305">
        <f>SUM(O93:O101)</f>
        <v>53.518927840146766</v>
      </c>
      <c r="P92" s="305">
        <f>SUM(P93:P101)</f>
        <v>61.491199633333217</v>
      </c>
      <c r="Q92" s="304"/>
      <c r="R92" s="305">
        <f>SUM(R93:R101)</f>
        <v>18.879359672690939</v>
      </c>
      <c r="S92" s="305">
        <f>SUM(S93:S101)</f>
        <v>17.416753223302432</v>
      </c>
      <c r="T92" s="305">
        <f>SUM(T93:T101)</f>
        <v>16.48096994485077</v>
      </c>
      <c r="U92" s="304"/>
      <c r="V92" s="305">
        <f>SUM(V93:V101)</f>
        <v>9.7507884062846113</v>
      </c>
      <c r="W92" s="305">
        <f>SUM(W93:W101)</f>
        <v>10.141276592741907</v>
      </c>
      <c r="X92" s="305">
        <f>SUM(X93:X101)</f>
        <v>11.08710934504921</v>
      </c>
      <c r="Y92" s="304"/>
      <c r="Z92" s="305">
        <f>SUM(Z93:Z101)</f>
        <v>37.985770810654188</v>
      </c>
      <c r="AA92" s="305">
        <f>SUM(AA93:AA101)</f>
        <v>39.065187607021187</v>
      </c>
      <c r="AB92" s="305">
        <f>SUM(AB93:AB101)</f>
        <v>40.016601266436865</v>
      </c>
      <c r="AC92" s="304"/>
      <c r="AD92" s="305">
        <f>SUM(AD93:AD101)</f>
        <v>26.390942566743988</v>
      </c>
      <c r="AE92" s="305">
        <f>SUM(AE93:AE101)</f>
        <v>25.262190781022529</v>
      </c>
      <c r="AF92" s="305">
        <f>SUM(AF93:AF101)</f>
        <v>18.623161363407561</v>
      </c>
      <c r="AG92" s="304"/>
      <c r="AH92" s="305">
        <f>SUM(AH93:AH101)</f>
        <v>9.5793030013452736</v>
      </c>
      <c r="AI92" s="305">
        <f>SUM(AI93:AI101)</f>
        <v>7.282225566270415</v>
      </c>
      <c r="AJ92" s="305">
        <f>SUM(AJ93:AJ101)</f>
        <v>3.7454297701872705</v>
      </c>
      <c r="AK92" s="304"/>
      <c r="AL92" s="305">
        <f>SUM(AL93:AL101)</f>
        <v>1.8373211371227107</v>
      </c>
      <c r="AM92" s="305">
        <f>SUM(AM93:AM101)</f>
        <v>1.6704704082626127</v>
      </c>
      <c r="AN92" s="305">
        <f>SUM(AN93:AN101)</f>
        <v>2.0918615550471342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10.536619801187593</v>
      </c>
      <c r="C93" s="305">
        <f t="shared" ref="C93:D93" si="81">SUM(G93,K93,O93,S93,W93,AA93,AE93,AI93,AM93)</f>
        <v>10.227334683066511</v>
      </c>
      <c r="D93" s="305">
        <f t="shared" si="81"/>
        <v>11.275084557704648</v>
      </c>
      <c r="E93" s="304"/>
      <c r="F93" s="304">
        <v>0.22935227675075964</v>
      </c>
      <c r="G93" s="304">
        <v>0.25062964467744958</v>
      </c>
      <c r="H93" s="304">
        <v>0.32642942426178068</v>
      </c>
      <c r="I93" s="304"/>
      <c r="J93" s="304">
        <v>2.2440851678981582</v>
      </c>
      <c r="K93" s="304">
        <v>2.3110977067657559</v>
      </c>
      <c r="L93" s="304">
        <v>2.7369254516608961</v>
      </c>
      <c r="M93" s="304"/>
      <c r="N93" s="304">
        <v>3.2156958327576439</v>
      </c>
      <c r="O93" s="304">
        <v>3.2152142330706677</v>
      </c>
      <c r="P93" s="304">
        <v>3.7514275445558671</v>
      </c>
      <c r="Q93" s="304"/>
      <c r="R93" s="304">
        <v>1.797082363296846</v>
      </c>
      <c r="S93" s="304">
        <v>1.6919667938050988</v>
      </c>
      <c r="T93" s="304">
        <v>1.8843928542052708</v>
      </c>
      <c r="U93" s="304"/>
      <c r="V93" s="304">
        <v>0.4785722966044994</v>
      </c>
      <c r="W93" s="304">
        <v>0.40870607136601433</v>
      </c>
      <c r="X93" s="304">
        <v>0.40091229247420873</v>
      </c>
      <c r="Y93" s="304"/>
      <c r="Z93" s="304">
        <v>1.514376320276938</v>
      </c>
      <c r="AA93" s="304">
        <v>1.3385777941371737</v>
      </c>
      <c r="AB93" s="304">
        <v>1.2680909396824438</v>
      </c>
      <c r="AC93" s="304"/>
      <c r="AD93" s="304">
        <v>0.65635905333750422</v>
      </c>
      <c r="AE93" s="304">
        <v>0.587541527351223</v>
      </c>
      <c r="AF93" s="304">
        <v>0.48875324410991666</v>
      </c>
      <c r="AG93" s="304"/>
      <c r="AH93" s="304">
        <v>0.25397868748216401</v>
      </c>
      <c r="AI93" s="304">
        <v>0.22367284720587172</v>
      </c>
      <c r="AJ93" s="304">
        <v>0.162167420067409</v>
      </c>
      <c r="AK93" s="304"/>
      <c r="AL93" s="304">
        <v>0.14711780278308134</v>
      </c>
      <c r="AM93" s="304">
        <v>0.19992806468725527</v>
      </c>
      <c r="AN93" s="304">
        <v>0.255985386686857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70.033798075191143</v>
      </c>
      <c r="C94" s="305">
        <f t="shared" ref="C94:C101" si="83">SUM(G94,K94,O94,S94,W94,AA94,AE94,AI94,AM94)</f>
        <v>71.624782260167223</v>
      </c>
      <c r="D94" s="305">
        <f t="shared" ref="D94:D101" si="84">SUM(H94,L94,P94,T94,X94,AB94,AF94,AJ94,AN94)</f>
        <v>78.333184171985678</v>
      </c>
      <c r="E94" s="305"/>
      <c r="F94" s="304">
        <v>5.1952239573108363</v>
      </c>
      <c r="G94" s="304">
        <v>6.0285455035946409</v>
      </c>
      <c r="H94" s="304">
        <v>7.4694280674068292</v>
      </c>
      <c r="I94" s="304"/>
      <c r="J94" s="304">
        <v>25.262076355250461</v>
      </c>
      <c r="K94" s="304">
        <v>28.06246451899915</v>
      </c>
      <c r="L94" s="304">
        <v>33.118715747181405</v>
      </c>
      <c r="M94" s="304"/>
      <c r="N94" s="304">
        <v>24.597223693914838</v>
      </c>
      <c r="O94" s="304">
        <v>24.561183071312239</v>
      </c>
      <c r="P94" s="304">
        <v>26.416864612086655</v>
      </c>
      <c r="Q94" s="304"/>
      <c r="R94" s="304">
        <v>4.9214145333036088</v>
      </c>
      <c r="S94" s="304">
        <v>2.8657737069835645</v>
      </c>
      <c r="T94" s="304">
        <v>1.5874183354309062</v>
      </c>
      <c r="U94" s="304"/>
      <c r="V94" s="304">
        <v>1.6252399372017059</v>
      </c>
      <c r="W94" s="304">
        <v>1.6699328162831948</v>
      </c>
      <c r="X94" s="304">
        <v>1.802426152814492</v>
      </c>
      <c r="Y94" s="304"/>
      <c r="Z94" s="304">
        <v>4.310179811958986</v>
      </c>
      <c r="AA94" s="304">
        <v>4.2594061933797853</v>
      </c>
      <c r="AB94" s="304">
        <v>4.60200609485352</v>
      </c>
      <c r="AC94" s="304"/>
      <c r="AD94" s="304">
        <v>2.491489067490126</v>
      </c>
      <c r="AE94" s="304">
        <v>2.3621858784965752</v>
      </c>
      <c r="AF94" s="304">
        <v>1.8474563353127154</v>
      </c>
      <c r="AG94" s="304"/>
      <c r="AH94" s="304">
        <v>1.4366113952372379</v>
      </c>
      <c r="AI94" s="304">
        <v>1.5177051447603453</v>
      </c>
      <c r="AJ94" s="304">
        <v>1.0383531519154494</v>
      </c>
      <c r="AK94" s="304"/>
      <c r="AL94" s="304">
        <v>0.19433932352335692</v>
      </c>
      <c r="AM94" s="304">
        <v>0.29758542635772883</v>
      </c>
      <c r="AN94" s="304">
        <v>0.45051567498370942</v>
      </c>
    </row>
    <row r="95" spans="1:40" x14ac:dyDescent="0.2">
      <c r="A95" s="13" t="str">
        <f t="shared" si="80"/>
        <v>Associate professional occupations</v>
      </c>
      <c r="B95" s="305">
        <f t="shared" si="82"/>
        <v>30.799595722727265</v>
      </c>
      <c r="C95" s="305">
        <f t="shared" si="83"/>
        <v>36.496260448277368</v>
      </c>
      <c r="D95" s="305">
        <f t="shared" si="84"/>
        <v>40.615667890392466</v>
      </c>
      <c r="E95" s="305"/>
      <c r="F95" s="304">
        <v>0.29269446385928521</v>
      </c>
      <c r="G95" s="304">
        <v>0.39634875044305423</v>
      </c>
      <c r="H95" s="304">
        <v>0.57321686310526487</v>
      </c>
      <c r="I95" s="304"/>
      <c r="J95" s="304">
        <v>4.1808403032431967</v>
      </c>
      <c r="K95" s="304">
        <v>5.4962416522140511</v>
      </c>
      <c r="L95" s="304">
        <v>7.1850362188282482</v>
      </c>
      <c r="M95" s="304"/>
      <c r="N95" s="304">
        <v>9.2709902963029087</v>
      </c>
      <c r="O95" s="304">
        <v>11.971078210285096</v>
      </c>
      <c r="P95" s="304">
        <v>15.044822411248191</v>
      </c>
      <c r="Q95" s="304"/>
      <c r="R95" s="304">
        <v>3.7731150017165751</v>
      </c>
      <c r="S95" s="304">
        <v>3.9330961050130631</v>
      </c>
      <c r="T95" s="304">
        <v>3.2692594084928115</v>
      </c>
      <c r="U95" s="304"/>
      <c r="V95" s="304">
        <v>1.8241121332400587</v>
      </c>
      <c r="W95" s="304">
        <v>1.8880037292811895</v>
      </c>
      <c r="X95" s="304">
        <v>2.1279956954584605</v>
      </c>
      <c r="Y95" s="304"/>
      <c r="Z95" s="304">
        <v>5.7412158576352219</v>
      </c>
      <c r="AA95" s="304">
        <v>6.7099245832553978</v>
      </c>
      <c r="AB95" s="304">
        <v>7.4731916731082197</v>
      </c>
      <c r="AC95" s="304"/>
      <c r="AD95" s="304">
        <v>3.7783007060105995</v>
      </c>
      <c r="AE95" s="304">
        <v>4.1621900771564277</v>
      </c>
      <c r="AF95" s="304">
        <v>3.3714609016124424</v>
      </c>
      <c r="AG95" s="304"/>
      <c r="AH95" s="304">
        <v>1.6960072834259856</v>
      </c>
      <c r="AI95" s="304">
        <v>1.6583115278085347</v>
      </c>
      <c r="AJ95" s="304">
        <v>1.0980275774516997</v>
      </c>
      <c r="AK95" s="304"/>
      <c r="AL95" s="304">
        <v>0.24231967729343021</v>
      </c>
      <c r="AM95" s="304">
        <v>0.28106581282054949</v>
      </c>
      <c r="AN95" s="304">
        <v>0.47265714108712759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21.953142111347173</v>
      </c>
      <c r="C96" s="305">
        <f t="shared" si="83"/>
        <v>21.233317222540695</v>
      </c>
      <c r="D96" s="305">
        <f t="shared" si="84"/>
        <v>16.441385164426631</v>
      </c>
      <c r="E96" s="305"/>
      <c r="F96" s="304">
        <v>0.15197689015299032</v>
      </c>
      <c r="G96" s="304">
        <v>0.18930353534160316</v>
      </c>
      <c r="H96" s="304">
        <v>0.26348608997760231</v>
      </c>
      <c r="I96" s="304"/>
      <c r="J96" s="304">
        <v>1.7171261340330506</v>
      </c>
      <c r="K96" s="304">
        <v>2.2011506707094233</v>
      </c>
      <c r="L96" s="304">
        <v>2.4764595741856423</v>
      </c>
      <c r="M96" s="304"/>
      <c r="N96" s="304">
        <v>4.3377152750410897</v>
      </c>
      <c r="O96" s="304">
        <v>5.1122762154708523</v>
      </c>
      <c r="P96" s="304">
        <v>5.8261742687242908</v>
      </c>
      <c r="Q96" s="304"/>
      <c r="R96" s="304">
        <v>2.6588701170848896</v>
      </c>
      <c r="S96" s="304">
        <v>3.1359464481583781</v>
      </c>
      <c r="T96" s="304">
        <v>3.6343070867720755</v>
      </c>
      <c r="U96" s="304"/>
      <c r="V96" s="304">
        <v>1.6395952802170457</v>
      </c>
      <c r="W96" s="304">
        <v>1.7315392587286482</v>
      </c>
      <c r="X96" s="304">
        <v>1.7512267852726919</v>
      </c>
      <c r="Y96" s="304"/>
      <c r="Z96" s="304">
        <v>4.9126154182871478</v>
      </c>
      <c r="AA96" s="304">
        <v>4.7345035300453473</v>
      </c>
      <c r="AB96" s="304">
        <v>1.9600689632768689</v>
      </c>
      <c r="AC96" s="304"/>
      <c r="AD96" s="304">
        <v>4.0623758915367896</v>
      </c>
      <c r="AE96" s="304">
        <v>3.1621680750479402</v>
      </c>
      <c r="AF96" s="304">
        <v>0.49964830917829633</v>
      </c>
      <c r="AG96" s="304"/>
      <c r="AH96" s="304">
        <v>2.207715715405099</v>
      </c>
      <c r="AI96" s="304">
        <v>0.90197488925508895</v>
      </c>
      <c r="AJ96" s="304">
        <v>4.9887885712927797E-3</v>
      </c>
      <c r="AK96" s="304"/>
      <c r="AL96" s="304">
        <v>0.26515138958906787</v>
      </c>
      <c r="AM96" s="304">
        <v>6.4454599783410227E-2</v>
      </c>
      <c r="AN96" s="304">
        <v>2.502529846787049E-2</v>
      </c>
    </row>
    <row r="97" spans="1:40" x14ac:dyDescent="0.2">
      <c r="A97" s="13" t="str">
        <f t="shared" si="80"/>
        <v>Skilled trades occupations</v>
      </c>
      <c r="B97" s="305">
        <f t="shared" si="82"/>
        <v>2.1605694757627347</v>
      </c>
      <c r="C97" s="305">
        <f t="shared" si="83"/>
        <v>2.1210947116534591</v>
      </c>
      <c r="D97" s="305">
        <f t="shared" si="84"/>
        <v>1.8394924090934295</v>
      </c>
      <c r="E97" s="304"/>
      <c r="F97" s="304">
        <v>2.314770086445762E-2</v>
      </c>
      <c r="G97" s="304">
        <v>3.0702992547241695E-2</v>
      </c>
      <c r="H97" s="304">
        <v>4.1030500774065233E-2</v>
      </c>
      <c r="I97" s="304"/>
      <c r="J97" s="304">
        <v>6.9478951698384847E-2</v>
      </c>
      <c r="K97" s="304">
        <v>8.7975438825189434E-2</v>
      </c>
      <c r="L97" s="304">
        <v>0.1352249348171165</v>
      </c>
      <c r="M97" s="304"/>
      <c r="N97" s="304">
        <v>0.29547913336013426</v>
      </c>
      <c r="O97" s="304">
        <v>0.34698956431089156</v>
      </c>
      <c r="P97" s="304">
        <v>0.39021438927880614</v>
      </c>
      <c r="Q97" s="304"/>
      <c r="R97" s="304">
        <v>0.11246341980311961</v>
      </c>
      <c r="S97" s="304">
        <v>0.11876080755456363</v>
      </c>
      <c r="T97" s="304">
        <v>0.13684929490131983</v>
      </c>
      <c r="U97" s="304"/>
      <c r="V97" s="304">
        <v>0.11109599873354827</v>
      </c>
      <c r="W97" s="304">
        <v>0.12438719449403797</v>
      </c>
      <c r="X97" s="304">
        <v>0.16254415021410579</v>
      </c>
      <c r="Y97" s="304"/>
      <c r="Z97" s="304">
        <v>0.50475816270290963</v>
      </c>
      <c r="AA97" s="304">
        <v>0.4370346212341234</v>
      </c>
      <c r="AB97" s="304">
        <v>0.31987303967997388</v>
      </c>
      <c r="AC97" s="304"/>
      <c r="AD97" s="304">
        <v>0.64552367140629396</v>
      </c>
      <c r="AE97" s="304">
        <v>0.59620490601109821</v>
      </c>
      <c r="AF97" s="304">
        <v>0.35531618664566428</v>
      </c>
      <c r="AG97" s="304"/>
      <c r="AH97" s="304">
        <v>0.31791149746200903</v>
      </c>
      <c r="AI97" s="304">
        <v>0.29700876590686398</v>
      </c>
      <c r="AJ97" s="304">
        <v>0.24752358717640821</v>
      </c>
      <c r="AK97" s="304"/>
      <c r="AL97" s="304">
        <v>8.0710939731877415E-2</v>
      </c>
      <c r="AM97" s="304">
        <v>8.2030420769449108E-2</v>
      </c>
      <c r="AN97" s="304">
        <v>5.0916325605969912E-2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47.858637054068836</v>
      </c>
      <c r="C98" s="305">
        <f t="shared" si="83"/>
        <v>50.172809746624843</v>
      </c>
      <c r="D98" s="305">
        <f t="shared" si="84"/>
        <v>54.595883898405532</v>
      </c>
      <c r="E98" s="304"/>
      <c r="F98" s="304">
        <v>4.4722963584904477E-2</v>
      </c>
      <c r="G98" s="304">
        <v>6.2946964019444759E-2</v>
      </c>
      <c r="H98" s="304">
        <v>9.0550422884507278E-2</v>
      </c>
      <c r="I98" s="304"/>
      <c r="J98" s="304">
        <v>2.1442367933136799</v>
      </c>
      <c r="K98" s="304">
        <v>2.8840090742537488</v>
      </c>
      <c r="L98" s="304">
        <v>4.0150008361082934</v>
      </c>
      <c r="M98" s="304"/>
      <c r="N98" s="304">
        <v>5.8877999489994899</v>
      </c>
      <c r="O98" s="304">
        <v>6.9874215773938655</v>
      </c>
      <c r="P98" s="304">
        <v>8.5302217831819309</v>
      </c>
      <c r="Q98" s="304"/>
      <c r="R98" s="304">
        <v>4.8649153281995572</v>
      </c>
      <c r="S98" s="304">
        <v>4.8761309843098077</v>
      </c>
      <c r="T98" s="304">
        <v>5.0574946844757864</v>
      </c>
      <c r="U98" s="304"/>
      <c r="V98" s="304">
        <v>3.3050987674009158</v>
      </c>
      <c r="W98" s="304">
        <v>3.4820243958380686</v>
      </c>
      <c r="X98" s="304">
        <v>3.8736105150930857</v>
      </c>
      <c r="Y98" s="304"/>
      <c r="Z98" s="304">
        <v>18.227177377139885</v>
      </c>
      <c r="AA98" s="304">
        <v>19.042562453330017</v>
      </c>
      <c r="AB98" s="304">
        <v>22.087650690337949</v>
      </c>
      <c r="AC98" s="304"/>
      <c r="AD98" s="304">
        <v>11.624470170636361</v>
      </c>
      <c r="AE98" s="304">
        <v>11.553838179427068</v>
      </c>
      <c r="AF98" s="304">
        <v>9.9804833969462372</v>
      </c>
      <c r="AG98" s="304"/>
      <c r="AH98" s="304">
        <v>1.4883854861980046</v>
      </c>
      <c r="AI98" s="304">
        <v>1.0098535640635375</v>
      </c>
      <c r="AJ98" s="304">
        <v>0.65967909561939575</v>
      </c>
      <c r="AK98" s="304"/>
      <c r="AL98" s="304">
        <v>0.27183021859604128</v>
      </c>
      <c r="AM98" s="304">
        <v>0.27402255398927988</v>
      </c>
      <c r="AN98" s="304">
        <v>0.3011924737583484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2.4659729665280001</v>
      </c>
      <c r="C99" s="305">
        <f t="shared" si="83"/>
        <v>2.6641749813731264</v>
      </c>
      <c r="D99" s="305">
        <f>SUM(H99,L99,P99,T99,X99,AB99,AF99,AJ99,AN99)</f>
        <v>2.6701464425572143</v>
      </c>
      <c r="E99" s="304"/>
      <c r="F99" s="304">
        <v>1.49233455751489E-2</v>
      </c>
      <c r="G99" s="304">
        <v>1.9957454168661459E-2</v>
      </c>
      <c r="H99" s="304">
        <v>2.481907237077708E-2</v>
      </c>
      <c r="I99" s="304"/>
      <c r="J99" s="304">
        <v>0.27745670222448732</v>
      </c>
      <c r="K99" s="304">
        <v>0.34184104808092186</v>
      </c>
      <c r="L99" s="304">
        <v>0.40317309569810678</v>
      </c>
      <c r="M99" s="304"/>
      <c r="N99" s="304">
        <v>0.61010545398393112</v>
      </c>
      <c r="O99" s="304">
        <v>0.70022551635616792</v>
      </c>
      <c r="P99" s="304">
        <v>0.78966240613050187</v>
      </c>
      <c r="Q99" s="304"/>
      <c r="R99" s="304">
        <v>0.32641527239480977</v>
      </c>
      <c r="S99" s="304">
        <v>0.30929001527016747</v>
      </c>
      <c r="T99" s="304">
        <v>0.30603577010469346</v>
      </c>
      <c r="U99" s="304"/>
      <c r="V99" s="304">
        <v>0.20939558475691944</v>
      </c>
      <c r="W99" s="304">
        <v>0.24006374910431039</v>
      </c>
      <c r="X99" s="304">
        <v>0.26651910631694431</v>
      </c>
      <c r="Y99" s="304"/>
      <c r="Z99" s="304">
        <v>0.49604216150955271</v>
      </c>
      <c r="AA99" s="304">
        <v>0.50139657572498753</v>
      </c>
      <c r="AB99" s="304">
        <v>0.47484244387449598</v>
      </c>
      <c r="AC99" s="304"/>
      <c r="AD99" s="304">
        <v>0.37207499484983714</v>
      </c>
      <c r="AE99" s="304">
        <v>0.36697691216067818</v>
      </c>
      <c r="AF99" s="304">
        <v>0.22957879776462742</v>
      </c>
      <c r="AG99" s="304"/>
      <c r="AH99" s="304">
        <v>0.11266763847569358</v>
      </c>
      <c r="AI99" s="304">
        <v>0.11197622863950694</v>
      </c>
      <c r="AJ99" s="304">
        <v>5.8064439825666565E-2</v>
      </c>
      <c r="AK99" s="304"/>
      <c r="AL99" s="304">
        <v>4.6891812757620409E-2</v>
      </c>
      <c r="AM99" s="304">
        <v>7.2447481867724692E-2</v>
      </c>
      <c r="AN99" s="304">
        <v>0.1174513104714012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2.4168703313694215</v>
      </c>
      <c r="C100" s="305">
        <f t="shared" si="83"/>
        <v>2.6104495046101128</v>
      </c>
      <c r="D100" s="305">
        <f t="shared" si="84"/>
        <v>2.4549744419601947</v>
      </c>
      <c r="E100" s="304"/>
      <c r="F100" s="304">
        <v>2.0575162857056583E-2</v>
      </c>
      <c r="G100" s="304">
        <v>2.6006344758844779E-2</v>
      </c>
      <c r="H100" s="304">
        <v>3.2886094052730873E-2</v>
      </c>
      <c r="I100" s="304"/>
      <c r="J100" s="304">
        <v>5.7726206618125324E-2</v>
      </c>
      <c r="K100" s="304">
        <v>7.8714102608508738E-2</v>
      </c>
      <c r="L100" s="304">
        <v>9.6527572592562588E-2</v>
      </c>
      <c r="M100" s="304"/>
      <c r="N100" s="304">
        <v>0.22064970743688522</v>
      </c>
      <c r="O100" s="304">
        <v>0.25908111193285965</v>
      </c>
      <c r="P100" s="304">
        <v>0.29752709212947409</v>
      </c>
      <c r="Q100" s="304"/>
      <c r="R100" s="304">
        <v>9.7837081251772776E-2</v>
      </c>
      <c r="S100" s="304">
        <v>0.12442444886956555</v>
      </c>
      <c r="T100" s="304">
        <v>0.15156048713732123</v>
      </c>
      <c r="U100" s="304"/>
      <c r="V100" s="304">
        <v>0.27788651513251095</v>
      </c>
      <c r="W100" s="304">
        <v>0.30358922284110101</v>
      </c>
      <c r="X100" s="304">
        <v>0.36214568604861402</v>
      </c>
      <c r="Y100" s="304"/>
      <c r="Z100" s="304">
        <v>0.65245793921502082</v>
      </c>
      <c r="AA100" s="304">
        <v>0.70316241283565672</v>
      </c>
      <c r="AB100" s="304">
        <v>0.72997890908775831</v>
      </c>
      <c r="AC100" s="304"/>
      <c r="AD100" s="304">
        <v>0.45321804556692596</v>
      </c>
      <c r="AE100" s="304">
        <v>0.45564566900547776</v>
      </c>
      <c r="AF100" s="304">
        <v>0.29146616556581595</v>
      </c>
      <c r="AG100" s="304"/>
      <c r="AH100" s="304">
        <v>0.52046306638472561</v>
      </c>
      <c r="AI100" s="304">
        <v>0.52248249053557649</v>
      </c>
      <c r="AJ100" s="304">
        <v>0.2790789195372646</v>
      </c>
      <c r="AK100" s="304"/>
      <c r="AL100" s="304">
        <v>0.11605660690639831</v>
      </c>
      <c r="AM100" s="304">
        <v>0.13734370122252207</v>
      </c>
      <c r="AN100" s="304">
        <v>0.21380351580865248</v>
      </c>
    </row>
    <row r="101" spans="1:40" x14ac:dyDescent="0.2">
      <c r="A101" s="39" t="str">
        <f t="shared" si="80"/>
        <v>Elementary occupations</v>
      </c>
      <c r="B101" s="307">
        <f t="shared" si="82"/>
        <v>7.0397944618177926</v>
      </c>
      <c r="C101" s="307">
        <f t="shared" si="83"/>
        <v>5.7987764416867957</v>
      </c>
      <c r="D101" s="307">
        <f t="shared" si="84"/>
        <v>4.4501810234742329</v>
      </c>
      <c r="E101" s="307"/>
      <c r="F101" s="307">
        <v>7.7221081936290868E-3</v>
      </c>
      <c r="G101" s="307">
        <v>6.2719313442806445E-3</v>
      </c>
      <c r="H101" s="307">
        <v>4.7548918186016377E-3</v>
      </c>
      <c r="I101" s="307"/>
      <c r="J101" s="307">
        <v>0.11131479779807031</v>
      </c>
      <c r="K101" s="307">
        <v>0.11776064788029739</v>
      </c>
      <c r="L101" s="307">
        <v>0.14600226396355218</v>
      </c>
      <c r="M101" s="307"/>
      <c r="N101" s="307">
        <v>0.36117478213464654</v>
      </c>
      <c r="O101" s="307">
        <v>0.36545834001412952</v>
      </c>
      <c r="P101" s="307">
        <v>0.44428512599751252</v>
      </c>
      <c r="Q101" s="307"/>
      <c r="R101" s="307">
        <v>0.32724655563976052</v>
      </c>
      <c r="S101" s="307">
        <v>0.36136391333822437</v>
      </c>
      <c r="T101" s="307">
        <v>0.45365202333058452</v>
      </c>
      <c r="U101" s="307"/>
      <c r="V101" s="307">
        <v>0.27979189299740653</v>
      </c>
      <c r="W101" s="307">
        <v>0.29303015480534256</v>
      </c>
      <c r="X101" s="307">
        <v>0.33972896135660618</v>
      </c>
      <c r="Y101" s="307"/>
      <c r="Z101" s="307">
        <v>1.6269477619285366</v>
      </c>
      <c r="AA101" s="307">
        <v>1.3386194430786953</v>
      </c>
      <c r="AB101" s="307">
        <v>1.1008985125356447</v>
      </c>
      <c r="AC101" s="307"/>
      <c r="AD101" s="307">
        <v>2.3071309659095514</v>
      </c>
      <c r="AE101" s="307">
        <v>2.0154395563660437</v>
      </c>
      <c r="AF101" s="307">
        <v>1.5589980262718484</v>
      </c>
      <c r="AG101" s="307"/>
      <c r="AH101" s="307">
        <v>1.5455622312743535</v>
      </c>
      <c r="AI101" s="307">
        <v>1.0392401080950888</v>
      </c>
      <c r="AJ101" s="307">
        <v>0.19754679002268455</v>
      </c>
      <c r="AK101" s="307"/>
      <c r="AL101" s="307">
        <v>0.47290336594183702</v>
      </c>
      <c r="AM101" s="307">
        <v>0.26159234676469323</v>
      </c>
      <c r="AN101" s="307">
        <v>0.20431442817719739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Dorset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Dorset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Dorset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Dorset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Dorset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Dorset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Dorset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Dorset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Dorset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0.86808318372130933</v>
      </c>
      <c r="C8" s="69">
        <v>1.0967124664431076</v>
      </c>
      <c r="D8" s="69">
        <v>1.2582369084683418</v>
      </c>
      <c r="E8" s="69">
        <v>1.2895715658652003</v>
      </c>
      <c r="F8" s="69">
        <v>1.7110724255989826</v>
      </c>
      <c r="G8" s="10"/>
      <c r="H8" s="69">
        <f>F8-D8</f>
        <v>0.45283551713064085</v>
      </c>
      <c r="I8" s="69">
        <f>'RD T1'!E36</f>
        <v>0.76809264882304196</v>
      </c>
      <c r="J8" s="69">
        <f>SUM(H8:I8)</f>
        <v>1.2209281659536828</v>
      </c>
      <c r="L8" t="str">
        <f>A8</f>
        <v>11 Corporate managers and directors</v>
      </c>
      <c r="M8" s="69">
        <v>7.1496113002366553</v>
      </c>
      <c r="N8" s="69">
        <v>9.4694018825822273</v>
      </c>
      <c r="O8" s="69">
        <v>10.431592228415006</v>
      </c>
      <c r="P8" s="69">
        <v>10.497180768767141</v>
      </c>
      <c r="Q8" s="69">
        <v>13.521646077503952</v>
      </c>
      <c r="R8" s="10"/>
      <c r="S8" s="69">
        <f>Q8-O8</f>
        <v>3.090053849088946</v>
      </c>
      <c r="T8" s="69">
        <f>'RD T1'!E65</f>
        <v>6.2145362575964747</v>
      </c>
      <c r="U8" s="69">
        <f>SUM(S8:T8)</f>
        <v>9.3045901066854206</v>
      </c>
      <c r="W8" t="str">
        <f>A8</f>
        <v>11 Corporate managers and directors</v>
      </c>
      <c r="X8" s="69">
        <v>18.126408780851889</v>
      </c>
      <c r="Y8" s="69">
        <v>22.074256788796003</v>
      </c>
      <c r="Z8" s="69">
        <v>21.768809136569264</v>
      </c>
      <c r="AA8" s="69">
        <v>20.263873839742267</v>
      </c>
      <c r="AB8" s="69">
        <v>23.143544072665126</v>
      </c>
      <c r="AC8" s="69"/>
      <c r="AD8" s="69">
        <f>AB8-Z8</f>
        <v>1.3747349360958623</v>
      </c>
      <c r="AE8" s="69">
        <f>'RD T1'!E94</f>
        <v>12.248758333840019</v>
      </c>
      <c r="AF8" s="69">
        <f>SUM(AD8:AE8)</f>
        <v>13.623493269935882</v>
      </c>
      <c r="AH8" t="str">
        <f>L8</f>
        <v>11 Corporate managers and directors</v>
      </c>
      <c r="AI8" s="69">
        <v>3.5179875012321271</v>
      </c>
      <c r="AJ8" s="69">
        <v>4.2071094364534707</v>
      </c>
      <c r="AK8" s="69">
        <v>4.2847573121939764</v>
      </c>
      <c r="AL8" s="69">
        <v>3.8806627912848843</v>
      </c>
      <c r="AM8" s="69">
        <v>4.3574799415217758</v>
      </c>
      <c r="AN8" s="69"/>
      <c r="AO8" s="69">
        <f>AM8-AK8</f>
        <v>7.2722629327799382E-2</v>
      </c>
      <c r="AP8" s="69">
        <f>'RD T1'!E123</f>
        <v>2.1679251767933301</v>
      </c>
      <c r="AQ8" s="69">
        <f>SUM(AO8:AP8)</f>
        <v>2.2406478061211295</v>
      </c>
      <c r="AS8" t="str">
        <f>W8</f>
        <v>11 Corporate managers and directors</v>
      </c>
      <c r="AT8" s="69">
        <v>5.185460211540363</v>
      </c>
      <c r="AU8" s="69">
        <v>6.1638363670055121</v>
      </c>
      <c r="AV8" s="69">
        <v>6.2053127865481752</v>
      </c>
      <c r="AW8" s="69">
        <v>5.4176524100927255</v>
      </c>
      <c r="AX8" s="69">
        <v>6.0549954677059192</v>
      </c>
      <c r="AY8" s="69"/>
      <c r="AZ8" s="69">
        <f>AX8-AV8</f>
        <v>-0.15031731884225596</v>
      </c>
      <c r="BA8" s="69">
        <f>'RD T1'!E152</f>
        <v>3.0350977634691474</v>
      </c>
      <c r="BB8" s="69">
        <f>SUM(AZ8:BA8)</f>
        <v>2.8847804446268914</v>
      </c>
      <c r="BD8" t="str">
        <f>AH8</f>
        <v>11 Corporate managers and directors</v>
      </c>
      <c r="BE8" s="69">
        <v>11.12524094025725</v>
      </c>
      <c r="BF8" s="69">
        <v>11.759904494927939</v>
      </c>
      <c r="BG8" s="69">
        <v>12.870400881508838</v>
      </c>
      <c r="BH8" s="69">
        <v>11.089895232357277</v>
      </c>
      <c r="BI8" s="69">
        <v>11.850044983879311</v>
      </c>
      <c r="BJ8" s="69"/>
      <c r="BK8" s="69">
        <f>BI8-BG8</f>
        <v>-1.0203558976295266</v>
      </c>
      <c r="BL8" s="69">
        <f>'RD T1'!E181</f>
        <v>5.1259916184616774</v>
      </c>
      <c r="BM8" s="69">
        <f>SUM(BK8:BL8)</f>
        <v>4.1056357208321508</v>
      </c>
      <c r="BO8" t="str">
        <f>AS8</f>
        <v>11 Corporate managers and directors</v>
      </c>
      <c r="BP8" s="69">
        <v>8.9229684971941996</v>
      </c>
      <c r="BQ8" s="69">
        <v>9.8284648492592979</v>
      </c>
      <c r="BR8" s="69">
        <v>9.3384354687080204</v>
      </c>
      <c r="BS8" s="69">
        <v>8.0715886034481041</v>
      </c>
      <c r="BT8" s="69">
        <v>6.8125246057910616</v>
      </c>
      <c r="BU8" s="69"/>
      <c r="BV8" s="69">
        <f>BT8-BR8</f>
        <v>-2.5259108629169589</v>
      </c>
      <c r="BW8" s="69">
        <f>'RD T1'!E210</f>
        <v>3.488195724438834</v>
      </c>
      <c r="BX8" s="69">
        <f>SUM(BV8:BW8)</f>
        <v>0.96228486152187509</v>
      </c>
      <c r="BZ8" t="str">
        <f>BD8</f>
        <v>11 Corporate managers and directors</v>
      </c>
      <c r="CA8" s="69">
        <v>6.0166860419816741</v>
      </c>
      <c r="CB8" s="69">
        <v>6.1243301838770279</v>
      </c>
      <c r="CC8" s="69">
        <v>6.0204296534943706</v>
      </c>
      <c r="CD8" s="69">
        <v>5.5745336696093544</v>
      </c>
      <c r="CE8" s="69">
        <v>4.3038084516460788</v>
      </c>
      <c r="CF8" s="69"/>
      <c r="CG8" s="69">
        <f>CE8-CC8</f>
        <v>-1.7166212018482918</v>
      </c>
      <c r="CH8" s="69">
        <f>'RD T1'!E239</f>
        <v>2.2334990028397472</v>
      </c>
      <c r="CI8" s="69">
        <f>SUM(CG8:CH8)</f>
        <v>0.51687780099145542</v>
      </c>
      <c r="CK8" t="str">
        <f>BO8</f>
        <v>11 Corporate managers and directors</v>
      </c>
      <c r="CL8" s="69">
        <v>0.92009839031026586</v>
      </c>
      <c r="CM8" s="69">
        <v>1.1095685308943026</v>
      </c>
      <c r="CN8" s="69">
        <v>1.0313755855686573</v>
      </c>
      <c r="CO8" s="69">
        <v>1.1505862335007211</v>
      </c>
      <c r="CP8" s="69">
        <v>1.4509708269401909</v>
      </c>
      <c r="CQ8" s="69"/>
      <c r="CR8" s="69">
        <f>CP8-CN8</f>
        <v>0.41959524137153359</v>
      </c>
      <c r="CS8" s="69">
        <f>'RD T1'!E268</f>
        <v>0.37094831000353373</v>
      </c>
      <c r="CT8" s="69">
        <f>SUM(CR8:CS8)</f>
        <v>0.79054355137506738</v>
      </c>
    </row>
    <row r="9" spans="1:98" x14ac:dyDescent="0.2">
      <c r="A9" s="10" t="str">
        <f>name!D5</f>
        <v>12 Other managers and proprietors</v>
      </c>
      <c r="B9" s="69">
        <v>0.31861431439179377</v>
      </c>
      <c r="C9" s="69">
        <v>0.42434250488328612</v>
      </c>
      <c r="D9" s="69">
        <v>0.42941325641386746</v>
      </c>
      <c r="E9" s="69">
        <v>0.50665632921818959</v>
      </c>
      <c r="F9" s="69">
        <v>0.68897867927668188</v>
      </c>
      <c r="H9" s="69">
        <f t="shared" ref="H9:H32" si="26">F9-D9</f>
        <v>0.25956542286281442</v>
      </c>
      <c r="I9" s="69">
        <f>'RD T1'!E37</f>
        <v>0.34466971624110382</v>
      </c>
      <c r="J9" s="69">
        <f t="shared" ref="J9:J32" si="27">SUM(H9:I9)</f>
        <v>0.60423513910391824</v>
      </c>
      <c r="L9" t="str">
        <f t="shared" ref="L9:L32" si="28">A9</f>
        <v>12 Other managers and proprietors</v>
      </c>
      <c r="M9" s="69">
        <v>2.7099052733123257</v>
      </c>
      <c r="N9" s="69">
        <v>3.4450828480595352</v>
      </c>
      <c r="O9" s="69">
        <v>3.7427673280088096</v>
      </c>
      <c r="P9" s="69">
        <v>4.3880686295937901</v>
      </c>
      <c r="Q9" s="69">
        <v>5.9990689455742974</v>
      </c>
      <c r="S9" s="69">
        <f t="shared" ref="S9:S35" si="29">Q9-O9</f>
        <v>2.2563016175654877</v>
      </c>
      <c r="T9" s="69">
        <f>'RD T1'!E66</f>
        <v>2.9395635721508278</v>
      </c>
      <c r="U9" s="69">
        <f t="shared" ref="U9:U32" si="30">SUM(S9:T9)</f>
        <v>5.1958651897163151</v>
      </c>
      <c r="W9" t="str">
        <f t="shared" ref="W9:W32" si="31">A9</f>
        <v>12 Other managers and proprietors</v>
      </c>
      <c r="X9" s="69">
        <v>6.463643673053407</v>
      </c>
      <c r="Y9" s="69">
        <v>7.4090065254940223</v>
      </c>
      <c r="Z9" s="69">
        <v>7.1690001557565477</v>
      </c>
      <c r="AA9" s="69">
        <v>7.7613371725484797</v>
      </c>
      <c r="AB9" s="69">
        <v>9.3862553952047456</v>
      </c>
      <c r="AC9" s="69"/>
      <c r="AD9" s="69">
        <f t="shared" ref="AD9:AD32" si="32">AB9-Z9</f>
        <v>2.2172552394481979</v>
      </c>
      <c r="AE9" s="69">
        <f>'RD T1'!E95</f>
        <v>5.218164010571126</v>
      </c>
      <c r="AF9" s="69">
        <f t="shared" ref="AF9:AF32" si="33">SUM(AD9:AE9)</f>
        <v>7.4354192500193239</v>
      </c>
      <c r="AH9" t="str">
        <f t="shared" ref="AH9:AH32" si="34">L9</f>
        <v>12 Other managers and proprietors</v>
      </c>
      <c r="AI9" s="69">
        <v>1.8317156808360966</v>
      </c>
      <c r="AJ9" s="69">
        <v>2.1721942410456729</v>
      </c>
      <c r="AK9" s="69">
        <v>2.2300775220851095</v>
      </c>
      <c r="AL9" s="69">
        <v>2.2917100541675315</v>
      </c>
      <c r="AM9" s="69">
        <v>2.817641630707131</v>
      </c>
      <c r="AN9" s="69"/>
      <c r="AO9" s="69">
        <f t="shared" ref="AO9:AO32" si="35">AM9-AK9</f>
        <v>0.58756410862202157</v>
      </c>
      <c r="AP9" s="69">
        <f>'RD T1'!E124</f>
        <v>1.5822407995945826</v>
      </c>
      <c r="AQ9" s="69">
        <f t="shared" ref="AQ9:AQ32" si="36">SUM(AO9:AP9)</f>
        <v>2.1698049082166042</v>
      </c>
      <c r="AS9" t="str">
        <f t="shared" ref="AS9:AS32" si="37">W9</f>
        <v>12 Other managers and proprietors</v>
      </c>
      <c r="AT9" s="69">
        <v>2.0849455074348695</v>
      </c>
      <c r="AU9" s="69">
        <v>2.3301056462724636</v>
      </c>
      <c r="AV9" s="69">
        <v>2.3116783177549611</v>
      </c>
      <c r="AW9" s="69">
        <v>2.509965434913707</v>
      </c>
      <c r="AX9" s="69">
        <v>2.9677802256927426</v>
      </c>
      <c r="AY9" s="69"/>
      <c r="AZ9" s="69">
        <f t="shared" ref="AZ9:AZ32" si="38">AX9-AV9</f>
        <v>0.65610190793778145</v>
      </c>
      <c r="BA9" s="69">
        <f>'RD T1'!E153</f>
        <v>1.5892361184484016</v>
      </c>
      <c r="BB9" s="69">
        <f t="shared" ref="BB9:BB32" si="39">SUM(AZ9:BA9)</f>
        <v>2.2453380263861833</v>
      </c>
      <c r="BD9" t="str">
        <f t="shared" ref="BD9:BD32" si="40">AH9</f>
        <v>12 Other managers and proprietors</v>
      </c>
      <c r="BE9" s="69">
        <v>5.2600828414712106</v>
      </c>
      <c r="BF9" s="69">
        <v>4.8126953829845212</v>
      </c>
      <c r="BG9" s="69">
        <v>5.1402478730157419</v>
      </c>
      <c r="BH9" s="69">
        <v>4.9238352655989948</v>
      </c>
      <c r="BI9" s="69">
        <v>5.1160864243708506</v>
      </c>
      <c r="BJ9" s="69"/>
      <c r="BK9" s="69">
        <f t="shared" ref="BK9:BK32" si="41">BI9-BG9</f>
        <v>-2.4161448644891337E-2</v>
      </c>
      <c r="BL9" s="69">
        <f>'RD T1'!E182</f>
        <v>2.4034671224582955</v>
      </c>
      <c r="BM9" s="69">
        <f t="shared" ref="BM9:BM32" si="42">SUM(BK9:BL9)</f>
        <v>2.3793056738134042</v>
      </c>
      <c r="BO9" t="str">
        <f t="shared" ref="BO9:BO32" si="43">AS9</f>
        <v>12 Other managers and proprietors</v>
      </c>
      <c r="BP9" s="69">
        <v>5.1335844674497046</v>
      </c>
      <c r="BQ9" s="69">
        <v>5.1617307655279339</v>
      </c>
      <c r="BR9" s="69">
        <v>4.9218405011533024</v>
      </c>
      <c r="BS9" s="69">
        <v>5.0916046060157356</v>
      </c>
      <c r="BT9" s="69">
        <v>4.8951583416704976</v>
      </c>
      <c r="BU9" s="69"/>
      <c r="BV9" s="69">
        <f t="shared" ref="BV9:BV32" si="44">BT9-BR9</f>
        <v>-2.6682159482804835E-2</v>
      </c>
      <c r="BW9" s="69">
        <f>'RD T1'!E211</f>
        <v>2.6503475156973217</v>
      </c>
      <c r="BX9" s="69">
        <f t="shared" ref="BX9:BX32" si="45">SUM(BV9:BW9)</f>
        <v>2.6236653562145169</v>
      </c>
      <c r="BZ9" t="str">
        <f t="shared" ref="BZ9:BZ32" si="46">BD9</f>
        <v>12 Other managers and proprietors</v>
      </c>
      <c r="CA9" s="69">
        <v>3.2453632960242227</v>
      </c>
      <c r="CB9" s="69">
        <v>2.9988995425565657</v>
      </c>
      <c r="CC9" s="69">
        <v>2.60961688474785</v>
      </c>
      <c r="CD9" s="69">
        <v>2.6476377447506061</v>
      </c>
      <c r="CE9" s="69">
        <v>1.9934366638307794</v>
      </c>
      <c r="CF9" s="69"/>
      <c r="CG9" s="69">
        <f t="shared" ref="CG9:CG32" si="47">CE9-CC9</f>
        <v>-0.61618022091707059</v>
      </c>
      <c r="CH9" s="69">
        <f>'RD T1'!E240</f>
        <v>1.080447447108144</v>
      </c>
      <c r="CI9" s="69">
        <f t="shared" ref="CI9:CI32" si="48">SUM(CG9:CH9)</f>
        <v>0.46426722619107341</v>
      </c>
      <c r="CK9" t="str">
        <f t="shared" ref="CK9:CK32" si="49">BO9</f>
        <v>12 Other managers and proprietors</v>
      </c>
      <c r="CL9" s="69">
        <v>0.91681489678643069</v>
      </c>
      <c r="CM9" s="69">
        <v>0.96020170788549275</v>
      </c>
      <c r="CN9" s="69">
        <v>0.84010669915034131</v>
      </c>
      <c r="CO9" s="69">
        <v>1.0207934772367948</v>
      </c>
      <c r="CP9" s="69">
        <v>1.3245534987470373</v>
      </c>
      <c r="CQ9" s="69"/>
      <c r="CR9" s="69">
        <f t="shared" ref="CR9:CR32" si="50">CP9-CN9</f>
        <v>0.48444679959669601</v>
      </c>
      <c r="CS9" s="69">
        <f>'RD T1'!E269</f>
        <v>0.36789593357624328</v>
      </c>
      <c r="CT9" s="69">
        <f t="shared" ref="CT9:CT32" si="51">SUM(CR9:CS9)</f>
        <v>0.85234273317293929</v>
      </c>
    </row>
    <row r="10" spans="1:98" x14ac:dyDescent="0.2">
      <c r="A10" s="10" t="str">
        <f>name!D6</f>
        <v>21 Science, research, engineering and technology professionals</v>
      </c>
      <c r="B10" s="69">
        <v>2.318999868384795</v>
      </c>
      <c r="C10" s="69">
        <v>2.9055448439291229</v>
      </c>
      <c r="D10" s="69">
        <v>3.1300668683741995</v>
      </c>
      <c r="E10" s="69">
        <v>3.97564247756684</v>
      </c>
      <c r="F10" s="69">
        <v>5.1081333431477267</v>
      </c>
      <c r="G10" s="11"/>
      <c r="H10" s="69">
        <f t="shared" si="26"/>
        <v>1.9780664747735273</v>
      </c>
      <c r="I10" s="69">
        <f>'RD T1'!E38</f>
        <v>1.6360546727725434</v>
      </c>
      <c r="J10" s="69">
        <f t="shared" si="27"/>
        <v>3.6141211475460704</v>
      </c>
      <c r="L10" t="str">
        <f t="shared" si="28"/>
        <v>21 Science, research, engineering and technology professionals</v>
      </c>
      <c r="M10" s="69">
        <v>9.4659031818428634</v>
      </c>
      <c r="N10" s="69">
        <v>11.91864713502123</v>
      </c>
      <c r="O10" s="69">
        <v>13.618125034025127</v>
      </c>
      <c r="P10" s="69">
        <v>18.622932380733136</v>
      </c>
      <c r="Q10" s="69">
        <v>25.148291058689544</v>
      </c>
      <c r="R10" s="11"/>
      <c r="S10" s="69">
        <f t="shared" si="29"/>
        <v>11.530166024664418</v>
      </c>
      <c r="T10" s="69">
        <f>'RD T1'!E67</f>
        <v>8.1818779268677257</v>
      </c>
      <c r="U10" s="69">
        <f t="shared" si="30"/>
        <v>19.712043951532145</v>
      </c>
      <c r="W10" t="str">
        <f t="shared" si="31"/>
        <v>21 Science, research, engineering and technology professionals</v>
      </c>
      <c r="X10" s="69">
        <v>18.630083280059747</v>
      </c>
      <c r="Y10" s="69">
        <v>20.341400484359692</v>
      </c>
      <c r="Z10" s="69">
        <v>20.248236445718597</v>
      </c>
      <c r="AA10" s="69">
        <v>24.54441294568241</v>
      </c>
      <c r="AB10" s="69">
        <v>26.842786201095166</v>
      </c>
      <c r="AC10" s="69"/>
      <c r="AD10" s="69">
        <f t="shared" si="32"/>
        <v>6.5945497553765691</v>
      </c>
      <c r="AE10" s="69">
        <f>'RD T1'!E96</f>
        <v>9.9671767655285546</v>
      </c>
      <c r="AF10" s="69">
        <f t="shared" si="33"/>
        <v>16.561726520905125</v>
      </c>
      <c r="AH10" t="str">
        <f t="shared" si="34"/>
        <v>21 Science, research, engineering and technology professionals</v>
      </c>
      <c r="AI10" s="69">
        <v>1.9245232336028077</v>
      </c>
      <c r="AJ10" s="69">
        <v>2.1363773829219155</v>
      </c>
      <c r="AK10" s="69">
        <v>2.2100788537491733</v>
      </c>
      <c r="AL10" s="69">
        <v>2.7334855016898603</v>
      </c>
      <c r="AM10" s="69">
        <v>3.2086786131703597</v>
      </c>
      <c r="AN10" s="69"/>
      <c r="AO10" s="69">
        <f t="shared" si="35"/>
        <v>0.99859975942118639</v>
      </c>
      <c r="AP10" s="69">
        <f>'RD T1'!E125</f>
        <v>1.1127306745384833</v>
      </c>
      <c r="AQ10" s="69">
        <f t="shared" si="36"/>
        <v>2.1113304339596697</v>
      </c>
      <c r="AS10" t="str">
        <f t="shared" si="37"/>
        <v>21 Science, research, engineering and technology professionals</v>
      </c>
      <c r="AT10" s="69">
        <v>4.8725314810000295</v>
      </c>
      <c r="AU10" s="69">
        <v>5.199400062668639</v>
      </c>
      <c r="AV10" s="69">
        <v>5.1737926558476026</v>
      </c>
      <c r="AW10" s="69">
        <v>5.6403105888119986</v>
      </c>
      <c r="AX10" s="69">
        <v>5.7855408280590677</v>
      </c>
      <c r="AY10" s="69"/>
      <c r="AZ10" s="69">
        <f t="shared" si="38"/>
        <v>0.61174817221146505</v>
      </c>
      <c r="BA10" s="69">
        <f>'RD T1'!E154</f>
        <v>2.0959720506345461</v>
      </c>
      <c r="BB10" s="69">
        <f t="shared" si="39"/>
        <v>2.7077202228460111</v>
      </c>
      <c r="BD10" t="str">
        <f t="shared" si="40"/>
        <v>21 Science, research, engineering and technology professionals</v>
      </c>
      <c r="BE10" s="69">
        <v>6.3524507369079428</v>
      </c>
      <c r="BF10" s="69">
        <v>6.0608750243296798</v>
      </c>
      <c r="BG10" s="69">
        <v>6.6220830909174335</v>
      </c>
      <c r="BH10" s="69">
        <v>7.1871003059108416</v>
      </c>
      <c r="BI10" s="69">
        <v>7.1193922528273967</v>
      </c>
      <c r="BJ10" s="69"/>
      <c r="BK10" s="69">
        <f t="shared" si="41"/>
        <v>0.49730916190996322</v>
      </c>
      <c r="BL10" s="69">
        <f>'RD T1'!E183</f>
        <v>2.0352824176935944</v>
      </c>
      <c r="BM10" s="69">
        <f t="shared" si="42"/>
        <v>2.5325915796035576</v>
      </c>
      <c r="BO10" t="str">
        <f t="shared" si="43"/>
        <v>21 Science, research, engineering and technology professionals</v>
      </c>
      <c r="BP10" s="69">
        <v>4.603884375219808</v>
      </c>
      <c r="BQ10" s="69">
        <v>4.8287399623640672</v>
      </c>
      <c r="BR10" s="69">
        <v>4.654683550579799</v>
      </c>
      <c r="BS10" s="69">
        <v>5.5170940394441068</v>
      </c>
      <c r="BT10" s="69">
        <v>5.1832491766053757</v>
      </c>
      <c r="BU10" s="69"/>
      <c r="BV10" s="69">
        <f t="shared" si="44"/>
        <v>0.52856562602557666</v>
      </c>
      <c r="BW10" s="69">
        <f>'RD T1'!E212</f>
        <v>1.7411776792906219</v>
      </c>
      <c r="BX10" s="69">
        <f t="shared" si="45"/>
        <v>2.2697433053161986</v>
      </c>
      <c r="BZ10" t="str">
        <f t="shared" si="46"/>
        <v>21 Science, research, engineering and technology professionals</v>
      </c>
      <c r="CA10" s="69">
        <v>3.0056678469315932</v>
      </c>
      <c r="CB10" s="69">
        <v>2.8212220235806167</v>
      </c>
      <c r="CC10" s="69">
        <v>2.692690759317828</v>
      </c>
      <c r="CD10" s="69">
        <v>3.3550447208547216</v>
      </c>
      <c r="CE10" s="69">
        <v>2.3795095636854393</v>
      </c>
      <c r="CF10" s="69"/>
      <c r="CG10" s="69">
        <f t="shared" si="47"/>
        <v>-0.31318119563238866</v>
      </c>
      <c r="CH10" s="69">
        <f>'RD T1'!E241</f>
        <v>0.8735778547246873</v>
      </c>
      <c r="CI10" s="69">
        <f t="shared" si="48"/>
        <v>0.56039665909229863</v>
      </c>
      <c r="CK10" t="str">
        <f t="shared" si="49"/>
        <v>21 Science, research, engineering and technology professionals</v>
      </c>
      <c r="CL10" s="69">
        <v>0.49635220967096882</v>
      </c>
      <c r="CM10" s="69">
        <v>0.65512005975509635</v>
      </c>
      <c r="CN10" s="69">
        <v>0.64948069399274855</v>
      </c>
      <c r="CO10" s="69">
        <v>1.1239138058214679</v>
      </c>
      <c r="CP10" s="69">
        <v>1.6912187905177118</v>
      </c>
      <c r="CQ10" s="69"/>
      <c r="CR10" s="69">
        <f t="shared" si="50"/>
        <v>1.0417380965249632</v>
      </c>
      <c r="CS10" s="69">
        <f>'RD T1'!E270</f>
        <v>0.35613489027447104</v>
      </c>
      <c r="CT10" s="69">
        <f t="shared" si="51"/>
        <v>1.3978729867994342</v>
      </c>
    </row>
    <row r="11" spans="1:98" x14ac:dyDescent="0.2">
      <c r="A11" s="10" t="str">
        <f>name!D7</f>
        <v>22 Health professionals</v>
      </c>
      <c r="B11" s="69">
        <v>1.4851206061045299</v>
      </c>
      <c r="C11" s="69">
        <v>2.0200296741159289</v>
      </c>
      <c r="D11" s="69">
        <v>2.084374717086054</v>
      </c>
      <c r="E11" s="69">
        <v>2.4681605539993496</v>
      </c>
      <c r="F11" s="69">
        <v>3.1225250292588043</v>
      </c>
      <c r="G11" s="11"/>
      <c r="H11" s="69">
        <f t="shared" si="26"/>
        <v>1.0381503121727502</v>
      </c>
      <c r="I11" s="69">
        <f>'RD T1'!E39</f>
        <v>1.3368676345915236</v>
      </c>
      <c r="J11" s="69">
        <f t="shared" si="27"/>
        <v>2.3750179467642738</v>
      </c>
      <c r="L11" t="str">
        <f t="shared" si="28"/>
        <v>22 Health professionals</v>
      </c>
      <c r="M11" s="69">
        <v>4.6433723234018327</v>
      </c>
      <c r="N11" s="69">
        <v>6.415471477904128</v>
      </c>
      <c r="O11" s="69">
        <v>6.6447699158776308</v>
      </c>
      <c r="P11" s="69">
        <v>7.3591920898114926</v>
      </c>
      <c r="Q11" s="69">
        <v>8.8661205784058659</v>
      </c>
      <c r="R11" s="11"/>
      <c r="S11" s="69">
        <f t="shared" si="29"/>
        <v>2.2213506625282351</v>
      </c>
      <c r="T11" s="69">
        <f>'RD T1'!E68</f>
        <v>4.214053282667086</v>
      </c>
      <c r="U11" s="69">
        <f t="shared" si="30"/>
        <v>6.4354039451953211</v>
      </c>
      <c r="W11" t="str">
        <f t="shared" si="31"/>
        <v>22 Health professionals</v>
      </c>
      <c r="X11" s="69">
        <v>10.354369434740562</v>
      </c>
      <c r="Y11" s="69">
        <v>12.832579267493768</v>
      </c>
      <c r="Z11" s="69">
        <v>12.397236762079627</v>
      </c>
      <c r="AA11" s="69">
        <v>12.675312499812458</v>
      </c>
      <c r="AB11" s="69">
        <v>14.16018105636633</v>
      </c>
      <c r="AC11" s="69"/>
      <c r="AD11" s="69">
        <f t="shared" si="32"/>
        <v>1.7629442942867026</v>
      </c>
      <c r="AE11" s="69">
        <f>'RD T1'!E97</f>
        <v>7.4660948606685347</v>
      </c>
      <c r="AF11" s="69">
        <f t="shared" si="33"/>
        <v>9.2290391549552382</v>
      </c>
      <c r="AH11" t="str">
        <f t="shared" si="34"/>
        <v>22 Health professionals</v>
      </c>
      <c r="AI11" s="69">
        <v>5.3675382644959573</v>
      </c>
      <c r="AJ11" s="69">
        <v>4.5529998909288469</v>
      </c>
      <c r="AK11" s="69">
        <v>3.9359855639350632</v>
      </c>
      <c r="AL11" s="69">
        <v>2.1782770876171353</v>
      </c>
      <c r="AM11" s="69">
        <v>0.87854433969684953</v>
      </c>
      <c r="AN11" s="69"/>
      <c r="AO11" s="69">
        <f t="shared" si="35"/>
        <v>-3.0574412242382136</v>
      </c>
      <c r="AP11" s="69">
        <f>'RD T1'!E126</f>
        <v>0.7366549533052944</v>
      </c>
      <c r="AQ11" s="69">
        <f t="shared" si="36"/>
        <v>-2.3207862709329192</v>
      </c>
      <c r="AS11" t="str">
        <f t="shared" si="37"/>
        <v>22 Health professionals</v>
      </c>
      <c r="AT11" s="69">
        <v>0.735229402829781</v>
      </c>
      <c r="AU11" s="69">
        <v>0.87770532015096958</v>
      </c>
      <c r="AV11" s="69">
        <v>0.97016865277604669</v>
      </c>
      <c r="AW11" s="69">
        <v>1.001154565139792</v>
      </c>
      <c r="AX11" s="69">
        <v>1.11278052181881</v>
      </c>
      <c r="AY11" s="69"/>
      <c r="AZ11" s="69">
        <f t="shared" si="38"/>
        <v>0.14261186904276335</v>
      </c>
      <c r="BA11" s="69">
        <f>'RD T1'!E155</f>
        <v>0.53129041634024987</v>
      </c>
      <c r="BB11" s="69">
        <f t="shared" si="39"/>
        <v>0.67390228538301322</v>
      </c>
      <c r="BD11" t="str">
        <f t="shared" si="40"/>
        <v>22 Health professionals</v>
      </c>
      <c r="BE11" s="69">
        <v>2.7216680017283013</v>
      </c>
      <c r="BF11" s="69">
        <v>3.2831708994134541</v>
      </c>
      <c r="BG11" s="69">
        <v>3.5270887640250037</v>
      </c>
      <c r="BH11" s="69">
        <v>3.5597442225387779</v>
      </c>
      <c r="BI11" s="69">
        <v>3.959209997139979</v>
      </c>
      <c r="BJ11" s="69"/>
      <c r="BK11" s="69">
        <f t="shared" si="41"/>
        <v>0.4321212331149753</v>
      </c>
      <c r="BL11" s="69">
        <f>'RD T1'!E184</f>
        <v>2.0938505318748342</v>
      </c>
      <c r="BM11" s="69">
        <f t="shared" si="42"/>
        <v>2.5259717649898095</v>
      </c>
      <c r="BO11" t="str">
        <f t="shared" si="43"/>
        <v>22 Health professionals</v>
      </c>
      <c r="BP11" s="69">
        <v>2.0021830746165419</v>
      </c>
      <c r="BQ11" s="69">
        <v>2.2545418225535747</v>
      </c>
      <c r="BR11" s="69">
        <v>2.2371392693776553</v>
      </c>
      <c r="BS11" s="69">
        <v>2.1886654048877054</v>
      </c>
      <c r="BT11" s="69">
        <v>1.7932486059176584</v>
      </c>
      <c r="BU11" s="69"/>
      <c r="BV11" s="69">
        <f t="shared" si="44"/>
        <v>-0.44389066345999684</v>
      </c>
      <c r="BW11" s="69">
        <f>'RD T1'!E213</f>
        <v>0.97255621674071679</v>
      </c>
      <c r="BX11" s="69">
        <f t="shared" si="45"/>
        <v>0.52866555328071996</v>
      </c>
      <c r="BZ11" t="str">
        <f t="shared" si="46"/>
        <v>22 Health professionals</v>
      </c>
      <c r="CA11" s="69">
        <v>1.1808042240699785</v>
      </c>
      <c r="CB11" s="69">
        <v>1.4192240457754415</v>
      </c>
      <c r="CC11" s="69">
        <v>1.1553825236691422</v>
      </c>
      <c r="CD11" s="69">
        <v>1.1805306578579555</v>
      </c>
      <c r="CE11" s="69">
        <v>0.78322136011110111</v>
      </c>
      <c r="CF11" s="69"/>
      <c r="CG11" s="69">
        <f t="shared" si="47"/>
        <v>-0.37216116355804107</v>
      </c>
      <c r="CH11" s="69">
        <f>'RD T1'!E242</f>
        <v>0.45267755432905077</v>
      </c>
      <c r="CI11" s="69">
        <f t="shared" si="48"/>
        <v>8.0516390771009694E-2</v>
      </c>
      <c r="CK11" t="str">
        <f t="shared" si="49"/>
        <v>22 Health professionals</v>
      </c>
      <c r="CL11" s="69">
        <v>0.10828489748244466</v>
      </c>
      <c r="CM11" s="69">
        <v>0.1781586470691712</v>
      </c>
      <c r="CN11" s="69">
        <v>0.18226693570229244</v>
      </c>
      <c r="CO11" s="69">
        <v>0.26218532259427785</v>
      </c>
      <c r="CP11" s="69">
        <v>0.46321028490306315</v>
      </c>
      <c r="CQ11" s="69"/>
      <c r="CR11" s="69">
        <f t="shared" si="50"/>
        <v>0.28094334920077069</v>
      </c>
      <c r="CS11" s="69">
        <f>'RD T1'!E271</f>
        <v>0.11563433834565358</v>
      </c>
      <c r="CT11" s="69">
        <f t="shared" si="51"/>
        <v>0.39657768754642425</v>
      </c>
    </row>
    <row r="12" spans="1:98" x14ac:dyDescent="0.2">
      <c r="A12" s="10" t="str">
        <f>name!D8</f>
        <v>23 Teaching and other educational professionals</v>
      </c>
      <c r="B12" s="69">
        <v>2.5436951622836683</v>
      </c>
      <c r="C12" s="69">
        <v>2.8950495596985628</v>
      </c>
      <c r="D12" s="69">
        <v>3.0262584450501318</v>
      </c>
      <c r="E12" s="69">
        <v>3.243968590708235</v>
      </c>
      <c r="F12" s="69">
        <v>3.8218504692818946</v>
      </c>
      <c r="G12" s="11"/>
      <c r="H12" s="69">
        <f t="shared" si="26"/>
        <v>0.7955920242317629</v>
      </c>
      <c r="I12" s="69">
        <f>'RD T1'!E40</f>
        <v>1.7381978992635665</v>
      </c>
      <c r="J12" s="69">
        <f t="shared" si="27"/>
        <v>2.5337899234953296</v>
      </c>
      <c r="L12" t="str">
        <f t="shared" si="28"/>
        <v>23 Teaching and other educational professionals</v>
      </c>
      <c r="M12" s="69">
        <v>14.536071461668778</v>
      </c>
      <c r="N12" s="69">
        <v>16.838317246875622</v>
      </c>
      <c r="O12" s="69">
        <v>17.162205427080487</v>
      </c>
      <c r="P12" s="69">
        <v>18.271196495226199</v>
      </c>
      <c r="Q12" s="69">
        <v>21.106262378589054</v>
      </c>
      <c r="R12" s="11"/>
      <c r="S12" s="69">
        <f t="shared" si="29"/>
        <v>3.9440569515085677</v>
      </c>
      <c r="T12" s="69">
        <f>'RD T1'!E69</f>
        <v>10.205791469519788</v>
      </c>
      <c r="U12" s="69">
        <f t="shared" si="30"/>
        <v>14.149848421028356</v>
      </c>
      <c r="W12" t="str">
        <f t="shared" si="31"/>
        <v>23 Teaching and other educational professionals</v>
      </c>
      <c r="X12" s="69">
        <v>10.673206117853722</v>
      </c>
      <c r="Y12" s="69">
        <v>9.9441059782819998</v>
      </c>
      <c r="Z12" s="69">
        <v>9.6796086358976332</v>
      </c>
      <c r="AA12" s="69">
        <v>8.0710728275021992</v>
      </c>
      <c r="AB12" s="69">
        <v>7.0549584344641172</v>
      </c>
      <c r="AC12" s="69"/>
      <c r="AD12" s="69">
        <f t="shared" si="32"/>
        <v>-2.624650201433516</v>
      </c>
      <c r="AE12" s="69">
        <f>'RD T1'!E98</f>
        <v>4.0981030124433477</v>
      </c>
      <c r="AF12" s="69">
        <f t="shared" si="33"/>
        <v>1.4734528110098317</v>
      </c>
      <c r="AH12" t="str">
        <f t="shared" si="34"/>
        <v>23 Teaching and other educational professionals</v>
      </c>
      <c r="AI12" s="69">
        <v>1.425102314193194</v>
      </c>
      <c r="AJ12" s="69">
        <v>0.89628479929492744</v>
      </c>
      <c r="AK12" s="69">
        <v>0.78918330672273962</v>
      </c>
      <c r="AL12" s="69">
        <v>0.49033021671892457</v>
      </c>
      <c r="AM12" s="69">
        <v>0.50817884408738012</v>
      </c>
      <c r="AN12" s="69"/>
      <c r="AO12" s="69">
        <f t="shared" si="35"/>
        <v>-0.2810044626353595</v>
      </c>
      <c r="AP12" s="69">
        <f>'RD T1'!E127</f>
        <v>0.15996996504188751</v>
      </c>
      <c r="AQ12" s="69">
        <f t="shared" si="36"/>
        <v>-0.12103449759347198</v>
      </c>
      <c r="AS12" t="str">
        <f t="shared" si="37"/>
        <v>23 Teaching and other educational professionals</v>
      </c>
      <c r="AT12" s="69">
        <v>0.37767504306015748</v>
      </c>
      <c r="AU12" s="69">
        <v>0.3796373842129333</v>
      </c>
      <c r="AV12" s="69">
        <v>0.39547467607365416</v>
      </c>
      <c r="AW12" s="69">
        <v>0.32857869696810477</v>
      </c>
      <c r="AX12" s="69">
        <v>0.30869684499568179</v>
      </c>
      <c r="AY12" s="69"/>
      <c r="AZ12" s="69">
        <f t="shared" si="38"/>
        <v>-8.6777831077972378E-2</v>
      </c>
      <c r="BA12" s="69">
        <f>'RD T1'!E156</f>
        <v>0.16076442652478676</v>
      </c>
      <c r="BB12" s="69">
        <f t="shared" si="39"/>
        <v>7.3986595446814379E-2</v>
      </c>
      <c r="BD12" t="str">
        <f t="shared" si="40"/>
        <v>23 Teaching and other educational professionals</v>
      </c>
      <c r="BE12" s="69">
        <v>1.3490715927925359</v>
      </c>
      <c r="BF12" s="69">
        <v>1.2714950062668799</v>
      </c>
      <c r="BG12" s="69">
        <v>1.4397889223333573</v>
      </c>
      <c r="BH12" s="69">
        <v>1.3701784568218489</v>
      </c>
      <c r="BI12" s="69">
        <v>1.6341838787465179</v>
      </c>
      <c r="BJ12" s="69"/>
      <c r="BK12" s="69">
        <f t="shared" si="41"/>
        <v>0.19439495641316062</v>
      </c>
      <c r="BL12" s="69">
        <f>'RD T1'!E185</f>
        <v>0.60767178163853497</v>
      </c>
      <c r="BM12" s="69">
        <f t="shared" si="42"/>
        <v>0.80206673805169559</v>
      </c>
      <c r="BO12" t="str">
        <f t="shared" si="43"/>
        <v>23 Teaching and other educational professionals</v>
      </c>
      <c r="BP12" s="69">
        <v>1.0930140721974275</v>
      </c>
      <c r="BQ12" s="69">
        <v>1.0357543963636175</v>
      </c>
      <c r="BR12" s="69">
        <v>1.0525602331287311</v>
      </c>
      <c r="BS12" s="69">
        <v>0.96144111041574232</v>
      </c>
      <c r="BT12" s="69">
        <v>0.89628221791412921</v>
      </c>
      <c r="BU12" s="69"/>
      <c r="BV12" s="69">
        <f t="shared" si="44"/>
        <v>-0.15627801521460194</v>
      </c>
      <c r="BW12" s="69">
        <f>'RD T1'!E214</f>
        <v>0.42816189727515552</v>
      </c>
      <c r="BX12" s="69">
        <f t="shared" si="45"/>
        <v>0.27188388206055358</v>
      </c>
      <c r="BZ12" t="str">
        <f t="shared" si="46"/>
        <v>23 Teaching and other educational professionals</v>
      </c>
      <c r="CA12" s="69">
        <v>0.73748851422602135</v>
      </c>
      <c r="CB12" s="69">
        <v>0.71072997442956054</v>
      </c>
      <c r="CC12" s="69">
        <v>0.67343574278971674</v>
      </c>
      <c r="CD12" s="69">
        <v>0.69903546085935386</v>
      </c>
      <c r="CE12" s="69">
        <v>0.60185507916470071</v>
      </c>
      <c r="CF12" s="69"/>
      <c r="CG12" s="69">
        <f t="shared" si="47"/>
        <v>-7.1580663625016028E-2</v>
      </c>
      <c r="CH12" s="69">
        <f>'RD T1'!E243</f>
        <v>0.28482196524052772</v>
      </c>
      <c r="CI12" s="69">
        <f t="shared" si="48"/>
        <v>0.21324130161551169</v>
      </c>
      <c r="CK12" t="str">
        <f t="shared" si="49"/>
        <v>23 Teaching and other educational professionals</v>
      </c>
      <c r="CL12" s="69">
        <v>0.10223007382757862</v>
      </c>
      <c r="CM12" s="69">
        <v>0.13640727186221638</v>
      </c>
      <c r="CN12" s="69">
        <v>0.15016534837329001</v>
      </c>
      <c r="CO12" s="69">
        <v>0.18871583104126666</v>
      </c>
      <c r="CP12" s="69">
        <v>0.247374613315093</v>
      </c>
      <c r="CQ12" s="69"/>
      <c r="CR12" s="69">
        <f t="shared" si="50"/>
        <v>9.7209264941802986E-2</v>
      </c>
      <c r="CS12" s="69">
        <f>'RD T1'!E272</f>
        <v>7.0355848286004066E-2</v>
      </c>
      <c r="CT12" s="69">
        <f t="shared" si="51"/>
        <v>0.16756511322780704</v>
      </c>
    </row>
    <row r="13" spans="1:98" x14ac:dyDescent="0.2">
      <c r="A13" s="10" t="str">
        <f>name!D9</f>
        <v>24 Business, media and public service professionals</v>
      </c>
      <c r="B13" s="69">
        <v>0.82172304134960483</v>
      </c>
      <c r="C13" s="69">
        <v>1.0571285847365137</v>
      </c>
      <c r="D13" s="69">
        <v>1.2386314919104793</v>
      </c>
      <c r="E13" s="69">
        <v>1.4541774386955744</v>
      </c>
      <c r="F13" s="69">
        <v>1.9468621607438497</v>
      </c>
      <c r="G13" s="11"/>
      <c r="H13" s="69">
        <f t="shared" si="26"/>
        <v>0.70823066883337038</v>
      </c>
      <c r="I13" s="69">
        <f>'RD T1'!E41</f>
        <v>0.78789403926452739</v>
      </c>
      <c r="J13" s="69">
        <f t="shared" si="27"/>
        <v>1.4961247080978977</v>
      </c>
      <c r="L13" t="str">
        <f t="shared" si="28"/>
        <v>24 Business, media and public service professionals</v>
      </c>
      <c r="M13" s="69">
        <v>10.347365561081077</v>
      </c>
      <c r="N13" s="69">
        <v>13.583544251229446</v>
      </c>
      <c r="O13" s="69">
        <v>14.973390026872087</v>
      </c>
      <c r="P13" s="69">
        <v>17.017720142281796</v>
      </c>
      <c r="Q13" s="69">
        <v>21.195458801723834</v>
      </c>
      <c r="R13" s="11"/>
      <c r="S13" s="69">
        <f t="shared" si="29"/>
        <v>6.2220687748517474</v>
      </c>
      <c r="T13" s="69">
        <f>'RD T1'!E70</f>
        <v>9.0782444034029588</v>
      </c>
      <c r="U13" s="69">
        <f t="shared" si="30"/>
        <v>15.300313178254706</v>
      </c>
      <c r="W13" t="str">
        <f t="shared" si="31"/>
        <v>24 Business, media and public service professionals</v>
      </c>
      <c r="X13" s="69">
        <v>19.236773272692332</v>
      </c>
      <c r="Y13" s="69">
        <v>22.018571077683291</v>
      </c>
      <c r="Z13" s="69">
        <v>23.076669977993706</v>
      </c>
      <c r="AA13" s="69">
        <v>23.820138729243165</v>
      </c>
      <c r="AB13" s="69">
        <v>25.867122338097374</v>
      </c>
      <c r="AC13" s="69"/>
      <c r="AD13" s="69">
        <f t="shared" si="32"/>
        <v>2.7904523601036679</v>
      </c>
      <c r="AE13" s="69">
        <f>'RD T1'!E99</f>
        <v>12.506845672555658</v>
      </c>
      <c r="AF13" s="69">
        <f t="shared" si="33"/>
        <v>15.297298032659326</v>
      </c>
      <c r="AH13" t="str">
        <f t="shared" si="34"/>
        <v>24 Business, media and public service professionals</v>
      </c>
      <c r="AI13" s="69">
        <v>2.0660739363163305</v>
      </c>
      <c r="AJ13" s="69">
        <v>2.099302746566321</v>
      </c>
      <c r="AK13" s="69">
        <v>2.2292810925560365</v>
      </c>
      <c r="AL13" s="69">
        <v>2.0606755179212657</v>
      </c>
      <c r="AM13" s="69">
        <v>2.2199497905692778</v>
      </c>
      <c r="AN13" s="69"/>
      <c r="AO13" s="69">
        <f t="shared" si="35"/>
        <v>-9.3313019867586888E-3</v>
      </c>
      <c r="AP13" s="69">
        <f>'RD T1'!E128</f>
        <v>0.81078072528564127</v>
      </c>
      <c r="AQ13" s="69">
        <f t="shared" si="36"/>
        <v>0.80144942329888258</v>
      </c>
      <c r="AS13" t="str">
        <f t="shared" si="37"/>
        <v>24 Business, media and public service professionals</v>
      </c>
      <c r="AT13" s="69">
        <v>3.0660798490246739</v>
      </c>
      <c r="AU13" s="69">
        <v>3.4067274150503799</v>
      </c>
      <c r="AV13" s="69">
        <v>3.6011236292522493</v>
      </c>
      <c r="AW13" s="69">
        <v>3.7167180968869538</v>
      </c>
      <c r="AX13" s="69">
        <v>4.1660737364365339</v>
      </c>
      <c r="AY13" s="69"/>
      <c r="AZ13" s="69">
        <f t="shared" si="38"/>
        <v>0.56495010718428462</v>
      </c>
      <c r="BA13" s="69">
        <f>'RD T1'!E157</f>
        <v>1.8743267733324538</v>
      </c>
      <c r="BB13" s="69">
        <f t="shared" si="39"/>
        <v>2.4392768805167382</v>
      </c>
      <c r="BD13" t="str">
        <f t="shared" si="40"/>
        <v>24 Business, media and public service professionals</v>
      </c>
      <c r="BE13" s="69">
        <v>6.3775775628881259</v>
      </c>
      <c r="BF13" s="69">
        <v>6.6415092332771719</v>
      </c>
      <c r="BG13" s="69">
        <v>7.6931186948146708</v>
      </c>
      <c r="BH13" s="69">
        <v>7.9869051451368236</v>
      </c>
      <c r="BI13" s="69">
        <v>8.6318183443984289</v>
      </c>
      <c r="BJ13" s="69"/>
      <c r="BK13" s="69">
        <f t="shared" si="41"/>
        <v>0.93869964958375807</v>
      </c>
      <c r="BL13" s="69">
        <f>'RD T1'!E186</f>
        <v>3.3609242656108789</v>
      </c>
      <c r="BM13" s="69">
        <f t="shared" si="42"/>
        <v>4.2996239151946369</v>
      </c>
      <c r="BO13" t="str">
        <f t="shared" si="43"/>
        <v>24 Business, media and public service professionals</v>
      </c>
      <c r="BP13" s="69">
        <v>4.5459076572843324</v>
      </c>
      <c r="BQ13" s="69">
        <v>4.8662914578066561</v>
      </c>
      <c r="BR13" s="69">
        <v>4.8481796486405386</v>
      </c>
      <c r="BS13" s="69">
        <v>4.8402056546178818</v>
      </c>
      <c r="BT13" s="69">
        <v>4.1931002949352871</v>
      </c>
      <c r="BU13" s="69"/>
      <c r="BV13" s="69">
        <f t="shared" si="44"/>
        <v>-0.6550793537052515</v>
      </c>
      <c r="BW13" s="69">
        <f>'RD T1'!E215</f>
        <v>1.8368140472763135</v>
      </c>
      <c r="BX13" s="69">
        <f t="shared" si="45"/>
        <v>1.181734693571062</v>
      </c>
      <c r="BZ13" t="str">
        <f t="shared" si="46"/>
        <v>24 Business, media and public service professionals</v>
      </c>
      <c r="CA13" s="69">
        <v>2.759041930375878</v>
      </c>
      <c r="CB13" s="69">
        <v>2.8264688982992583</v>
      </c>
      <c r="CC13" s="69">
        <v>2.7769820808662038</v>
      </c>
      <c r="CD13" s="69">
        <v>2.7861369125032853</v>
      </c>
      <c r="CE13" s="69">
        <v>1.8703200455990117</v>
      </c>
      <c r="CF13" s="69"/>
      <c r="CG13" s="69">
        <f t="shared" si="47"/>
        <v>-0.90666203526719213</v>
      </c>
      <c r="CH13" s="69">
        <f>'RD T1'!E244</f>
        <v>0.92862775526441943</v>
      </c>
      <c r="CI13" s="69">
        <f t="shared" si="48"/>
        <v>2.1965719997227295E-2</v>
      </c>
      <c r="CK13" t="str">
        <f t="shared" si="49"/>
        <v>24 Business, media and public service professionals</v>
      </c>
      <c r="CL13" s="69">
        <v>0.48011239382400495</v>
      </c>
      <c r="CM13" s="69">
        <v>0.61497151922205684</v>
      </c>
      <c r="CN13" s="69">
        <v>0.63282533751089043</v>
      </c>
      <c r="CO13" s="69">
        <v>0.8457857536912603</v>
      </c>
      <c r="CP13" s="69">
        <v>1.2154066165713637</v>
      </c>
      <c r="CQ13" s="69"/>
      <c r="CR13" s="69">
        <f t="shared" si="50"/>
        <v>0.5825812790604733</v>
      </c>
      <c r="CS13" s="69">
        <f>'RD T1'!E273</f>
        <v>0.29635829476025938</v>
      </c>
      <c r="CT13" s="69">
        <f t="shared" si="51"/>
        <v>0.87893957382073262</v>
      </c>
    </row>
    <row r="14" spans="1:98" x14ac:dyDescent="0.2">
      <c r="A14" s="10" t="str">
        <f>name!D10</f>
        <v>31 Science, engineering and technology associate professionals</v>
      </c>
      <c r="B14" s="69">
        <v>0.24791560570432844</v>
      </c>
      <c r="C14" s="69">
        <v>0.35243993737999485</v>
      </c>
      <c r="D14" s="69">
        <v>0.39981381748413675</v>
      </c>
      <c r="E14" s="69">
        <v>0.43980248044692533</v>
      </c>
      <c r="F14" s="69">
        <v>0.63577616518391111</v>
      </c>
      <c r="G14" s="11"/>
      <c r="H14" s="69">
        <f t="shared" si="26"/>
        <v>0.23596234769977437</v>
      </c>
      <c r="I14" s="69">
        <f>'RD T1'!E42</f>
        <v>0.23725483323062635</v>
      </c>
      <c r="J14" s="69">
        <f t="shared" si="27"/>
        <v>0.47321718093040072</v>
      </c>
      <c r="L14" t="str">
        <f t="shared" si="28"/>
        <v>31 Science, engineering and technology associate professionals</v>
      </c>
      <c r="M14" s="69">
        <v>1.4252243110195431</v>
      </c>
      <c r="N14" s="69">
        <v>1.8695844388246032</v>
      </c>
      <c r="O14" s="69">
        <v>2.2258550161941142</v>
      </c>
      <c r="P14" s="69">
        <v>2.2606307318258061</v>
      </c>
      <c r="Q14" s="69">
        <v>2.95303403179763</v>
      </c>
      <c r="R14" s="11"/>
      <c r="S14" s="69">
        <f t="shared" si="29"/>
        <v>0.72717901560351583</v>
      </c>
      <c r="T14" s="69">
        <f>'RD T1'!E71</f>
        <v>1.1002252623819955</v>
      </c>
      <c r="U14" s="69">
        <f t="shared" si="30"/>
        <v>1.8274042779855113</v>
      </c>
      <c r="W14" t="str">
        <f t="shared" si="31"/>
        <v>31 Science, engineering and technology associate professionals</v>
      </c>
      <c r="X14" s="69">
        <v>3.6754903363317615</v>
      </c>
      <c r="Y14" s="69">
        <v>4.4129650816135229</v>
      </c>
      <c r="Z14" s="69">
        <v>4.5559325815702296</v>
      </c>
      <c r="AA14" s="69">
        <v>4.4266465989741892</v>
      </c>
      <c r="AB14" s="69">
        <v>5.0122392317613134</v>
      </c>
      <c r="AC14" s="69"/>
      <c r="AD14" s="69">
        <f t="shared" si="32"/>
        <v>0.45630665019108374</v>
      </c>
      <c r="AE14" s="69">
        <f>'RD T1'!E100</f>
        <v>2.0974386482443474</v>
      </c>
      <c r="AF14" s="69">
        <f t="shared" si="33"/>
        <v>2.5537452984354312</v>
      </c>
      <c r="AH14" t="str">
        <f t="shared" si="34"/>
        <v>31 Science, engineering and technology associate professionals</v>
      </c>
      <c r="AI14" s="69">
        <v>0.58641043376136714</v>
      </c>
      <c r="AJ14" s="69">
        <v>0.7149885849029457</v>
      </c>
      <c r="AK14" s="69">
        <v>0.79244378907128743</v>
      </c>
      <c r="AL14" s="69">
        <v>0.83796899372499833</v>
      </c>
      <c r="AM14" s="69">
        <v>1.0976775596657435</v>
      </c>
      <c r="AN14" s="69"/>
      <c r="AO14" s="69">
        <f t="shared" si="35"/>
        <v>0.30523377059445611</v>
      </c>
      <c r="AP14" s="69">
        <f>'RD T1'!E129</f>
        <v>0.44111384428002848</v>
      </c>
      <c r="AQ14" s="69">
        <f t="shared" si="36"/>
        <v>0.74634761487448453</v>
      </c>
      <c r="AS14" t="str">
        <f t="shared" si="37"/>
        <v>31 Science, engineering and technology associate professionals</v>
      </c>
      <c r="AT14" s="69">
        <v>1.5341463763095351</v>
      </c>
      <c r="AU14" s="69">
        <v>1.6985047042235748</v>
      </c>
      <c r="AV14" s="69">
        <v>1.767567376941491</v>
      </c>
      <c r="AW14" s="69">
        <v>1.54407269861462</v>
      </c>
      <c r="AX14" s="69">
        <v>1.5687351938135767</v>
      </c>
      <c r="AY14" s="69"/>
      <c r="AZ14" s="69">
        <f t="shared" si="38"/>
        <v>-0.19883218312791429</v>
      </c>
      <c r="BA14" s="69">
        <f>'RD T1'!E158</f>
        <v>0.60935185088096633</v>
      </c>
      <c r="BB14" s="69">
        <f t="shared" si="39"/>
        <v>0.41051966775305204</v>
      </c>
      <c r="BD14" t="str">
        <f t="shared" si="40"/>
        <v>31 Science, engineering and technology associate professionals</v>
      </c>
      <c r="BE14" s="69">
        <v>2.3354409986158222</v>
      </c>
      <c r="BF14" s="69">
        <v>2.1892956923885625</v>
      </c>
      <c r="BG14" s="69">
        <v>2.5688719104051971</v>
      </c>
      <c r="BH14" s="69">
        <v>2.0121577603307745</v>
      </c>
      <c r="BI14" s="69">
        <v>1.5547317582112612</v>
      </c>
      <c r="BJ14" s="69"/>
      <c r="BK14" s="69">
        <f t="shared" si="41"/>
        <v>-1.0141401521939359</v>
      </c>
      <c r="BL14" s="69">
        <f>'RD T1'!E187</f>
        <v>0.67036420295676691</v>
      </c>
      <c r="BM14" s="69">
        <f t="shared" si="42"/>
        <v>-0.34377594923716903</v>
      </c>
      <c r="BO14" t="str">
        <f t="shared" si="43"/>
        <v>31 Science, engineering and technology associate professionals</v>
      </c>
      <c r="BP14" s="69">
        <v>1.736913796756351</v>
      </c>
      <c r="BQ14" s="69">
        <v>1.9415610915134491</v>
      </c>
      <c r="BR14" s="69">
        <v>1.9706440033910837</v>
      </c>
      <c r="BS14" s="69">
        <v>1.8458031093424965</v>
      </c>
      <c r="BT14" s="69">
        <v>1.7869661370146939</v>
      </c>
      <c r="BU14" s="69"/>
      <c r="BV14" s="69">
        <f t="shared" si="44"/>
        <v>-0.18367786637638983</v>
      </c>
      <c r="BW14" s="69">
        <f>'RD T1'!E216</f>
        <v>0.69085317997070494</v>
      </c>
      <c r="BX14" s="69">
        <f t="shared" si="45"/>
        <v>0.50717531359431511</v>
      </c>
      <c r="BZ14" t="str">
        <f t="shared" si="46"/>
        <v>31 Science, engineering and technology associate professionals</v>
      </c>
      <c r="CA14" s="69">
        <v>1.4016804591861405</v>
      </c>
      <c r="CB14" s="69">
        <v>1.4124278623304047</v>
      </c>
      <c r="CC14" s="69">
        <v>1.4700938024678865</v>
      </c>
      <c r="CD14" s="69">
        <v>1.4320715401151276</v>
      </c>
      <c r="CE14" s="69">
        <v>1.1895015513049425</v>
      </c>
      <c r="CF14" s="69"/>
      <c r="CG14" s="69">
        <f t="shared" si="47"/>
        <v>-0.28059225116294395</v>
      </c>
      <c r="CH14" s="69">
        <f>'RD T1'!E245</f>
        <v>0.46125509568202244</v>
      </c>
      <c r="CI14" s="69">
        <f t="shared" si="48"/>
        <v>0.18066284451907849</v>
      </c>
      <c r="CK14" t="str">
        <f t="shared" si="49"/>
        <v>31 Science, engineering and technology associate professionals</v>
      </c>
      <c r="CL14" s="69">
        <v>0.2228585452816933</v>
      </c>
      <c r="CM14" s="69">
        <v>0.30852357575799805</v>
      </c>
      <c r="CN14" s="69">
        <v>0.36245897903882107</v>
      </c>
      <c r="CO14" s="69">
        <v>0.49308132592351911</v>
      </c>
      <c r="CP14" s="69">
        <v>0.82730579169958629</v>
      </c>
      <c r="CQ14" s="69"/>
      <c r="CR14" s="69">
        <f t="shared" si="50"/>
        <v>0.46484681266076522</v>
      </c>
      <c r="CS14" s="69">
        <f>'RD T1'!E274</f>
        <v>0.20069934680955182</v>
      </c>
      <c r="CT14" s="69">
        <f t="shared" si="51"/>
        <v>0.66554615947031703</v>
      </c>
    </row>
    <row r="15" spans="1:98" x14ac:dyDescent="0.2">
      <c r="A15" s="10" t="str">
        <f>name!D11</f>
        <v>32 Health and social care associate professionals</v>
      </c>
      <c r="B15" s="69">
        <v>6.1338887882781745E-2</v>
      </c>
      <c r="C15" s="69">
        <v>7.7431059665101748E-2</v>
      </c>
      <c r="D15" s="69">
        <v>7.5692197519771867E-2</v>
      </c>
      <c r="E15" s="69">
        <v>0.13328332049477645</v>
      </c>
      <c r="F15" s="69">
        <v>0.19811137233371426</v>
      </c>
      <c r="G15" s="11"/>
      <c r="H15" s="69">
        <f t="shared" si="26"/>
        <v>0.12241917481394239</v>
      </c>
      <c r="I15" s="69">
        <f>'RD T1'!E43</f>
        <v>9.1132622966495658E-2</v>
      </c>
      <c r="J15" s="69">
        <f t="shared" si="27"/>
        <v>0.21355179778043804</v>
      </c>
      <c r="L15" t="str">
        <f t="shared" si="28"/>
        <v>32 Health and social care associate professionals</v>
      </c>
      <c r="M15" s="69">
        <v>1.2253489731838265</v>
      </c>
      <c r="N15" s="69">
        <v>1.6641574956252918</v>
      </c>
      <c r="O15" s="69">
        <v>1.7260852505293742</v>
      </c>
      <c r="P15" s="69">
        <v>3.1543315340248448</v>
      </c>
      <c r="Q15" s="69">
        <v>4.5049081460035145</v>
      </c>
      <c r="R15" s="11"/>
      <c r="S15" s="69">
        <f t="shared" si="29"/>
        <v>2.7788228954741401</v>
      </c>
      <c r="T15" s="69">
        <f>'RD T1'!E72</f>
        <v>2.0432410261133858</v>
      </c>
      <c r="U15" s="69">
        <f t="shared" si="30"/>
        <v>4.8220639215875263</v>
      </c>
      <c r="W15" t="str">
        <f t="shared" si="31"/>
        <v>32 Health and social care associate professionals</v>
      </c>
      <c r="X15" s="69">
        <v>3.7540977833304514</v>
      </c>
      <c r="Y15" s="69">
        <v>4.5907513052446305</v>
      </c>
      <c r="Z15" s="69">
        <v>4.5519816694663122</v>
      </c>
      <c r="AA15" s="69">
        <v>7.7812981099677874</v>
      </c>
      <c r="AB15" s="69">
        <v>10.154539775706544</v>
      </c>
      <c r="AC15" s="69"/>
      <c r="AD15" s="69">
        <f t="shared" si="32"/>
        <v>5.6025581062402319</v>
      </c>
      <c r="AE15" s="69">
        <f>'RD T1'!E101</f>
        <v>5.2028279473053374</v>
      </c>
      <c r="AF15" s="69">
        <f t="shared" si="33"/>
        <v>10.805386053545568</v>
      </c>
      <c r="AH15" t="str">
        <f t="shared" si="34"/>
        <v>32 Health and social care associate professionals</v>
      </c>
      <c r="AI15" s="69">
        <v>2.5456013266082027</v>
      </c>
      <c r="AJ15" s="69">
        <v>2.3206804084733785</v>
      </c>
      <c r="AK15" s="69">
        <v>2.1642403090812117</v>
      </c>
      <c r="AL15" s="69">
        <v>2.4683037211133154</v>
      </c>
      <c r="AM15" s="69">
        <v>1.6307582604594364</v>
      </c>
      <c r="AN15" s="69"/>
      <c r="AO15" s="69">
        <f t="shared" si="35"/>
        <v>-0.53348204862177528</v>
      </c>
      <c r="AP15" s="69">
        <f>'RD T1'!E130</f>
        <v>0.94716991240460724</v>
      </c>
      <c r="AQ15" s="69">
        <f t="shared" si="36"/>
        <v>0.41368786378283195</v>
      </c>
      <c r="AS15" t="str">
        <f t="shared" si="37"/>
        <v>32 Health and social care associate professionals</v>
      </c>
      <c r="AT15" s="69">
        <v>0.58346733510395643</v>
      </c>
      <c r="AU15" s="69">
        <v>0.67006446726866264</v>
      </c>
      <c r="AV15" s="69">
        <v>0.74341857944495349</v>
      </c>
      <c r="AW15" s="69">
        <v>1.0838193131305698</v>
      </c>
      <c r="AX15" s="69">
        <v>1.3060149498879692</v>
      </c>
      <c r="AY15" s="69"/>
      <c r="AZ15" s="69">
        <f t="shared" si="38"/>
        <v>0.56259637044301569</v>
      </c>
      <c r="BA15" s="69">
        <f>'RD T1'!E159</f>
        <v>0.64433741716736881</v>
      </c>
      <c r="BB15" s="69">
        <f t="shared" si="39"/>
        <v>1.2069337876103845</v>
      </c>
      <c r="BD15" t="str">
        <f t="shared" si="40"/>
        <v>32 Health and social care associate professionals</v>
      </c>
      <c r="BE15" s="69">
        <v>2.1372746121220327</v>
      </c>
      <c r="BF15" s="69">
        <v>2.4886046682722087</v>
      </c>
      <c r="BG15" s="69">
        <v>2.7109584897283012</v>
      </c>
      <c r="BH15" s="69">
        <v>4.3382213947314989</v>
      </c>
      <c r="BI15" s="69">
        <v>5.5455114790528022</v>
      </c>
      <c r="BJ15" s="69"/>
      <c r="BK15" s="69">
        <f t="shared" si="41"/>
        <v>2.8345529893245009</v>
      </c>
      <c r="BL15" s="69">
        <f>'RD T1'!E188</f>
        <v>2.7476377472285418</v>
      </c>
      <c r="BM15" s="69">
        <f t="shared" si="42"/>
        <v>5.5821907365530432</v>
      </c>
      <c r="BO15" t="str">
        <f t="shared" si="43"/>
        <v>32 Health and social care associate professionals</v>
      </c>
      <c r="BP15" s="69">
        <v>1.6904478738765867</v>
      </c>
      <c r="BQ15" s="69">
        <v>1.8044077336955693</v>
      </c>
      <c r="BR15" s="69">
        <v>1.7943223377563231</v>
      </c>
      <c r="BS15" s="69">
        <v>2.730207462161534</v>
      </c>
      <c r="BT15" s="69">
        <v>2.5125998594043728</v>
      </c>
      <c r="BU15" s="69"/>
      <c r="BV15" s="69">
        <f t="shared" si="44"/>
        <v>0.7182775216480497</v>
      </c>
      <c r="BW15" s="69">
        <f>'RD T1'!E217</f>
        <v>1.320711566188179</v>
      </c>
      <c r="BX15" s="69">
        <f t="shared" si="45"/>
        <v>2.0389890878362289</v>
      </c>
      <c r="BZ15" t="str">
        <f t="shared" si="46"/>
        <v>32 Health and social care associate professionals</v>
      </c>
      <c r="CA15" s="69">
        <v>0.69203124411003025</v>
      </c>
      <c r="CB15" s="69">
        <v>0.64681852517869254</v>
      </c>
      <c r="CC15" s="69">
        <v>0.54793856004463626</v>
      </c>
      <c r="CD15" s="69">
        <v>0.78880376581969813</v>
      </c>
      <c r="CE15" s="69">
        <v>0.54670041080870102</v>
      </c>
      <c r="CF15" s="69"/>
      <c r="CG15" s="69">
        <f t="shared" si="47"/>
        <v>-1.2381492359352375E-3</v>
      </c>
      <c r="CH15" s="69">
        <f>'RD T1'!E246</f>
        <v>0.30267848450179607</v>
      </c>
      <c r="CI15" s="69">
        <f t="shared" si="48"/>
        <v>0.30144033526586084</v>
      </c>
      <c r="CK15" t="str">
        <f t="shared" si="49"/>
        <v>32 Health and social care associate professionals</v>
      </c>
      <c r="CL15" s="69">
        <v>7.9728634151273861E-2</v>
      </c>
      <c r="CM15" s="69">
        <v>0.10333382450754859</v>
      </c>
      <c r="CN15" s="69">
        <v>0.10811374588190335</v>
      </c>
      <c r="CO15" s="69">
        <v>0.21317259204744979</v>
      </c>
      <c r="CP15" s="69">
        <v>0.3882576310767864</v>
      </c>
      <c r="CQ15" s="69"/>
      <c r="CR15" s="69">
        <f t="shared" si="50"/>
        <v>0.28014388519488304</v>
      </c>
      <c r="CS15" s="69">
        <f>'RD T1'!E275</f>
        <v>9.9628205488492189E-2</v>
      </c>
      <c r="CT15" s="69">
        <f t="shared" si="51"/>
        <v>0.37977209068337525</v>
      </c>
    </row>
    <row r="16" spans="1:98" x14ac:dyDescent="0.2">
      <c r="A16" s="10" t="str">
        <f>name!D12</f>
        <v>33 Protective service occupations</v>
      </c>
      <c r="B16" s="69">
        <v>3.1714398819373303E-2</v>
      </c>
      <c r="C16" s="69">
        <v>3.2893577024820889E-2</v>
      </c>
      <c r="D16" s="69">
        <v>3.8098402920918088E-2</v>
      </c>
      <c r="E16" s="69">
        <v>3.9838090579453908E-2</v>
      </c>
      <c r="F16" s="69">
        <v>5.5637030411502912E-2</v>
      </c>
      <c r="G16" s="11"/>
      <c r="H16" s="69">
        <f t="shared" si="26"/>
        <v>1.7538627490584824E-2</v>
      </c>
      <c r="I16" s="69">
        <f>'RD T1'!E44</f>
        <v>1.5316187862624855E-2</v>
      </c>
      <c r="J16" s="69">
        <f t="shared" si="27"/>
        <v>3.2854815353209679E-2</v>
      </c>
      <c r="L16" t="str">
        <f t="shared" si="28"/>
        <v>33 Protective service occupations</v>
      </c>
      <c r="M16" s="69">
        <v>0.57435793227429977</v>
      </c>
      <c r="N16" s="69">
        <v>0.64864816267345826</v>
      </c>
      <c r="O16" s="69">
        <v>0.79799408373351932</v>
      </c>
      <c r="P16" s="69">
        <v>0.7449061844283229</v>
      </c>
      <c r="Q16" s="69">
        <v>1.0493913822867349</v>
      </c>
      <c r="R16" s="11"/>
      <c r="S16" s="69">
        <f t="shared" si="29"/>
        <v>0.25139729855321558</v>
      </c>
      <c r="T16" s="69">
        <f>'RD T1'!E73</f>
        <v>0.28052913729778572</v>
      </c>
      <c r="U16" s="69">
        <f t="shared" si="30"/>
        <v>0.5319264358510013</v>
      </c>
      <c r="W16" t="str">
        <f t="shared" si="31"/>
        <v>33 Protective service occupations</v>
      </c>
      <c r="X16" s="69">
        <v>2.5696987458402085</v>
      </c>
      <c r="Y16" s="69">
        <v>2.8574932761124852</v>
      </c>
      <c r="Z16" s="69">
        <v>3.1172682715985887</v>
      </c>
      <c r="AA16" s="69">
        <v>2.8304793541040105</v>
      </c>
      <c r="AB16" s="69">
        <v>3.6691842644125323</v>
      </c>
      <c r="AC16" s="69"/>
      <c r="AD16" s="69">
        <f t="shared" si="32"/>
        <v>0.55191599281394366</v>
      </c>
      <c r="AE16" s="69">
        <f>'RD T1'!E102</f>
        <v>1.3040567289382494</v>
      </c>
      <c r="AF16" s="69">
        <f t="shared" si="33"/>
        <v>1.8559727217521931</v>
      </c>
      <c r="AH16" t="str">
        <f t="shared" si="34"/>
        <v>33 Protective service occupations</v>
      </c>
      <c r="AI16" s="69">
        <v>0.67773451262162543</v>
      </c>
      <c r="AJ16" s="69">
        <v>0.71983662617728184</v>
      </c>
      <c r="AK16" s="69">
        <v>0.78926885723123696</v>
      </c>
      <c r="AL16" s="69">
        <v>0.71573333913138826</v>
      </c>
      <c r="AM16" s="69">
        <v>0.89221358319355926</v>
      </c>
      <c r="AN16" s="69"/>
      <c r="AO16" s="69">
        <f t="shared" si="35"/>
        <v>0.10294472596232229</v>
      </c>
      <c r="AP16" s="69">
        <f>'RD T1'!E131</f>
        <v>0.28970516020107651</v>
      </c>
      <c r="AQ16" s="69">
        <f t="shared" si="36"/>
        <v>0.3926498861633988</v>
      </c>
      <c r="AS16" t="str">
        <f t="shared" si="37"/>
        <v>33 Protective service occupations</v>
      </c>
      <c r="AT16" s="69">
        <v>0.66099151744679252</v>
      </c>
      <c r="AU16" s="69">
        <v>0.60601685677325667</v>
      </c>
      <c r="AV16" s="69">
        <v>0.64765105697072289</v>
      </c>
      <c r="AW16" s="69">
        <v>0.49670926449445085</v>
      </c>
      <c r="AX16" s="69">
        <v>0.52402208833482089</v>
      </c>
      <c r="AY16" s="69"/>
      <c r="AZ16" s="69">
        <f t="shared" si="38"/>
        <v>-0.123628968635902</v>
      </c>
      <c r="BA16" s="69">
        <f>'RD T1'!E160</f>
        <v>0.18494470124330531</v>
      </c>
      <c r="BB16" s="69">
        <f t="shared" si="39"/>
        <v>6.1315732607403306E-2</v>
      </c>
      <c r="BD16" t="str">
        <f t="shared" si="40"/>
        <v>33 Protective service occupations</v>
      </c>
      <c r="BE16" s="69">
        <v>2.2458181073087573</v>
      </c>
      <c r="BF16" s="69">
        <v>1.824983789990521</v>
      </c>
      <c r="BG16" s="69">
        <v>2.0420441808653575</v>
      </c>
      <c r="BH16" s="69">
        <v>1.6996258494380956</v>
      </c>
      <c r="BI16" s="69">
        <v>1.5145007434134616</v>
      </c>
      <c r="BJ16" s="69"/>
      <c r="BK16" s="69">
        <f t="shared" si="41"/>
        <v>-0.52754343745189591</v>
      </c>
      <c r="BL16" s="69">
        <f>'RD T1'!E189</f>
        <v>0.41401717549608846</v>
      </c>
      <c r="BM16" s="69">
        <f t="shared" si="42"/>
        <v>-0.11352626195580745</v>
      </c>
      <c r="BO16" t="str">
        <f t="shared" si="43"/>
        <v>33 Protective service occupations</v>
      </c>
      <c r="BP16" s="69">
        <v>2.384039076390176</v>
      </c>
      <c r="BQ16" s="69">
        <v>2.2768191162432303</v>
      </c>
      <c r="BR16" s="69">
        <v>2.1810933571757327</v>
      </c>
      <c r="BS16" s="69">
        <v>1.7885125951354279</v>
      </c>
      <c r="BT16" s="69">
        <v>1.3863256860847744</v>
      </c>
      <c r="BU16" s="69"/>
      <c r="BV16" s="69">
        <f t="shared" si="44"/>
        <v>-0.79476767109095836</v>
      </c>
      <c r="BW16" s="69">
        <f>'RD T1'!E218</f>
        <v>0.48195830797204064</v>
      </c>
      <c r="BX16" s="69">
        <f t="shared" si="45"/>
        <v>-0.31280936311891772</v>
      </c>
      <c r="BZ16" t="str">
        <f t="shared" si="46"/>
        <v>33 Protective service occupations</v>
      </c>
      <c r="CA16" s="69">
        <v>1.3423355377780293</v>
      </c>
      <c r="CB16" s="69">
        <v>1.156259863298529</v>
      </c>
      <c r="CC16" s="69">
        <v>1.1395915521794659</v>
      </c>
      <c r="CD16" s="69">
        <v>0.96577402439345261</v>
      </c>
      <c r="CE16" s="69">
        <v>0.80506313211111669</v>
      </c>
      <c r="CF16" s="69"/>
      <c r="CG16" s="69">
        <f t="shared" si="47"/>
        <v>-0.33452842006834926</v>
      </c>
      <c r="CH16" s="69">
        <f>'RD T1'!E247</f>
        <v>0.33476995157638983</v>
      </c>
      <c r="CI16" s="69">
        <f t="shared" si="48"/>
        <v>2.4153150804057111E-4</v>
      </c>
      <c r="CK16" t="str">
        <f t="shared" si="49"/>
        <v>33 Protective service occupations</v>
      </c>
      <c r="CL16" s="69">
        <v>0.17575861354654884</v>
      </c>
      <c r="CM16" s="69">
        <v>0.15388849842783164</v>
      </c>
      <c r="CN16" s="69">
        <v>0.14736235712452683</v>
      </c>
      <c r="CO16" s="69">
        <v>8.1444741772794996E-2</v>
      </c>
      <c r="CP16" s="69">
        <v>9.1290438326540962E-2</v>
      </c>
      <c r="CQ16" s="69"/>
      <c r="CR16" s="69">
        <f t="shared" si="50"/>
        <v>-5.607191879798587E-2</v>
      </c>
      <c r="CS16" s="69">
        <f>'RD T1'!E276</f>
        <v>1.75383823193507E-2</v>
      </c>
      <c r="CT16" s="69">
        <f t="shared" si="51"/>
        <v>-3.8533536478635166E-2</v>
      </c>
    </row>
    <row r="17" spans="1:98" x14ac:dyDescent="0.2">
      <c r="A17" s="10" t="str">
        <f>name!D13</f>
        <v>34 Culture, media and sports occupations</v>
      </c>
      <c r="B17" s="69">
        <v>0.17495353412059525</v>
      </c>
      <c r="C17" s="69">
        <v>0.22739984336794838</v>
      </c>
      <c r="D17" s="69">
        <v>0.24763270730081513</v>
      </c>
      <c r="E17" s="69">
        <v>0.27179425241555244</v>
      </c>
      <c r="F17" s="69">
        <v>0.34496004904053473</v>
      </c>
      <c r="G17" s="11"/>
      <c r="H17" s="69">
        <f t="shared" si="26"/>
        <v>9.7327341739719603E-2</v>
      </c>
      <c r="I17" s="69">
        <f>'RD T1'!E45</f>
        <v>0.15835493456416891</v>
      </c>
      <c r="J17" s="69">
        <f t="shared" si="27"/>
        <v>0.25568227630388851</v>
      </c>
      <c r="L17" t="str">
        <f t="shared" si="28"/>
        <v>34 Culture, media and sports occupations</v>
      </c>
      <c r="M17" s="69">
        <v>3.0237708117966933</v>
      </c>
      <c r="N17" s="69">
        <v>3.2887675629840167</v>
      </c>
      <c r="O17" s="69">
        <v>3.8348851272335853</v>
      </c>
      <c r="P17" s="69">
        <v>4.0513483650853219</v>
      </c>
      <c r="Q17" s="69">
        <v>5.2168246764093889</v>
      </c>
      <c r="R17" s="11"/>
      <c r="S17" s="69">
        <f t="shared" si="29"/>
        <v>1.3819395491758035</v>
      </c>
      <c r="T17" s="69">
        <f>'RD T1'!E74</f>
        <v>2.3096057743097784</v>
      </c>
      <c r="U17" s="69">
        <f t="shared" si="30"/>
        <v>3.691545323485582</v>
      </c>
      <c r="W17" t="str">
        <f t="shared" si="31"/>
        <v>34 Culture, media and sports occupations</v>
      </c>
      <c r="X17" s="69">
        <v>6.980172898128238</v>
      </c>
      <c r="Y17" s="69">
        <v>6.7850039389768844</v>
      </c>
      <c r="Z17" s="69">
        <v>6.7559274354848879</v>
      </c>
      <c r="AA17" s="69">
        <v>6.3171488431806786</v>
      </c>
      <c r="AB17" s="69">
        <v>6.8988078177971053</v>
      </c>
      <c r="AC17" s="69"/>
      <c r="AD17" s="69">
        <f t="shared" si="32"/>
        <v>0.14288038231221734</v>
      </c>
      <c r="AE17" s="69">
        <f>'RD T1'!E103</f>
        <v>3.1905577536701588</v>
      </c>
      <c r="AF17" s="69">
        <f t="shared" si="33"/>
        <v>3.3334381359823761</v>
      </c>
      <c r="AH17" t="str">
        <f t="shared" si="34"/>
        <v>34 Culture, media and sports occupations</v>
      </c>
      <c r="AI17" s="69">
        <v>0.75919575208296686</v>
      </c>
      <c r="AJ17" s="69">
        <v>0.77391846285429811</v>
      </c>
      <c r="AK17" s="69">
        <v>0.87023031621554137</v>
      </c>
      <c r="AL17" s="69">
        <v>0.77921945868403919</v>
      </c>
      <c r="AM17" s="69">
        <v>0.96479053964701167</v>
      </c>
      <c r="AN17" s="69"/>
      <c r="AO17" s="69">
        <f t="shared" si="35"/>
        <v>9.4560223431470303E-2</v>
      </c>
      <c r="AP17" s="69">
        <f>'RD T1'!E132</f>
        <v>0.38485613106052219</v>
      </c>
      <c r="AQ17" s="69">
        <f t="shared" si="36"/>
        <v>0.47941635449199249</v>
      </c>
      <c r="AS17" t="str">
        <f t="shared" si="37"/>
        <v>34 Culture, media and sports occupations</v>
      </c>
      <c r="AT17" s="69">
        <v>1.135851795076591</v>
      </c>
      <c r="AU17" s="69">
        <v>1.053820920766132</v>
      </c>
      <c r="AV17" s="69">
        <v>1.0181186306133434</v>
      </c>
      <c r="AW17" s="69">
        <v>0.88019318821331238</v>
      </c>
      <c r="AX17" s="69">
        <v>0.8805714873000009</v>
      </c>
      <c r="AY17" s="69"/>
      <c r="AZ17" s="69">
        <f t="shared" si="38"/>
        <v>-0.1375471433133425</v>
      </c>
      <c r="BA17" s="69">
        <f>'RD T1'!E161</f>
        <v>0.40835915531223721</v>
      </c>
      <c r="BB17" s="69">
        <f t="shared" si="39"/>
        <v>0.27081201199889471</v>
      </c>
      <c r="BD17" t="str">
        <f t="shared" si="40"/>
        <v>34 Culture, media and sports occupations</v>
      </c>
      <c r="BE17" s="69">
        <v>2.6978237187617515</v>
      </c>
      <c r="BF17" s="69">
        <v>2.1643261217752046</v>
      </c>
      <c r="BG17" s="69">
        <v>2.3676601334744483</v>
      </c>
      <c r="BH17" s="69">
        <v>2.0214966069750613</v>
      </c>
      <c r="BI17" s="69">
        <v>2.0319130953326376</v>
      </c>
      <c r="BJ17" s="69"/>
      <c r="BK17" s="69">
        <f t="shared" si="41"/>
        <v>-0.33574703814181062</v>
      </c>
      <c r="BL17" s="69">
        <f>'RD T1'!E190</f>
        <v>0.74404978125639931</v>
      </c>
      <c r="BM17" s="69">
        <f t="shared" si="42"/>
        <v>0.4083027431145887</v>
      </c>
      <c r="BO17" t="str">
        <f t="shared" si="43"/>
        <v>34 Culture, media and sports occupations</v>
      </c>
      <c r="BP17" s="69">
        <v>1.6279108176057158</v>
      </c>
      <c r="BQ17" s="69">
        <v>1.276088585649465</v>
      </c>
      <c r="BR17" s="69">
        <v>1.142548229194184</v>
      </c>
      <c r="BS17" s="69">
        <v>0.8661485908358062</v>
      </c>
      <c r="BT17" s="69">
        <v>0.53042017012195664</v>
      </c>
      <c r="BU17" s="69"/>
      <c r="BV17" s="69">
        <f t="shared" si="44"/>
        <v>-0.61212805907222734</v>
      </c>
      <c r="BW17" s="69">
        <f>'RD T1'!E219</f>
        <v>0.29293769275326009</v>
      </c>
      <c r="BX17" s="69">
        <f t="shared" si="45"/>
        <v>-0.31919036631896724</v>
      </c>
      <c r="BZ17" t="str">
        <f t="shared" si="46"/>
        <v>34 Culture, media and sports occupations</v>
      </c>
      <c r="CA17" s="69">
        <v>1.1855471362827925</v>
      </c>
      <c r="CB17" s="69">
        <v>0.97230591146018408</v>
      </c>
      <c r="CC17" s="69">
        <v>0.88386386782025095</v>
      </c>
      <c r="CD17" s="69">
        <v>0.68471838446373046</v>
      </c>
      <c r="CE17" s="69">
        <v>0.41023167308470915</v>
      </c>
      <c r="CF17" s="69"/>
      <c r="CG17" s="69">
        <f t="shared" si="47"/>
        <v>-0.4736321947355418</v>
      </c>
      <c r="CH17" s="69">
        <f>'RD T1'!E248</f>
        <v>0.219758843951189</v>
      </c>
      <c r="CI17" s="69">
        <f t="shared" si="48"/>
        <v>-0.2538733507843528</v>
      </c>
      <c r="CK17" t="str">
        <f t="shared" si="49"/>
        <v>34 Culture, media and sports occupations</v>
      </c>
      <c r="CL17" s="69">
        <v>0.28920114155909549</v>
      </c>
      <c r="CM17" s="69">
        <v>0.31725175145472956</v>
      </c>
      <c r="CN17" s="69">
        <v>0.30757156604014635</v>
      </c>
      <c r="CO17" s="69">
        <v>0.35772655752986016</v>
      </c>
      <c r="CP17" s="69">
        <v>0.49000663676228839</v>
      </c>
      <c r="CQ17" s="69"/>
      <c r="CR17" s="69">
        <f t="shared" si="50"/>
        <v>0.18243507072214205</v>
      </c>
      <c r="CS17" s="69">
        <f>'RD T1'!E277</f>
        <v>0.1166062329442614</v>
      </c>
      <c r="CT17" s="69">
        <f t="shared" si="51"/>
        <v>0.29904130366640347</v>
      </c>
    </row>
    <row r="18" spans="1:98" x14ac:dyDescent="0.2">
      <c r="A18" s="10" t="str">
        <f>name!D14</f>
        <v>35 Business and public service associate professionals</v>
      </c>
      <c r="B18" s="69">
        <v>0.61688153487720854</v>
      </c>
      <c r="C18" s="69">
        <v>0.73707879045775193</v>
      </c>
      <c r="D18" s="69">
        <v>0.86652366738575803</v>
      </c>
      <c r="E18" s="69">
        <v>1.0176005931114716</v>
      </c>
      <c r="F18" s="69">
        <v>1.3608135179602556</v>
      </c>
      <c r="G18" s="11"/>
      <c r="H18" s="69">
        <f t="shared" si="26"/>
        <v>0.49428985057449759</v>
      </c>
      <c r="I18" s="69">
        <f>'RD T1'!E46</f>
        <v>0.54292327145863273</v>
      </c>
      <c r="J18" s="69">
        <f t="shared" si="27"/>
        <v>1.0372131220331302</v>
      </c>
      <c r="L18" t="str">
        <f t="shared" si="28"/>
        <v>35 Business and public service associate professionals</v>
      </c>
      <c r="M18" s="69">
        <v>6.4097363727873811</v>
      </c>
      <c r="N18" s="69">
        <v>7.9040226448427902</v>
      </c>
      <c r="O18" s="69">
        <v>8.597515374192259</v>
      </c>
      <c r="P18" s="69">
        <v>9.8673459482274897</v>
      </c>
      <c r="Q18" s="69">
        <v>12.38529216954197</v>
      </c>
      <c r="R18" s="11"/>
      <c r="S18" s="69">
        <f t="shared" si="29"/>
        <v>3.7877767953497106</v>
      </c>
      <c r="T18" s="69">
        <f>'RD T1'!E75</f>
        <v>5.2131483043919564</v>
      </c>
      <c r="U18" s="69">
        <f t="shared" si="30"/>
        <v>9.0009250997416679</v>
      </c>
      <c r="W18" t="str">
        <f t="shared" si="31"/>
        <v>35 Business and public service associate professionals</v>
      </c>
      <c r="X18" s="69">
        <v>14.656682769824599</v>
      </c>
      <c r="Y18" s="69">
        <v>16.051143658873357</v>
      </c>
      <c r="Z18" s="69">
        <v>16.21072784552895</v>
      </c>
      <c r="AA18" s="69">
        <v>16.821522918737358</v>
      </c>
      <c r="AB18" s="69">
        <v>18.348289679380827</v>
      </c>
      <c r="AC18" s="69"/>
      <c r="AD18" s="69">
        <f t="shared" si="32"/>
        <v>2.1375618338518763</v>
      </c>
      <c r="AE18" s="69">
        <f>'RD T1'!E104</f>
        <v>8.6818935273547382</v>
      </c>
      <c r="AF18" s="69">
        <f t="shared" si="33"/>
        <v>10.819455361206614</v>
      </c>
      <c r="AH18" t="str">
        <f t="shared" si="34"/>
        <v>35 Business and public service associate professionals</v>
      </c>
      <c r="AI18" s="69">
        <v>3.7738751286231977</v>
      </c>
      <c r="AJ18" s="69">
        <v>4.1588111382008428</v>
      </c>
      <c r="AK18" s="69">
        <v>4.3121265240101421</v>
      </c>
      <c r="AL18" s="69">
        <v>4.4738217011828993</v>
      </c>
      <c r="AM18" s="69">
        <v>5.1010585097437167</v>
      </c>
      <c r="AN18" s="69"/>
      <c r="AO18" s="69">
        <f t="shared" si="35"/>
        <v>0.78893198573357459</v>
      </c>
      <c r="AP18" s="69">
        <f>'RD T1'!E133</f>
        <v>2.2635526339404946</v>
      </c>
      <c r="AQ18" s="69">
        <f t="shared" si="36"/>
        <v>3.0524846196740691</v>
      </c>
      <c r="AS18" t="str">
        <f t="shared" si="37"/>
        <v>35 Business and public service associate professionals</v>
      </c>
      <c r="AT18" s="69">
        <v>3.515484810142333</v>
      </c>
      <c r="AU18" s="69">
        <v>3.812787324704213</v>
      </c>
      <c r="AV18" s="69">
        <v>3.9224709612525386</v>
      </c>
      <c r="AW18" s="69">
        <v>4.0078522415491804</v>
      </c>
      <c r="AX18" s="69">
        <v>4.5082530574367068</v>
      </c>
      <c r="AY18" s="69"/>
      <c r="AZ18" s="69">
        <f t="shared" si="38"/>
        <v>0.58578209618416821</v>
      </c>
      <c r="BA18" s="69">
        <f>'RD T1'!E162</f>
        <v>1.992394115181477</v>
      </c>
      <c r="BB18" s="69">
        <f t="shared" si="39"/>
        <v>2.578176211365645</v>
      </c>
      <c r="BD18" t="str">
        <f t="shared" si="40"/>
        <v>35 Business and public service associate professionals</v>
      </c>
      <c r="BE18" s="69">
        <v>9.828073294018461</v>
      </c>
      <c r="BF18" s="69">
        <v>9.4342864208857335</v>
      </c>
      <c r="BG18" s="69">
        <v>10.51379762992709</v>
      </c>
      <c r="BH18" s="69">
        <v>10.070023131738376</v>
      </c>
      <c r="BI18" s="69">
        <v>10.043639724639783</v>
      </c>
      <c r="BJ18" s="69"/>
      <c r="BK18" s="69">
        <f t="shared" si="41"/>
        <v>-0.47015790528730683</v>
      </c>
      <c r="BL18" s="69">
        <f>'RD T1'!E191</f>
        <v>4.3387442118063939</v>
      </c>
      <c r="BM18" s="69">
        <f t="shared" si="42"/>
        <v>3.8685863065190871</v>
      </c>
      <c r="BO18" t="str">
        <f t="shared" si="43"/>
        <v>35 Business and public service associate professionals</v>
      </c>
      <c r="BP18" s="69">
        <v>7.9469614781883857</v>
      </c>
      <c r="BQ18" s="69">
        <v>7.8353572515232743</v>
      </c>
      <c r="BR18" s="69">
        <v>7.6229154924490876</v>
      </c>
      <c r="BS18" s="69">
        <v>7.2830403557597254</v>
      </c>
      <c r="BT18" s="69">
        <v>6.1474797639290779</v>
      </c>
      <c r="BU18" s="69"/>
      <c r="BV18" s="69">
        <f t="shared" si="44"/>
        <v>-1.4754357285200097</v>
      </c>
      <c r="BW18" s="69">
        <f>'RD T1'!E220</f>
        <v>2.6817226681691904</v>
      </c>
      <c r="BX18" s="69">
        <f t="shared" si="45"/>
        <v>1.2062869396491807</v>
      </c>
      <c r="BZ18" t="str">
        <f t="shared" si="46"/>
        <v>35 Business and public service associate professionals</v>
      </c>
      <c r="CA18" s="69">
        <v>4.6993463904445392</v>
      </c>
      <c r="CB18" s="69">
        <v>4.3074156166403013</v>
      </c>
      <c r="CC18" s="69">
        <v>3.9881578788608718</v>
      </c>
      <c r="CD18" s="69">
        <v>3.6790457609159999</v>
      </c>
      <c r="CE18" s="69">
        <v>2.3267284055443911</v>
      </c>
      <c r="CF18" s="69"/>
      <c r="CG18" s="69">
        <f t="shared" si="47"/>
        <v>-1.6614294733164807</v>
      </c>
      <c r="CH18" s="69">
        <f>'RD T1'!E249</f>
        <v>1.1323707180881928</v>
      </c>
      <c r="CI18" s="69">
        <f t="shared" si="48"/>
        <v>-0.52905875522828794</v>
      </c>
      <c r="CK18" t="str">
        <f t="shared" si="49"/>
        <v>35 Business and public service associate professionals</v>
      </c>
      <c r="CL18" s="69">
        <v>0.78504029806083697</v>
      </c>
      <c r="CM18" s="69">
        <v>0.88955857832963792</v>
      </c>
      <c r="CN18" s="69">
        <v>0.90496491206532204</v>
      </c>
      <c r="CO18" s="69">
        <v>0.98271376280101519</v>
      </c>
      <c r="CP18" s="69">
        <v>1.2953733863132415</v>
      </c>
      <c r="CQ18" s="69"/>
      <c r="CR18" s="69">
        <f t="shared" si="50"/>
        <v>0.39040847424791947</v>
      </c>
      <c r="CS18" s="69">
        <f>'RD T1'!E278</f>
        <v>0.30830325616571569</v>
      </c>
      <c r="CT18" s="69">
        <f t="shared" si="51"/>
        <v>0.69871173041363521</v>
      </c>
    </row>
    <row r="19" spans="1:98" x14ac:dyDescent="0.2">
      <c r="A19" s="10" t="str">
        <f>name!D15</f>
        <v>41 Administrative occupations</v>
      </c>
      <c r="B19" s="69">
        <v>0.32783605848287506</v>
      </c>
      <c r="C19" s="69">
        <v>0.37244859355737764</v>
      </c>
      <c r="D19" s="69">
        <v>0.45536121553045922</v>
      </c>
      <c r="E19" s="69">
        <v>0.56550500909028345</v>
      </c>
      <c r="F19" s="69">
        <v>0.80732834034764933</v>
      </c>
      <c r="G19" s="11"/>
      <c r="H19" s="69">
        <f t="shared" si="26"/>
        <v>0.35196712481719011</v>
      </c>
      <c r="I19" s="69">
        <f>'RD T1'!E47</f>
        <v>0.34097392298302276</v>
      </c>
      <c r="J19" s="69">
        <f t="shared" si="27"/>
        <v>0.69294104780021293</v>
      </c>
      <c r="L19" t="str">
        <f t="shared" si="28"/>
        <v>41 Administrative occupations</v>
      </c>
      <c r="M19" s="69">
        <v>3.8446263711988395</v>
      </c>
      <c r="N19" s="69">
        <v>4.5964668696557673</v>
      </c>
      <c r="O19" s="69">
        <v>5.0395712117130476</v>
      </c>
      <c r="P19" s="69">
        <v>6.345267122582503</v>
      </c>
      <c r="Q19" s="69">
        <v>8.5538174358808075</v>
      </c>
      <c r="R19" s="11"/>
      <c r="S19" s="69">
        <f t="shared" si="29"/>
        <v>3.5142462241677599</v>
      </c>
      <c r="T19" s="69">
        <f>'RD T1'!E76</f>
        <v>3.749814662227108</v>
      </c>
      <c r="U19" s="69">
        <f t="shared" si="30"/>
        <v>7.2640608863948675</v>
      </c>
      <c r="W19" t="str">
        <f t="shared" si="31"/>
        <v>41 Administrative occupations</v>
      </c>
      <c r="X19" s="69">
        <v>12.958962872686509</v>
      </c>
      <c r="Y19" s="69">
        <v>13.893055316756049</v>
      </c>
      <c r="Z19" s="69">
        <v>14.473642347086871</v>
      </c>
      <c r="AA19" s="69">
        <v>16.928860261598995</v>
      </c>
      <c r="AB19" s="69">
        <v>20.54089226513144</v>
      </c>
      <c r="AC19" s="69"/>
      <c r="AD19" s="69">
        <f t="shared" si="32"/>
        <v>6.0672499180445687</v>
      </c>
      <c r="AE19" s="69">
        <f>'RD T1'!E105</f>
        <v>9.931533957460239</v>
      </c>
      <c r="AF19" s="69">
        <f t="shared" si="33"/>
        <v>15.998783875504808</v>
      </c>
      <c r="AH19" t="str">
        <f t="shared" si="34"/>
        <v>41 Administrative occupations</v>
      </c>
      <c r="AI19" s="69">
        <v>4.7979402111403973</v>
      </c>
      <c r="AJ19" s="69">
        <v>5.2078615909451731</v>
      </c>
      <c r="AK19" s="69">
        <v>5.5126501599091853</v>
      </c>
      <c r="AL19" s="69">
        <v>6.2558456535393967</v>
      </c>
      <c r="AM19" s="69">
        <v>7.475998698672651</v>
      </c>
      <c r="AN19" s="69"/>
      <c r="AO19" s="69">
        <f t="shared" si="35"/>
        <v>1.9633485387634657</v>
      </c>
      <c r="AP19" s="69">
        <f>'RD T1'!E134</f>
        <v>3.8367077836270953</v>
      </c>
      <c r="AQ19" s="69">
        <f t="shared" si="36"/>
        <v>5.800056322390561</v>
      </c>
      <c r="AS19" t="str">
        <f t="shared" si="37"/>
        <v>41 Administrative occupations</v>
      </c>
      <c r="AT19" s="69">
        <v>4.4671840598983596</v>
      </c>
      <c r="AU19" s="69">
        <v>4.7356721448133232</v>
      </c>
      <c r="AV19" s="69">
        <v>5.025839870431132</v>
      </c>
      <c r="AW19" s="69">
        <v>5.3429805793531058</v>
      </c>
      <c r="AX19" s="69">
        <v>6.2383737743052148</v>
      </c>
      <c r="AY19" s="69"/>
      <c r="AZ19" s="69">
        <f t="shared" si="38"/>
        <v>1.2125339038740828</v>
      </c>
      <c r="BA19" s="69">
        <f>'RD T1'!E163</f>
        <v>3.0859697708893141</v>
      </c>
      <c r="BB19" s="69">
        <f t="shared" si="39"/>
        <v>4.2985036747633973</v>
      </c>
      <c r="BD19" t="str">
        <f t="shared" si="40"/>
        <v>41 Administrative occupations</v>
      </c>
      <c r="BE19" s="69">
        <v>14.469697245542841</v>
      </c>
      <c r="BF19" s="69">
        <v>13.029916687204379</v>
      </c>
      <c r="BG19" s="69">
        <v>14.289550441048705</v>
      </c>
      <c r="BH19" s="69">
        <v>13.68364429757602</v>
      </c>
      <c r="BI19" s="69">
        <v>10.793895171686266</v>
      </c>
      <c r="BJ19" s="69"/>
      <c r="BK19" s="69">
        <f t="shared" si="41"/>
        <v>-3.4956552693624392</v>
      </c>
      <c r="BL19" s="69">
        <f>'RD T1'!E192</f>
        <v>6.3374569333908797</v>
      </c>
      <c r="BM19" s="69">
        <f t="shared" si="42"/>
        <v>2.8418016640284405</v>
      </c>
      <c r="BO19" t="str">
        <f t="shared" si="43"/>
        <v>41 Administrative occupations</v>
      </c>
      <c r="BP19" s="69">
        <v>16.180226655460125</v>
      </c>
      <c r="BQ19" s="69">
        <v>13.97653501315467</v>
      </c>
      <c r="BR19" s="69">
        <v>14.081576736461994</v>
      </c>
      <c r="BS19" s="69">
        <v>13.331511657344576</v>
      </c>
      <c r="BT19" s="69">
        <v>8.8786031516091182</v>
      </c>
      <c r="BU19" s="69"/>
      <c r="BV19" s="69">
        <f t="shared" si="44"/>
        <v>-5.2029735848528755</v>
      </c>
      <c r="BW19" s="69">
        <f>'RD T1'!E221</f>
        <v>5.0200713718927705</v>
      </c>
      <c r="BX19" s="69">
        <f t="shared" si="45"/>
        <v>-0.182902212960105</v>
      </c>
      <c r="BZ19" t="str">
        <f t="shared" si="46"/>
        <v>41 Administrative occupations</v>
      </c>
      <c r="CA19" s="69">
        <v>8.9931727007636901</v>
      </c>
      <c r="CB19" s="69">
        <v>7.8800017464156484</v>
      </c>
      <c r="CC19" s="69">
        <v>6.7880848165951244</v>
      </c>
      <c r="CD19" s="69">
        <v>5.1934160201203348</v>
      </c>
      <c r="CE19" s="69">
        <v>1.6599417357274775</v>
      </c>
      <c r="CF19" s="69"/>
      <c r="CG19" s="69">
        <f t="shared" si="47"/>
        <v>-5.1281430808676465</v>
      </c>
      <c r="CH19" s="69">
        <f>'RD T1'!E250</f>
        <v>1.5363327162299372</v>
      </c>
      <c r="CI19" s="69">
        <f t="shared" si="48"/>
        <v>-3.5918103646377091</v>
      </c>
      <c r="CK19" t="str">
        <f t="shared" si="49"/>
        <v>41 Administrative occupations</v>
      </c>
      <c r="CL19" s="69">
        <v>1.5172329963292155</v>
      </c>
      <c r="CM19" s="69">
        <v>1.584716429988392</v>
      </c>
      <c r="CN19" s="69">
        <v>1.5067625015355552</v>
      </c>
      <c r="CO19" s="69">
        <v>1.1983483607514911</v>
      </c>
      <c r="CP19" s="69">
        <v>0.92394803099907796</v>
      </c>
      <c r="CQ19" s="69"/>
      <c r="CR19" s="69">
        <f t="shared" si="50"/>
        <v>-0.58281447053647728</v>
      </c>
      <c r="CS19" s="69">
        <f>'RD T1'!E279</f>
        <v>0.30692891789622617</v>
      </c>
      <c r="CT19" s="69">
        <f t="shared" si="51"/>
        <v>-0.27588555264025111</v>
      </c>
    </row>
    <row r="20" spans="1:98" x14ac:dyDescent="0.2">
      <c r="A20" s="10" t="str">
        <f>name!D16</f>
        <v>42 Secretarial and related occupations</v>
      </c>
      <c r="B20" s="69">
        <v>3.6013731641129774E-2</v>
      </c>
      <c r="C20" s="69">
        <v>4.6935527963433726E-2</v>
      </c>
      <c r="D20" s="69">
        <v>4.8017236136809263E-2</v>
      </c>
      <c r="E20" s="69">
        <v>7.7789597630499724E-2</v>
      </c>
      <c r="F20" s="69">
        <v>0.1430675237811399</v>
      </c>
      <c r="G20" s="11"/>
      <c r="H20" s="69">
        <f t="shared" si="26"/>
        <v>9.5050287644330642E-2</v>
      </c>
      <c r="I20" s="69">
        <f>'RD T1'!E48</f>
        <v>6.1822224362353656E-2</v>
      </c>
      <c r="J20" s="69">
        <f t="shared" si="27"/>
        <v>0.15687251200668428</v>
      </c>
      <c r="L20" t="str">
        <f t="shared" si="28"/>
        <v>42 Secretarial and related occupations</v>
      </c>
      <c r="M20" s="69">
        <v>0.78952581941496025</v>
      </c>
      <c r="N20" s="69">
        <v>0.90571560262419037</v>
      </c>
      <c r="O20" s="69">
        <v>0.94846309304905319</v>
      </c>
      <c r="P20" s="69">
        <v>1.3161996357546746</v>
      </c>
      <c r="Q20" s="69">
        <v>1.613709015272031</v>
      </c>
      <c r="R20" s="11"/>
      <c r="S20" s="69">
        <f t="shared" si="29"/>
        <v>0.66524592222297785</v>
      </c>
      <c r="T20" s="69">
        <f>'RD T1'!E77</f>
        <v>0.8119335380760796</v>
      </c>
      <c r="U20" s="69">
        <f t="shared" si="30"/>
        <v>1.4771794602990576</v>
      </c>
      <c r="W20" t="str">
        <f t="shared" si="31"/>
        <v>42 Secretarial and related occupations</v>
      </c>
      <c r="X20" s="69">
        <v>2.7742207095767335</v>
      </c>
      <c r="Y20" s="69">
        <v>2.8386784671515186</v>
      </c>
      <c r="Z20" s="69">
        <v>2.8993598529575069</v>
      </c>
      <c r="AA20" s="69">
        <v>3.6918928221380813</v>
      </c>
      <c r="AB20" s="69">
        <v>5.5561765198485471</v>
      </c>
      <c r="AC20" s="69"/>
      <c r="AD20" s="69">
        <f t="shared" si="32"/>
        <v>2.6568166668910402</v>
      </c>
      <c r="AE20" s="69">
        <f>'RD T1'!E106</f>
        <v>2.5313125278900968</v>
      </c>
      <c r="AF20" s="69">
        <f t="shared" si="33"/>
        <v>5.188129194781137</v>
      </c>
      <c r="AH20" t="str">
        <f t="shared" si="34"/>
        <v>42 Secretarial and related occupations</v>
      </c>
      <c r="AI20" s="69">
        <v>1.3806984693771125</v>
      </c>
      <c r="AJ20" s="69">
        <v>1.4110378371224048</v>
      </c>
      <c r="AK20" s="69">
        <v>1.4530983914617308</v>
      </c>
      <c r="AL20" s="69">
        <v>1.7057961981542555</v>
      </c>
      <c r="AM20" s="69">
        <v>2.0267519164538723</v>
      </c>
      <c r="AN20" s="69"/>
      <c r="AO20" s="69">
        <f t="shared" si="35"/>
        <v>0.57365352499214151</v>
      </c>
      <c r="AP20" s="69">
        <f>'RD T1'!E135</f>
        <v>1.0543148879793676</v>
      </c>
      <c r="AQ20" s="69">
        <f t="shared" si="36"/>
        <v>1.6279684129715091</v>
      </c>
      <c r="AS20" t="str">
        <f t="shared" si="37"/>
        <v>42 Secretarial and related occupations</v>
      </c>
      <c r="AT20" s="69">
        <v>1.0879934992771001</v>
      </c>
      <c r="AU20" s="69">
        <v>1.0640221336884408</v>
      </c>
      <c r="AV20" s="69">
        <v>1.0910312348289313</v>
      </c>
      <c r="AW20" s="69">
        <v>1.243911242577157</v>
      </c>
      <c r="AX20" s="69">
        <v>1.2768123662269342</v>
      </c>
      <c r="AY20" s="69"/>
      <c r="AZ20" s="69">
        <f t="shared" si="38"/>
        <v>0.1857811313980029</v>
      </c>
      <c r="BA20" s="69">
        <f>'RD T1'!E164</f>
        <v>0.70143873876382667</v>
      </c>
      <c r="BB20" s="69">
        <f t="shared" si="39"/>
        <v>0.88721987016182957</v>
      </c>
      <c r="BD20" t="str">
        <f t="shared" si="40"/>
        <v>42 Secretarial and related occupations</v>
      </c>
      <c r="BE20" s="69">
        <v>3.9502268339630691</v>
      </c>
      <c r="BF20" s="69">
        <v>3.4459489012488822</v>
      </c>
      <c r="BG20" s="69">
        <v>3.594620072013015</v>
      </c>
      <c r="BH20" s="69">
        <v>3.3219724158287303</v>
      </c>
      <c r="BI20" s="69">
        <v>0.66313824117873632</v>
      </c>
      <c r="BJ20" s="69"/>
      <c r="BK20" s="69">
        <f t="shared" si="41"/>
        <v>-2.9314818308342785</v>
      </c>
      <c r="BL20" s="69">
        <f>'RD T1'!E193</f>
        <v>1.2023480252636218</v>
      </c>
      <c r="BM20" s="69">
        <f t="shared" si="42"/>
        <v>-1.7291338055706567</v>
      </c>
      <c r="BO20" t="str">
        <f t="shared" si="43"/>
        <v>42 Secretarial and related occupations</v>
      </c>
      <c r="BP20" s="69">
        <v>5.2433031031130293</v>
      </c>
      <c r="BQ20" s="69">
        <v>3.9160722450475687</v>
      </c>
      <c r="BR20" s="69">
        <v>3.8118616578256508</v>
      </c>
      <c r="BS20" s="69">
        <v>2.8036552837506976</v>
      </c>
      <c r="BT20" s="69">
        <v>0.54903534017295863</v>
      </c>
      <c r="BU20" s="69"/>
      <c r="BV20" s="69">
        <f t="shared" si="44"/>
        <v>-3.2628263176526922</v>
      </c>
      <c r="BW20" s="69">
        <f>'RD T1'!E222</f>
        <v>0.92404783109895849</v>
      </c>
      <c r="BX20" s="69">
        <f t="shared" si="45"/>
        <v>-2.3387784865537338</v>
      </c>
      <c r="BZ20" t="str">
        <f t="shared" si="46"/>
        <v>42 Secretarial and related occupations</v>
      </c>
      <c r="CA20" s="69">
        <v>4.0560248989217715</v>
      </c>
      <c r="CB20" s="69">
        <v>3.5541681888535286</v>
      </c>
      <c r="CC20" s="69">
        <v>2.9273393077959509</v>
      </c>
      <c r="CD20" s="69">
        <v>1.2680306250131539</v>
      </c>
      <c r="CE20" s="69">
        <v>0.15550196730795235</v>
      </c>
      <c r="CF20" s="69"/>
      <c r="CG20" s="69">
        <f t="shared" si="47"/>
        <v>-2.7718373404879983</v>
      </c>
      <c r="CH20" s="69">
        <f>'RD T1'!E251</f>
        <v>0.46587944890043353</v>
      </c>
      <c r="CI20" s="69">
        <f t="shared" si="48"/>
        <v>-2.3059578915875649</v>
      </c>
      <c r="CK20" t="str">
        <f t="shared" si="49"/>
        <v>42 Secretarial and related occupations</v>
      </c>
      <c r="CL20" s="69">
        <v>0.70572922088143142</v>
      </c>
      <c r="CM20" s="69">
        <v>0.74444580160847296</v>
      </c>
      <c r="CN20" s="69">
        <v>0.70863677479594911</v>
      </c>
      <c r="CO20" s="69">
        <v>0.58528165720787617</v>
      </c>
      <c r="CP20" s="69">
        <v>0.33474425257376622</v>
      </c>
      <c r="CQ20" s="69"/>
      <c r="CR20" s="69">
        <f t="shared" si="50"/>
        <v>-0.37389252222218289</v>
      </c>
      <c r="CS20" s="69">
        <f>'RD T1'!E280</f>
        <v>0.17601337130279557</v>
      </c>
      <c r="CT20" s="69">
        <f t="shared" si="51"/>
        <v>-0.19787915091938732</v>
      </c>
    </row>
    <row r="21" spans="1:98" x14ac:dyDescent="0.2">
      <c r="A21" s="10" t="str">
        <f>name!D17</f>
        <v>51 Skilled agricultural and related trades</v>
      </c>
      <c r="B21" s="69">
        <v>2.9912210485706626E-2</v>
      </c>
      <c r="C21" s="69">
        <v>3.5188886871064209E-2</v>
      </c>
      <c r="D21" s="69">
        <v>3.9906217067039548E-2</v>
      </c>
      <c r="E21" s="69">
        <v>4.8300005883095867E-2</v>
      </c>
      <c r="F21" s="69">
        <v>6.0673010750285215E-2</v>
      </c>
      <c r="G21" s="11"/>
      <c r="H21" s="69">
        <f t="shared" si="26"/>
        <v>2.0766793683245667E-2</v>
      </c>
      <c r="I21" s="69">
        <f>'RD T1'!E49</f>
        <v>3.6851680095461185E-2</v>
      </c>
      <c r="J21" s="69">
        <f t="shared" si="27"/>
        <v>5.7618473778706852E-2</v>
      </c>
      <c r="L21" t="str">
        <f t="shared" si="28"/>
        <v>51 Skilled agricultural and related trades</v>
      </c>
      <c r="M21" s="69">
        <v>0.17548753644902074</v>
      </c>
      <c r="N21" s="69">
        <v>0.21704501122610229</v>
      </c>
      <c r="O21" s="69">
        <v>0.18444988347621413</v>
      </c>
      <c r="P21" s="69">
        <v>0.19471935462560153</v>
      </c>
      <c r="Q21" s="69">
        <v>0.26598336434130521</v>
      </c>
      <c r="R21" s="11"/>
      <c r="S21" s="69">
        <f t="shared" si="29"/>
        <v>8.1533480865091074E-2</v>
      </c>
      <c r="T21" s="69">
        <f>'RD T1'!E78</f>
        <v>0.12382951730926046</v>
      </c>
      <c r="U21" s="69">
        <f t="shared" si="30"/>
        <v>0.20536299817435155</v>
      </c>
      <c r="W21" t="str">
        <f t="shared" si="31"/>
        <v>51 Skilled agricultural and related trades</v>
      </c>
      <c r="X21" s="69">
        <v>1.3610140318477826</v>
      </c>
      <c r="Y21" s="69">
        <v>1.5124591434786077</v>
      </c>
      <c r="Z21" s="69">
        <v>1.596046261827035</v>
      </c>
      <c r="AA21" s="69">
        <v>1.8280405050631001</v>
      </c>
      <c r="AB21" s="69">
        <v>2.6270544912139591</v>
      </c>
      <c r="AC21" s="69"/>
      <c r="AD21" s="69">
        <f t="shared" si="32"/>
        <v>1.031008229386924</v>
      </c>
      <c r="AE21" s="69">
        <f>'RD T1'!E107</f>
        <v>1.4015416567801227</v>
      </c>
      <c r="AF21" s="69">
        <f t="shared" si="33"/>
        <v>2.4325498861670467</v>
      </c>
      <c r="AH21" t="str">
        <f t="shared" si="34"/>
        <v>51 Skilled agricultural and related trades</v>
      </c>
      <c r="AI21" s="69">
        <v>0.53616698765997617</v>
      </c>
      <c r="AJ21" s="69">
        <v>0.66136377481684838</v>
      </c>
      <c r="AK21" s="69">
        <v>0.55169621000645142</v>
      </c>
      <c r="AL21" s="69">
        <v>0.5862070360889674</v>
      </c>
      <c r="AM21" s="69">
        <v>0.76685586779041437</v>
      </c>
      <c r="AN21" s="69"/>
      <c r="AO21" s="69">
        <f t="shared" si="35"/>
        <v>0.21515965778396295</v>
      </c>
      <c r="AP21" s="69">
        <f>'RD T1'!E136</f>
        <v>0.46186932135596354</v>
      </c>
      <c r="AQ21" s="69">
        <f t="shared" si="36"/>
        <v>0.67702897913992643</v>
      </c>
      <c r="AS21" t="str">
        <f t="shared" si="37"/>
        <v>51 Skilled agricultural and related trades</v>
      </c>
      <c r="AT21" s="69">
        <v>0.77786293236650994</v>
      </c>
      <c r="AU21" s="69">
        <v>1.064784026454713</v>
      </c>
      <c r="AV21" s="69">
        <v>0.88279909222471131</v>
      </c>
      <c r="AW21" s="69">
        <v>0.89935877801977848</v>
      </c>
      <c r="AX21" s="69">
        <v>1.198926766834014</v>
      </c>
      <c r="AY21" s="69"/>
      <c r="AZ21" s="69">
        <f t="shared" si="38"/>
        <v>0.31612767460930269</v>
      </c>
      <c r="BA21" s="69">
        <f>'RD T1'!E165</f>
        <v>0.64686082136361001</v>
      </c>
      <c r="BB21" s="69">
        <f t="shared" si="39"/>
        <v>0.96298849597291269</v>
      </c>
      <c r="BD21" t="str">
        <f t="shared" si="40"/>
        <v>51 Skilled agricultural and related trades</v>
      </c>
      <c r="BE21" s="69">
        <v>1.4795564702664425</v>
      </c>
      <c r="BF21" s="69">
        <v>1.4420694786938599</v>
      </c>
      <c r="BG21" s="69">
        <v>1.3317203524861763</v>
      </c>
      <c r="BH21" s="69">
        <v>1.2452381622966366</v>
      </c>
      <c r="BI21" s="69">
        <v>1.2602448296910884</v>
      </c>
      <c r="BJ21" s="69"/>
      <c r="BK21" s="69">
        <f t="shared" si="41"/>
        <v>-7.1475522795087842E-2</v>
      </c>
      <c r="BL21" s="69">
        <f>'RD T1'!E194</f>
        <v>0.68097777806163162</v>
      </c>
      <c r="BM21" s="69">
        <f t="shared" si="42"/>
        <v>0.60950225526654378</v>
      </c>
      <c r="BO21" t="str">
        <f t="shared" si="43"/>
        <v>51 Skilled agricultural and related trades</v>
      </c>
      <c r="BP21" s="69">
        <v>2.0951888383902038</v>
      </c>
      <c r="BQ21" s="69">
        <v>2.3167670809460699</v>
      </c>
      <c r="BR21" s="69">
        <v>1.807319119494798</v>
      </c>
      <c r="BS21" s="69">
        <v>1.8275999965156857</v>
      </c>
      <c r="BT21" s="69">
        <v>1.8762903449047732</v>
      </c>
      <c r="BU21" s="69"/>
      <c r="BV21" s="69">
        <f t="shared" si="44"/>
        <v>6.8971225409975245E-2</v>
      </c>
      <c r="BW21" s="69">
        <f>'RD T1'!E223</f>
        <v>0.96199774191953857</v>
      </c>
      <c r="BX21" s="69">
        <f t="shared" si="45"/>
        <v>1.0309689673295139</v>
      </c>
      <c r="BZ21" t="str">
        <f t="shared" si="46"/>
        <v>51 Skilled agricultural and related trades</v>
      </c>
      <c r="CA21" s="69">
        <v>1.7651083424815672</v>
      </c>
      <c r="CB21" s="69">
        <v>1.6551453754230214</v>
      </c>
      <c r="CC21" s="69">
        <v>1.4136848162070574</v>
      </c>
      <c r="CD21" s="69">
        <v>1.3646213768941637</v>
      </c>
      <c r="CE21" s="69">
        <v>1.5034223576958579</v>
      </c>
      <c r="CF21" s="69"/>
      <c r="CG21" s="69">
        <f t="shared" si="47"/>
        <v>8.9737541488800421E-2</v>
      </c>
      <c r="CH21" s="69">
        <f>'RD T1'!E252</f>
        <v>0.63968005353383828</v>
      </c>
      <c r="CI21" s="69">
        <f t="shared" si="48"/>
        <v>0.7294175950226387</v>
      </c>
      <c r="CK21" t="str">
        <f t="shared" si="49"/>
        <v>51 Skilled agricultural and related trades</v>
      </c>
      <c r="CL21" s="69">
        <v>0.86596565068297793</v>
      </c>
      <c r="CM21" s="69">
        <v>1.1023210052597905</v>
      </c>
      <c r="CN21" s="69">
        <v>0.76048557171409126</v>
      </c>
      <c r="CO21" s="69">
        <v>0.7878898158094898</v>
      </c>
      <c r="CP21" s="69">
        <v>0.43766122380072253</v>
      </c>
      <c r="CQ21" s="69"/>
      <c r="CR21" s="69">
        <f t="shared" si="50"/>
        <v>-0.32282434791336873</v>
      </c>
      <c r="CS21" s="69">
        <f>'RD T1'!E281</f>
        <v>0.20508349496336151</v>
      </c>
      <c r="CT21" s="69">
        <f t="shared" si="51"/>
        <v>-0.11774085295000722</v>
      </c>
    </row>
    <row r="22" spans="1:98" x14ac:dyDescent="0.2">
      <c r="A22" s="10" t="str">
        <f>name!D18</f>
        <v>52 Skilled metal, electrical and electronic trades</v>
      </c>
      <c r="B22" s="69">
        <v>2.7333576432025032E-2</v>
      </c>
      <c r="C22" s="69">
        <v>3.0957327637422271E-2</v>
      </c>
      <c r="D22" s="69">
        <v>3.2985261888571253E-2</v>
      </c>
      <c r="E22" s="69">
        <v>3.4093316054248916E-2</v>
      </c>
      <c r="F22" s="69">
        <v>4.5163050809061904E-2</v>
      </c>
      <c r="G22" s="11"/>
      <c r="H22" s="69">
        <f t="shared" si="26"/>
        <v>1.2177788920490651E-2</v>
      </c>
      <c r="I22" s="69">
        <f>'RD T1'!E50</f>
        <v>1.6963497597610254E-2</v>
      </c>
      <c r="J22" s="69">
        <f t="shared" si="27"/>
        <v>2.9141286518100905E-2</v>
      </c>
      <c r="L22" t="str">
        <f t="shared" si="28"/>
        <v>52 Skilled metal, electrical and electronic trades</v>
      </c>
      <c r="M22" s="69">
        <v>0.55536254660201756</v>
      </c>
      <c r="N22" s="69">
        <v>0.67498896553076027</v>
      </c>
      <c r="O22" s="69">
        <v>0.61999547955018453</v>
      </c>
      <c r="P22" s="69">
        <v>0.8358175650312728</v>
      </c>
      <c r="Q22" s="69">
        <v>1.3348145448899424</v>
      </c>
      <c r="R22" s="11"/>
      <c r="S22" s="69">
        <f t="shared" si="29"/>
        <v>0.71481906533975792</v>
      </c>
      <c r="T22" s="69">
        <f>'RD T1'!E79</f>
        <v>0.4873163739080979</v>
      </c>
      <c r="U22" s="69">
        <f t="shared" si="30"/>
        <v>1.2021354392478558</v>
      </c>
      <c r="W22" t="str">
        <f t="shared" si="31"/>
        <v>52 Skilled metal, electrical and electronic trades</v>
      </c>
      <c r="X22" s="69">
        <v>1.6133332388680246</v>
      </c>
      <c r="Y22" s="69">
        <v>1.8084335486130187</v>
      </c>
      <c r="Z22" s="69">
        <v>1.4820987411833266</v>
      </c>
      <c r="AA22" s="69">
        <v>1.7104238967793595</v>
      </c>
      <c r="AB22" s="69">
        <v>2.1642589033227266</v>
      </c>
      <c r="AC22" s="69"/>
      <c r="AD22" s="69">
        <f t="shared" si="32"/>
        <v>0.68216016213940001</v>
      </c>
      <c r="AE22" s="69">
        <f>'RD T1'!E108</f>
        <v>0.92525250834980688</v>
      </c>
      <c r="AF22" s="69">
        <f t="shared" si="33"/>
        <v>1.6074126704892069</v>
      </c>
      <c r="AH22" t="str">
        <f t="shared" si="34"/>
        <v>52 Skilled metal, electrical and electronic trades</v>
      </c>
      <c r="AI22" s="69">
        <v>0.57523612289245396</v>
      </c>
      <c r="AJ22" s="69">
        <v>0.67102743801532205</v>
      </c>
      <c r="AK22" s="69">
        <v>0.56836739585814944</v>
      </c>
      <c r="AL22" s="69">
        <v>0.62596345419169586</v>
      </c>
      <c r="AM22" s="69">
        <v>0.7889761719939492</v>
      </c>
      <c r="AN22" s="69"/>
      <c r="AO22" s="69">
        <f t="shared" si="35"/>
        <v>0.22060877613579977</v>
      </c>
      <c r="AP22" s="69">
        <f>'RD T1'!E137</f>
        <v>0.31258576624792928</v>
      </c>
      <c r="AQ22" s="69">
        <f t="shared" si="36"/>
        <v>0.53319454238372899</v>
      </c>
      <c r="AS22" t="str">
        <f t="shared" si="37"/>
        <v>52 Skilled metal, electrical and electronic trades</v>
      </c>
      <c r="AT22" s="69">
        <v>2.2858821194346333</v>
      </c>
      <c r="AU22" s="69">
        <v>2.547717520984202</v>
      </c>
      <c r="AV22" s="69">
        <v>2.2346532440937823</v>
      </c>
      <c r="AW22" s="69">
        <v>2.3025191323139977</v>
      </c>
      <c r="AX22" s="69">
        <v>2.7800906425517606</v>
      </c>
      <c r="AY22" s="69"/>
      <c r="AZ22" s="69">
        <f t="shared" si="38"/>
        <v>0.54543739845797834</v>
      </c>
      <c r="BA22" s="69">
        <f>'RD T1'!E166</f>
        <v>1.138523100146509</v>
      </c>
      <c r="BB22" s="69">
        <f t="shared" si="39"/>
        <v>1.6839604986044874</v>
      </c>
      <c r="BD22" t="str">
        <f t="shared" si="40"/>
        <v>52 Skilled metal, electrical and electronic trades</v>
      </c>
      <c r="BE22" s="69">
        <v>10.938524464859537</v>
      </c>
      <c r="BF22" s="69">
        <v>10.603090456986452</v>
      </c>
      <c r="BG22" s="69">
        <v>9.9113061110148628</v>
      </c>
      <c r="BH22" s="69">
        <v>9.8100516085422047</v>
      </c>
      <c r="BI22" s="69">
        <v>9.6427379680071805</v>
      </c>
      <c r="BJ22" s="69"/>
      <c r="BK22" s="69">
        <f t="shared" si="41"/>
        <v>-0.26856814300768228</v>
      </c>
      <c r="BL22" s="69">
        <f>'RD T1'!E195</f>
        <v>3.3729856511531837</v>
      </c>
      <c r="BM22" s="69">
        <f t="shared" si="42"/>
        <v>3.1044175081455014</v>
      </c>
      <c r="BO22" t="str">
        <f t="shared" si="43"/>
        <v>52 Skilled metal, electrical and electronic trades</v>
      </c>
      <c r="BP22" s="69">
        <v>6.3822439384787817</v>
      </c>
      <c r="BQ22" s="69">
        <v>6.8923209562437</v>
      </c>
      <c r="BR22" s="69">
        <v>5.4845944701560834</v>
      </c>
      <c r="BS22" s="69">
        <v>5.4548250698292433</v>
      </c>
      <c r="BT22" s="69">
        <v>4.7874910556355266</v>
      </c>
      <c r="BU22" s="69"/>
      <c r="BV22" s="69">
        <f t="shared" si="44"/>
        <v>-0.6971034145205568</v>
      </c>
      <c r="BW22" s="69">
        <f>'RD T1'!E224</f>
        <v>1.8909587177150888</v>
      </c>
      <c r="BX22" s="69">
        <f t="shared" si="45"/>
        <v>1.193855303194532</v>
      </c>
      <c r="BZ22" t="str">
        <f t="shared" si="46"/>
        <v>52 Skilled metal, electrical and electronic trades</v>
      </c>
      <c r="CA22" s="69">
        <v>3.6633522481915204</v>
      </c>
      <c r="CB22" s="69">
        <v>3.1369240166201382</v>
      </c>
      <c r="CC22" s="69">
        <v>2.5816830532998769</v>
      </c>
      <c r="CD22" s="69">
        <v>2.5932951211843371</v>
      </c>
      <c r="CE22" s="69">
        <v>1.5112004699871333</v>
      </c>
      <c r="CF22" s="69"/>
      <c r="CG22" s="69">
        <f t="shared" si="47"/>
        <v>-1.0704825833127436</v>
      </c>
      <c r="CH22" s="69">
        <f>'RD T1'!E253</f>
        <v>0.79489878192347585</v>
      </c>
      <c r="CI22" s="69">
        <f t="shared" si="48"/>
        <v>-0.27558380138926775</v>
      </c>
      <c r="CK22" t="str">
        <f t="shared" si="49"/>
        <v>52 Skilled metal, electrical and electronic trades</v>
      </c>
      <c r="CL22" s="69">
        <v>0.96486853041075815</v>
      </c>
      <c r="CM22" s="69">
        <v>1.091634777553468</v>
      </c>
      <c r="CN22" s="69">
        <v>0.85563374502146561</v>
      </c>
      <c r="CO22" s="69">
        <v>0.95222146752664583</v>
      </c>
      <c r="CP22" s="69">
        <v>0.69090115967924282</v>
      </c>
      <c r="CQ22" s="69"/>
      <c r="CR22" s="69">
        <f t="shared" si="50"/>
        <v>-0.16473258534222279</v>
      </c>
      <c r="CS22" s="69">
        <f>'RD T1'!E282</f>
        <v>0.25163589947507348</v>
      </c>
      <c r="CT22" s="69">
        <f t="shared" si="51"/>
        <v>8.6903314132850684E-2</v>
      </c>
    </row>
    <row r="23" spans="1:98" x14ac:dyDescent="0.2">
      <c r="A23" s="10" t="str">
        <f>name!D19</f>
        <v>53 Skilled construction and building trades</v>
      </c>
      <c r="B23" s="69">
        <v>1.6681700944120633E-2</v>
      </c>
      <c r="C23" s="69">
        <v>1.1387981238653014E-2</v>
      </c>
      <c r="D23" s="69">
        <v>1.0323757730345075E-2</v>
      </c>
      <c r="E23" s="69">
        <v>1.5400378121604798E-2</v>
      </c>
      <c r="F23" s="69">
        <v>1.6784731005023534E-2</v>
      </c>
      <c r="G23" s="11"/>
      <c r="H23" s="69">
        <f t="shared" si="26"/>
        <v>6.4609732746784589E-3</v>
      </c>
      <c r="I23" s="69">
        <f>'RD T1'!E51</f>
        <v>7.1434926142701317E-3</v>
      </c>
      <c r="J23" s="69">
        <f t="shared" si="27"/>
        <v>1.3604465888948591E-2</v>
      </c>
      <c r="L23" t="str">
        <f t="shared" si="28"/>
        <v>53 Skilled construction and building trades</v>
      </c>
      <c r="M23" s="69">
        <v>0.26273998187753955</v>
      </c>
      <c r="N23" s="69">
        <v>0.28580196114147277</v>
      </c>
      <c r="O23" s="69">
        <v>0.28272497241054817</v>
      </c>
      <c r="P23" s="69">
        <v>0.32384698783505217</v>
      </c>
      <c r="Q23" s="69">
        <v>0.4004690231039586</v>
      </c>
      <c r="R23" s="11"/>
      <c r="S23" s="69">
        <f t="shared" si="29"/>
        <v>0.11774405069341043</v>
      </c>
      <c r="T23" s="69">
        <f>'RD T1'!E80</f>
        <v>0.17358937904061372</v>
      </c>
      <c r="U23" s="69">
        <f t="shared" si="30"/>
        <v>0.29133342973402415</v>
      </c>
      <c r="W23" t="str">
        <f t="shared" si="31"/>
        <v>53 Skilled construction and building trades</v>
      </c>
      <c r="X23" s="69">
        <v>0.98853185996650483</v>
      </c>
      <c r="Y23" s="69">
        <v>0.98149047441359616</v>
      </c>
      <c r="Z23" s="69">
        <v>0.87094883447994753</v>
      </c>
      <c r="AA23" s="69">
        <v>0.96811276161885507</v>
      </c>
      <c r="AB23" s="69">
        <v>1.0816768533533092</v>
      </c>
      <c r="AC23" s="69"/>
      <c r="AD23" s="69">
        <f t="shared" si="32"/>
        <v>0.21072801887336168</v>
      </c>
      <c r="AE23" s="69">
        <f>'RD T1'!E109</f>
        <v>0.52731004134492698</v>
      </c>
      <c r="AF23" s="69">
        <f t="shared" si="33"/>
        <v>0.73803806021828866</v>
      </c>
      <c r="AH23" t="str">
        <f t="shared" si="34"/>
        <v>53 Skilled construction and building trades</v>
      </c>
      <c r="AI23" s="69">
        <v>0.56640264123548822</v>
      </c>
      <c r="AJ23" s="69">
        <v>0.65437484526685796</v>
      </c>
      <c r="AK23" s="69">
        <v>0.57867897429932147</v>
      </c>
      <c r="AL23" s="69">
        <v>0.65412921674363045</v>
      </c>
      <c r="AM23" s="69">
        <v>0.76591489849260908</v>
      </c>
      <c r="AN23" s="69"/>
      <c r="AO23" s="69">
        <f t="shared" si="35"/>
        <v>0.18723592419328761</v>
      </c>
      <c r="AP23" s="69">
        <f>'RD T1'!E138</f>
        <v>0.39390573973781345</v>
      </c>
      <c r="AQ23" s="69">
        <f t="shared" si="36"/>
        <v>0.58114166393110112</v>
      </c>
      <c r="AS23" t="str">
        <f t="shared" si="37"/>
        <v>53 Skilled construction and building trades</v>
      </c>
      <c r="AT23" s="69">
        <v>0.86174652672139407</v>
      </c>
      <c r="AU23" s="69">
        <v>0.85558905072476277</v>
      </c>
      <c r="AV23" s="69">
        <v>0.794997470881599</v>
      </c>
      <c r="AW23" s="69">
        <v>0.89807414099450877</v>
      </c>
      <c r="AX23" s="69">
        <v>0.94994249898205396</v>
      </c>
      <c r="AY23" s="69"/>
      <c r="AZ23" s="69">
        <f t="shared" si="38"/>
        <v>0.15494502810045496</v>
      </c>
      <c r="BA23" s="69">
        <f>'RD T1'!E167</f>
        <v>0.50121133714084076</v>
      </c>
      <c r="BB23" s="69">
        <f t="shared" si="39"/>
        <v>0.65615636524129572</v>
      </c>
      <c r="BD23" t="str">
        <f t="shared" si="40"/>
        <v>53 Skilled construction and building trades</v>
      </c>
      <c r="BE23" s="69">
        <v>8.3492260890598207</v>
      </c>
      <c r="BF23" s="69">
        <v>7.0979665634893436</v>
      </c>
      <c r="BG23" s="69">
        <v>6.7743339849820385</v>
      </c>
      <c r="BH23" s="69">
        <v>6.5745495372847822</v>
      </c>
      <c r="BI23" s="69">
        <v>5.7707197550350084</v>
      </c>
      <c r="BJ23" s="69"/>
      <c r="BK23" s="69">
        <f t="shared" si="41"/>
        <v>-1.0036142299470301</v>
      </c>
      <c r="BL23" s="69">
        <f>'RD T1'!E196</f>
        <v>2.3652496424260119</v>
      </c>
      <c r="BM23" s="69">
        <f t="shared" si="42"/>
        <v>1.3616354124789818</v>
      </c>
      <c r="BO23" t="str">
        <f t="shared" si="43"/>
        <v>53 Skilled construction and building trades</v>
      </c>
      <c r="BP23" s="69">
        <v>6.9261327543559021</v>
      </c>
      <c r="BQ23" s="69">
        <v>7.4717055691035545</v>
      </c>
      <c r="BR23" s="69">
        <v>6.1597383159947574</v>
      </c>
      <c r="BS23" s="69">
        <v>6.6912750622482173</v>
      </c>
      <c r="BT23" s="69">
        <v>6.6321955022783659</v>
      </c>
      <c r="BU23" s="69"/>
      <c r="BV23" s="69">
        <f t="shared" si="44"/>
        <v>0.47245718628360844</v>
      </c>
      <c r="BW23" s="69">
        <f>'RD T1'!E225</f>
        <v>2.8924358441040132</v>
      </c>
      <c r="BX23" s="69">
        <f t="shared" si="45"/>
        <v>3.3648930303876217</v>
      </c>
      <c r="BZ23" t="str">
        <f t="shared" si="46"/>
        <v>53 Skilled construction and building trades</v>
      </c>
      <c r="CA23" s="69">
        <v>3.9993790019376498</v>
      </c>
      <c r="CB23" s="69">
        <v>3.2786962144809642</v>
      </c>
      <c r="CC23" s="69">
        <v>2.902833635970846</v>
      </c>
      <c r="CD23" s="69">
        <v>3.1890121452944955</v>
      </c>
      <c r="CE23" s="69">
        <v>3.0886365963637838</v>
      </c>
      <c r="CF23" s="69"/>
      <c r="CG23" s="69">
        <f t="shared" si="47"/>
        <v>0.18580296039293787</v>
      </c>
      <c r="CH23" s="69">
        <f>'RD T1'!E254</f>
        <v>1.2269373648210893</v>
      </c>
      <c r="CI23" s="69">
        <f t="shared" si="48"/>
        <v>1.4127403252140271</v>
      </c>
      <c r="CK23" t="str">
        <f t="shared" si="49"/>
        <v>53 Skilled construction and building trades</v>
      </c>
      <c r="CL23" s="69">
        <v>1.7370030197037489</v>
      </c>
      <c r="CM23" s="69">
        <v>1.5906270991283276</v>
      </c>
      <c r="CN23" s="69">
        <v>1.2595974155208158</v>
      </c>
      <c r="CO23" s="69">
        <v>1.0959569264300606</v>
      </c>
      <c r="CP23" s="69">
        <v>0.33731540217600903</v>
      </c>
      <c r="CQ23" s="69"/>
      <c r="CR23" s="69">
        <f t="shared" si="50"/>
        <v>-0.92228201334480686</v>
      </c>
      <c r="CS23" s="69">
        <f>'RD T1'!E283</f>
        <v>0.21883940454289805</v>
      </c>
      <c r="CT23" s="69">
        <f t="shared" si="51"/>
        <v>-0.70344260880190879</v>
      </c>
    </row>
    <row r="24" spans="1:98" x14ac:dyDescent="0.2">
      <c r="A24" s="10" t="str">
        <f>name!D20</f>
        <v>54 Textiles, printing and other skilled trades</v>
      </c>
      <c r="B24" s="69">
        <v>5.5800131435613458E-2</v>
      </c>
      <c r="C24" s="69">
        <v>6.0356480596591454E-2</v>
      </c>
      <c r="D24" s="69">
        <v>6.5985835000332532E-2</v>
      </c>
      <c r="E24" s="69">
        <v>9.1897257169717889E-2</v>
      </c>
      <c r="F24" s="69">
        <v>0.13152270055597851</v>
      </c>
      <c r="G24" s="11"/>
      <c r="H24" s="69">
        <f t="shared" si="26"/>
        <v>6.5536865555645973E-2</v>
      </c>
      <c r="I24" s="69">
        <f>'RD T1'!E52</f>
        <v>5.2428592439725731E-2</v>
      </c>
      <c r="J24" s="69">
        <f t="shared" si="27"/>
        <v>0.1179654579953717</v>
      </c>
      <c r="L24" t="str">
        <f t="shared" si="28"/>
        <v>54 Textiles, printing and other skilled trades</v>
      </c>
      <c r="M24" s="69">
        <v>0.52421318659234917</v>
      </c>
      <c r="N24" s="69">
        <v>0.6042127686967671</v>
      </c>
      <c r="O24" s="69">
        <v>0.64867627146681561</v>
      </c>
      <c r="P24" s="69">
        <v>0.8628709952510708</v>
      </c>
      <c r="Q24" s="69">
        <v>1.3308661987118193</v>
      </c>
      <c r="R24" s="11"/>
      <c r="S24" s="69">
        <f t="shared" si="29"/>
        <v>0.68218992724500371</v>
      </c>
      <c r="T24" s="69">
        <f>'RD T1'!E81</f>
        <v>0.5492893664622398</v>
      </c>
      <c r="U24" s="69">
        <f t="shared" si="30"/>
        <v>1.2314792937072436</v>
      </c>
      <c r="W24" t="str">
        <f t="shared" si="31"/>
        <v>54 Textiles, printing and other skilled trades</v>
      </c>
      <c r="X24" s="69">
        <v>1.6353113688463514</v>
      </c>
      <c r="Y24" s="69">
        <v>1.736373639456273</v>
      </c>
      <c r="Z24" s="69">
        <v>1.6102942375950495</v>
      </c>
      <c r="AA24" s="69">
        <v>2.077589032750538</v>
      </c>
      <c r="AB24" s="69">
        <v>2.7908075318146524</v>
      </c>
      <c r="AC24" s="69"/>
      <c r="AD24" s="69">
        <f t="shared" si="32"/>
        <v>1.1805132942196028</v>
      </c>
      <c r="AE24" s="69">
        <f>'RD T1'!E110</f>
        <v>1.2451181283746586</v>
      </c>
      <c r="AF24" s="69">
        <f t="shared" si="33"/>
        <v>2.4256314225942615</v>
      </c>
      <c r="AH24" t="str">
        <f t="shared" si="34"/>
        <v>54 Textiles, printing and other skilled trades</v>
      </c>
      <c r="AI24" s="69">
        <v>0.63487031040872799</v>
      </c>
      <c r="AJ24" s="69">
        <v>0.63037669017718134</v>
      </c>
      <c r="AK24" s="69">
        <v>0.60772856326827263</v>
      </c>
      <c r="AL24" s="69">
        <v>0.69033136158295882</v>
      </c>
      <c r="AM24" s="69">
        <v>0.8992967668820937</v>
      </c>
      <c r="AN24" s="69"/>
      <c r="AO24" s="69">
        <f t="shared" si="35"/>
        <v>0.29156820361382108</v>
      </c>
      <c r="AP24" s="69">
        <f>'RD T1'!E139</f>
        <v>0.40502422166242619</v>
      </c>
      <c r="AQ24" s="69">
        <f t="shared" si="36"/>
        <v>0.69659242527624721</v>
      </c>
      <c r="AS24" t="str">
        <f t="shared" si="37"/>
        <v>54 Textiles, printing and other skilled trades</v>
      </c>
      <c r="AT24" s="69">
        <v>0.76329076595322687</v>
      </c>
      <c r="AU24" s="69">
        <v>0.76411426764290158</v>
      </c>
      <c r="AV24" s="69">
        <v>0.7315744299059217</v>
      </c>
      <c r="AW24" s="69">
        <v>0.87014552274168766</v>
      </c>
      <c r="AX24" s="69">
        <v>1.0949349207147325</v>
      </c>
      <c r="AY24" s="69"/>
      <c r="AZ24" s="69">
        <f t="shared" si="38"/>
        <v>0.36336049080881083</v>
      </c>
      <c r="BA24" s="69">
        <f>'RD T1'!E168</f>
        <v>0.49578841827906434</v>
      </c>
      <c r="BB24" s="69">
        <f t="shared" si="39"/>
        <v>0.85914890908787522</v>
      </c>
      <c r="BD24" t="str">
        <f t="shared" si="40"/>
        <v>54 Textiles, printing and other skilled trades</v>
      </c>
      <c r="BE24" s="69">
        <v>5.0196754962919332</v>
      </c>
      <c r="BF24" s="69">
        <v>4.5901591111589006</v>
      </c>
      <c r="BG24" s="69">
        <v>4.4463989663201433</v>
      </c>
      <c r="BH24" s="69">
        <v>5.1038882715444833</v>
      </c>
      <c r="BI24" s="69">
        <v>5.7422129521682752</v>
      </c>
      <c r="BJ24" s="69"/>
      <c r="BK24" s="69">
        <f t="shared" si="41"/>
        <v>1.2958139858481319</v>
      </c>
      <c r="BL24" s="69">
        <f>'RD T1'!E197</f>
        <v>2.1462317078795872</v>
      </c>
      <c r="BM24" s="69">
        <f t="shared" si="42"/>
        <v>3.4420456937277191</v>
      </c>
      <c r="BO24" t="str">
        <f t="shared" si="43"/>
        <v>54 Textiles, printing and other skilled trades</v>
      </c>
      <c r="BP24" s="69">
        <v>4.9781113543700553</v>
      </c>
      <c r="BQ24" s="69">
        <v>4.2126507517488694</v>
      </c>
      <c r="BR24" s="69">
        <v>3.8610865194064092</v>
      </c>
      <c r="BS24" s="69">
        <v>3.6962521192211071</v>
      </c>
      <c r="BT24" s="69">
        <v>3.2847329060193418</v>
      </c>
      <c r="BU24" s="69"/>
      <c r="BV24" s="69">
        <f t="shared" si="44"/>
        <v>-0.57635361338706748</v>
      </c>
      <c r="BW24" s="69">
        <f>'RD T1'!E226</f>
        <v>1.3837837091339529</v>
      </c>
      <c r="BX24" s="69">
        <f t="shared" si="45"/>
        <v>0.8074300957468854</v>
      </c>
      <c r="BZ24" t="str">
        <f t="shared" si="46"/>
        <v>54 Textiles, printing and other skilled trades</v>
      </c>
      <c r="CA24" s="69">
        <v>4.5557356516982415</v>
      </c>
      <c r="CB24" s="69">
        <v>3.8432891068205999</v>
      </c>
      <c r="CC24" s="69">
        <v>3.3478218716724863</v>
      </c>
      <c r="CD24" s="69">
        <v>3.7891884712361814</v>
      </c>
      <c r="CE24" s="69">
        <v>3.0554447722503015</v>
      </c>
      <c r="CF24" s="69"/>
      <c r="CG24" s="69">
        <f t="shared" si="47"/>
        <v>-0.29237709942218482</v>
      </c>
      <c r="CH24" s="69">
        <f>'RD T1'!E255</f>
        <v>1.2923377096824231</v>
      </c>
      <c r="CI24" s="69">
        <f t="shared" si="48"/>
        <v>0.9999606102602383</v>
      </c>
      <c r="CK24" t="str">
        <f t="shared" si="49"/>
        <v>54 Textiles, printing and other skilled trades</v>
      </c>
      <c r="CL24" s="69">
        <v>1.473014460787873</v>
      </c>
      <c r="CM24" s="69">
        <v>1.3864972497137147</v>
      </c>
      <c r="CN24" s="69">
        <v>1.2108436381555261</v>
      </c>
      <c r="CO24" s="69">
        <v>0.93758372319100447</v>
      </c>
      <c r="CP24" s="69">
        <v>0.58444224833068137</v>
      </c>
      <c r="CQ24" s="69"/>
      <c r="CR24" s="69">
        <f t="shared" si="50"/>
        <v>-0.62640138982484472</v>
      </c>
      <c r="CS24" s="69">
        <f>'RD T1'!E284</f>
        <v>0.22921875333045577</v>
      </c>
      <c r="CT24" s="69">
        <f t="shared" si="51"/>
        <v>-0.39718263649438895</v>
      </c>
    </row>
    <row r="25" spans="1:98" x14ac:dyDescent="0.2">
      <c r="A25" s="10" t="str">
        <f>name!D21</f>
        <v>61 Caring personal service occupations</v>
      </c>
      <c r="B25" s="69">
        <v>4.8338876068804028E-2</v>
      </c>
      <c r="C25" s="69">
        <v>5.8276616111074882E-2</v>
      </c>
      <c r="D25" s="69">
        <v>5.7748836927144387E-2</v>
      </c>
      <c r="E25" s="69">
        <v>7.8903297300629671E-2</v>
      </c>
      <c r="F25" s="69">
        <v>0.11355573249216852</v>
      </c>
      <c r="G25" s="11"/>
      <c r="H25" s="69">
        <f t="shared" si="26"/>
        <v>5.5806895565024134E-2</v>
      </c>
      <c r="I25" s="69">
        <f>'RD T1'!E53</f>
        <v>4.8474245715357335E-2</v>
      </c>
      <c r="J25" s="69">
        <f t="shared" si="27"/>
        <v>0.10428114128038146</v>
      </c>
      <c r="L25" t="str">
        <f t="shared" si="28"/>
        <v>61 Caring personal service occupations</v>
      </c>
      <c r="M25" s="69">
        <v>2.0553673743051024</v>
      </c>
      <c r="N25" s="69">
        <v>2.7375412931425505</v>
      </c>
      <c r="O25" s="69">
        <v>2.7543362655052435</v>
      </c>
      <c r="P25" s="69">
        <v>3.7069499341131911</v>
      </c>
      <c r="Q25" s="69">
        <v>5.1310716036172312</v>
      </c>
      <c r="R25" s="11"/>
      <c r="S25" s="69">
        <f t="shared" si="29"/>
        <v>2.3767353381119878</v>
      </c>
      <c r="T25" s="69">
        <f>'RD T1'!E82</f>
        <v>2.4093757676073624</v>
      </c>
      <c r="U25" s="69">
        <f t="shared" si="30"/>
        <v>4.7861111057193497</v>
      </c>
      <c r="W25" t="str">
        <f t="shared" si="31"/>
        <v>61 Caring personal service occupations</v>
      </c>
      <c r="X25" s="69">
        <v>6.6806888094473864</v>
      </c>
      <c r="Y25" s="69">
        <v>7.8704392147729498</v>
      </c>
      <c r="Z25" s="69">
        <v>7.3987754989001129</v>
      </c>
      <c r="AA25" s="69">
        <v>8.7226761046785644</v>
      </c>
      <c r="AB25" s="69">
        <v>10.54563483459301</v>
      </c>
      <c r="AC25" s="69"/>
      <c r="AD25" s="69">
        <f t="shared" si="32"/>
        <v>3.1468593356928967</v>
      </c>
      <c r="AE25" s="69">
        <f>'RD T1'!E111</f>
        <v>5.8447146115131741</v>
      </c>
      <c r="AF25" s="69">
        <f t="shared" si="33"/>
        <v>8.9915739472060707</v>
      </c>
      <c r="AH25" t="str">
        <f t="shared" si="34"/>
        <v>61 Caring personal service occupations</v>
      </c>
      <c r="AI25" s="69">
        <v>5.9647342164848336</v>
      </c>
      <c r="AJ25" s="69">
        <v>6.2526129110332924</v>
      </c>
      <c r="AK25" s="69">
        <v>5.9172741948819585</v>
      </c>
      <c r="AL25" s="69">
        <v>6.0828722708794007</v>
      </c>
      <c r="AM25" s="69">
        <v>6.5687685738365778</v>
      </c>
      <c r="AN25" s="69"/>
      <c r="AO25" s="69">
        <f t="shared" si="35"/>
        <v>0.65149437895461926</v>
      </c>
      <c r="AP25" s="69">
        <f>'RD T1'!E140</f>
        <v>3.5735371311000299</v>
      </c>
      <c r="AQ25" s="69">
        <f t="shared" si="36"/>
        <v>4.2250315100546487</v>
      </c>
      <c r="AS25" t="str">
        <f t="shared" si="37"/>
        <v>61 Caring personal service occupations</v>
      </c>
      <c r="AT25" s="69">
        <v>3.28840788820348</v>
      </c>
      <c r="AU25" s="69">
        <v>3.7410965138759265</v>
      </c>
      <c r="AV25" s="69">
        <v>3.5558907391235399</v>
      </c>
      <c r="AW25" s="69">
        <v>3.7522430382043179</v>
      </c>
      <c r="AX25" s="69">
        <v>4.1898557398009411</v>
      </c>
      <c r="AY25" s="69"/>
      <c r="AZ25" s="69">
        <f t="shared" si="38"/>
        <v>0.63396500067740114</v>
      </c>
      <c r="BA25" s="69">
        <f>'RD T1'!E169</f>
        <v>2.2653628841396314</v>
      </c>
      <c r="BB25" s="69">
        <f t="shared" si="39"/>
        <v>2.8993278848170325</v>
      </c>
      <c r="BD25" t="str">
        <f t="shared" si="40"/>
        <v>61 Caring personal service occupations</v>
      </c>
      <c r="BE25" s="69">
        <v>18.700811073546571</v>
      </c>
      <c r="BF25" s="69">
        <v>19.792819684050979</v>
      </c>
      <c r="BG25" s="69">
        <v>19.455992097908617</v>
      </c>
      <c r="BH25" s="69">
        <v>20.476089321897721</v>
      </c>
      <c r="BI25" s="69">
        <v>23.907387333809901</v>
      </c>
      <c r="BJ25" s="69"/>
      <c r="BK25" s="69">
        <f t="shared" si="41"/>
        <v>4.4513952359012841</v>
      </c>
      <c r="BL25" s="69">
        <f>'RD T1'!E198</f>
        <v>12.144562132303259</v>
      </c>
      <c r="BM25" s="69">
        <f t="shared" si="42"/>
        <v>16.595957368204544</v>
      </c>
      <c r="BO25" t="str">
        <f t="shared" si="43"/>
        <v>61 Caring personal service occupations</v>
      </c>
      <c r="BP25" s="69">
        <v>14.67842542236699</v>
      </c>
      <c r="BQ25" s="69">
        <v>13.897761464735316</v>
      </c>
      <c r="BR25" s="69">
        <v>12.47657637089368</v>
      </c>
      <c r="BS25" s="69">
        <v>12.487483661056922</v>
      </c>
      <c r="BT25" s="69">
        <v>10.848011780347973</v>
      </c>
      <c r="BU25" s="69"/>
      <c r="BV25" s="69">
        <f t="shared" si="44"/>
        <v>-1.6285645905457073</v>
      </c>
      <c r="BW25" s="69">
        <f>'RD T1'!E227</f>
        <v>5.5509215255467854</v>
      </c>
      <c r="BX25" s="69">
        <f t="shared" si="45"/>
        <v>3.9223569350010781</v>
      </c>
      <c r="BZ25" t="str">
        <f t="shared" si="46"/>
        <v>61 Caring personal service occupations</v>
      </c>
      <c r="CA25" s="69">
        <v>4.5883084724683023</v>
      </c>
      <c r="CB25" s="69">
        <v>2.7569761083538844</v>
      </c>
      <c r="CC25" s="69">
        <v>2.3387825495902348</v>
      </c>
      <c r="CD25" s="69">
        <v>2.0812751028854075</v>
      </c>
      <c r="CE25" s="69">
        <v>1.7938294804032788</v>
      </c>
      <c r="CF25" s="69"/>
      <c r="CG25" s="69">
        <f t="shared" si="47"/>
        <v>-0.54495306918695596</v>
      </c>
      <c r="CH25" s="69">
        <f>'RD T1'!E256</f>
        <v>0.65447967740950252</v>
      </c>
      <c r="CI25" s="69">
        <f t="shared" si="48"/>
        <v>0.10952660822254656</v>
      </c>
      <c r="CK25" t="str">
        <f t="shared" si="49"/>
        <v>61 Caring personal service occupations</v>
      </c>
      <c r="CL25" s="69">
        <v>0.60420111090623752</v>
      </c>
      <c r="CM25" s="69">
        <v>0.50123511836768564</v>
      </c>
      <c r="CN25" s="69">
        <v>0.48875756182490132</v>
      </c>
      <c r="CO25" s="69">
        <v>0.60926147379487472</v>
      </c>
      <c r="CP25" s="69">
        <v>0.76791870334879608</v>
      </c>
      <c r="CQ25" s="69"/>
      <c r="CR25" s="69">
        <f t="shared" si="50"/>
        <v>0.27916114152389476</v>
      </c>
      <c r="CS25" s="69">
        <f>'RD T1'!E285</f>
        <v>0.16802735248757428</v>
      </c>
      <c r="CT25" s="69">
        <f t="shared" si="51"/>
        <v>0.44718849401146904</v>
      </c>
    </row>
    <row r="26" spans="1:98" x14ac:dyDescent="0.2">
      <c r="A26" s="10" t="str">
        <f>name!D22</f>
        <v>62 Leisure, travel and related personal service occupations</v>
      </c>
      <c r="B26" s="69">
        <v>2.7738616033296307E-2</v>
      </c>
      <c r="C26" s="69">
        <v>3.9372109969514457E-2</v>
      </c>
      <c r="D26" s="69">
        <v>4.3311924246075904E-2</v>
      </c>
      <c r="E26" s="69">
        <v>4.9923140126295902E-2</v>
      </c>
      <c r="F26" s="69">
        <v>6.6724416556526625E-2</v>
      </c>
      <c r="G26" s="11"/>
      <c r="H26" s="69">
        <f t="shared" si="26"/>
        <v>2.3412492310450721E-2</v>
      </c>
      <c r="I26" s="69">
        <f>'RD T1'!E54</f>
        <v>3.0856325651539944E-2</v>
      </c>
      <c r="J26" s="69">
        <f t="shared" si="27"/>
        <v>5.4268817961990665E-2</v>
      </c>
      <c r="L26" t="str">
        <f t="shared" si="28"/>
        <v>62 Leisure, travel and related personal service occupations</v>
      </c>
      <c r="M26" s="69">
        <v>0.40716881880158429</v>
      </c>
      <c r="N26" s="69">
        <v>0.53957103947959584</v>
      </c>
      <c r="O26" s="69">
        <v>0.51810487814013673</v>
      </c>
      <c r="P26" s="69">
        <v>0.58106911400186723</v>
      </c>
      <c r="Q26" s="69">
        <v>0.75592161328518759</v>
      </c>
      <c r="R26" s="11"/>
      <c r="S26" s="69">
        <f t="shared" si="29"/>
        <v>0.23781673514505086</v>
      </c>
      <c r="T26" s="69">
        <f>'RD T1'!E83</f>
        <v>0.35419258745100374</v>
      </c>
      <c r="U26" s="69">
        <f t="shared" si="30"/>
        <v>0.59200932259605454</v>
      </c>
      <c r="W26" t="str">
        <f t="shared" si="31"/>
        <v>62 Leisure, travel and related personal service occupations</v>
      </c>
      <c r="X26" s="69">
        <v>1.8906630091388146</v>
      </c>
      <c r="Y26" s="69">
        <v>2.3767297366846196</v>
      </c>
      <c r="Z26" s="69">
        <v>2.1810084932036422</v>
      </c>
      <c r="AA26" s="69">
        <v>2.5494942212291654</v>
      </c>
      <c r="AB26" s="69">
        <v>3.4326738346070771</v>
      </c>
      <c r="AC26" s="69"/>
      <c r="AD26" s="69">
        <f t="shared" si="32"/>
        <v>1.2516653414034349</v>
      </c>
      <c r="AE26" s="69">
        <f>'RD T1'!E112</f>
        <v>1.6981435598959971</v>
      </c>
      <c r="AF26" s="69">
        <f t="shared" si="33"/>
        <v>2.949808901299432</v>
      </c>
      <c r="AH26" t="str">
        <f t="shared" si="34"/>
        <v>62 Leisure, travel and related personal service occupations</v>
      </c>
      <c r="AI26" s="69">
        <v>1.1743322985071574</v>
      </c>
      <c r="AJ26" s="69">
        <v>1.4783730987919017</v>
      </c>
      <c r="AK26" s="69">
        <v>1.3749555595080269</v>
      </c>
      <c r="AL26" s="69">
        <v>1.4664527556524587</v>
      </c>
      <c r="AM26" s="69">
        <v>1.950596547519416</v>
      </c>
      <c r="AN26" s="69"/>
      <c r="AO26" s="69">
        <f t="shared" si="35"/>
        <v>0.57564098801138908</v>
      </c>
      <c r="AP26" s="69">
        <f>'RD T1'!E141</f>
        <v>0.98152955101013473</v>
      </c>
      <c r="AQ26" s="69">
        <f t="shared" si="36"/>
        <v>1.5571705390215238</v>
      </c>
      <c r="AS26" t="str">
        <f t="shared" si="37"/>
        <v>62 Leisure, travel and related personal service occupations</v>
      </c>
      <c r="AT26" s="69">
        <v>1.4269297625720079</v>
      </c>
      <c r="AU26" s="69">
        <v>1.8458433634579285</v>
      </c>
      <c r="AV26" s="69">
        <v>1.8323875199972826</v>
      </c>
      <c r="AW26" s="69">
        <v>2.0044250979222697</v>
      </c>
      <c r="AX26" s="69">
        <v>2.817557883331427</v>
      </c>
      <c r="AY26" s="69"/>
      <c r="AZ26" s="69">
        <f t="shared" si="38"/>
        <v>0.98517036333414443</v>
      </c>
      <c r="BA26" s="69">
        <f>'RD T1'!E170</f>
        <v>1.4059501528671876</v>
      </c>
      <c r="BB26" s="69">
        <f t="shared" si="39"/>
        <v>2.3911205162013323</v>
      </c>
      <c r="BD26" t="str">
        <f t="shared" si="40"/>
        <v>62 Leisure, travel and related personal service occupations</v>
      </c>
      <c r="BE26" s="69">
        <v>5.1117277920829265</v>
      </c>
      <c r="BF26" s="69">
        <v>4.9740367724405159</v>
      </c>
      <c r="BG26" s="69">
        <v>4.8892743061411732</v>
      </c>
      <c r="BH26" s="69">
        <v>4.3780697766896211</v>
      </c>
      <c r="BI26" s="69">
        <v>3.8891963977546573</v>
      </c>
      <c r="BJ26" s="69"/>
      <c r="BK26" s="69">
        <f t="shared" si="41"/>
        <v>-1.0000779083865159</v>
      </c>
      <c r="BL26" s="69">
        <f>'RD T1'!E199</f>
        <v>1.9813210832846915</v>
      </c>
      <c r="BM26" s="69">
        <f t="shared" si="42"/>
        <v>0.98124317489817559</v>
      </c>
      <c r="BO26" t="str">
        <f t="shared" si="43"/>
        <v>62 Leisure, travel and related personal service occupations</v>
      </c>
      <c r="BP26" s="69">
        <v>5.0652594066152705</v>
      </c>
      <c r="BQ26" s="69">
        <v>4.844946307379967</v>
      </c>
      <c r="BR26" s="69">
        <v>4.4377444366162138</v>
      </c>
      <c r="BS26" s="69">
        <v>3.8890194138665</v>
      </c>
      <c r="BT26" s="69">
        <v>3.2056904307681027</v>
      </c>
      <c r="BU26" s="69"/>
      <c r="BV26" s="69">
        <f t="shared" si="44"/>
        <v>-1.2320540058481111</v>
      </c>
      <c r="BW26" s="69">
        <f>'RD T1'!E228</f>
        <v>1.665579156556567</v>
      </c>
      <c r="BX26" s="69">
        <f t="shared" si="45"/>
        <v>0.43352515070845588</v>
      </c>
      <c r="BZ26" t="str">
        <f t="shared" si="46"/>
        <v>62 Leisure, travel and related personal service occupations</v>
      </c>
      <c r="CA26" s="69">
        <v>3.0782507820251763</v>
      </c>
      <c r="CB26" s="69">
        <v>3.2319124707269116</v>
      </c>
      <c r="CC26" s="69">
        <v>2.6440909239704395</v>
      </c>
      <c r="CD26" s="69">
        <v>2.4931529209542891</v>
      </c>
      <c r="CE26" s="69">
        <v>1.789761856191292</v>
      </c>
      <c r="CF26" s="69"/>
      <c r="CG26" s="69">
        <f t="shared" si="47"/>
        <v>-0.85432906777914752</v>
      </c>
      <c r="CH26" s="69">
        <f>'RD T1'!E257</f>
        <v>0.94646923482867529</v>
      </c>
      <c r="CI26" s="69">
        <f t="shared" si="48"/>
        <v>9.2140167049527766E-2</v>
      </c>
      <c r="CK26" t="str">
        <f t="shared" si="49"/>
        <v>62 Leisure, travel and related personal service occupations</v>
      </c>
      <c r="CL26" s="69">
        <v>0.9316703923281866</v>
      </c>
      <c r="CM26" s="69">
        <v>0.96887176795327035</v>
      </c>
      <c r="CN26" s="69">
        <v>0.83367731187094041</v>
      </c>
      <c r="CO26" s="69">
        <v>0.58818524205237666</v>
      </c>
      <c r="CP26" s="69">
        <v>0.4982371153246995</v>
      </c>
      <c r="CQ26" s="69"/>
      <c r="CR26" s="69">
        <f t="shared" si="50"/>
        <v>-0.33544019654624091</v>
      </c>
      <c r="CS26" s="69">
        <f>'RD T1'!E286</f>
        <v>0.16952696149522248</v>
      </c>
      <c r="CT26" s="69">
        <f t="shared" si="51"/>
        <v>-0.16591323505101843</v>
      </c>
    </row>
    <row r="27" spans="1:98" x14ac:dyDescent="0.2">
      <c r="A27" s="10" t="str">
        <f>name!D23</f>
        <v>63 Community and civil enforcement occupations</v>
      </c>
      <c r="B27" s="69">
        <v>1.8650744733615127E-3</v>
      </c>
      <c r="C27" s="69">
        <v>1.809539228233827E-3</v>
      </c>
      <c r="D27" s="69">
        <v>2.0967456175400583E-3</v>
      </c>
      <c r="E27" s="69">
        <v>2.0819172254401136E-3</v>
      </c>
      <c r="F27" s="69">
        <v>2.9194529030322916E-3</v>
      </c>
      <c r="G27" s="11"/>
      <c r="H27" s="69">
        <f t="shared" si="26"/>
        <v>8.2270728549223337E-4</v>
      </c>
      <c r="I27" s="69">
        <f>'RD T1'!E55</f>
        <v>1.303087683367224E-3</v>
      </c>
      <c r="J27" s="69">
        <f t="shared" si="27"/>
        <v>2.1257949688594574E-3</v>
      </c>
      <c r="L27" t="str">
        <f t="shared" si="28"/>
        <v>63 Community and civil enforcement occupations</v>
      </c>
      <c r="M27" s="69">
        <v>3.5613714324922059E-2</v>
      </c>
      <c r="N27" s="69">
        <v>3.3932287880542651E-2</v>
      </c>
      <c r="O27" s="69">
        <v>4.9322290412567756E-2</v>
      </c>
      <c r="P27" s="69">
        <v>3.9695245590856118E-2</v>
      </c>
      <c r="Q27" s="69">
        <v>5.7593633281700168E-2</v>
      </c>
      <c r="R27" s="11"/>
      <c r="S27" s="69">
        <f t="shared" si="29"/>
        <v>8.2713428691324128E-3</v>
      </c>
      <c r="T27" s="69">
        <f>'RD T1'!E84</f>
        <v>2.4919310223439996E-2</v>
      </c>
      <c r="U27" s="69">
        <f t="shared" si="30"/>
        <v>3.3190653092572409E-2</v>
      </c>
      <c r="W27" t="str">
        <f t="shared" si="31"/>
        <v>63 Community and civil enforcement occupations</v>
      </c>
      <c r="X27" s="69">
        <v>0.17059936701146253</v>
      </c>
      <c r="Y27" s="69">
        <v>0.17785133665538885</v>
      </c>
      <c r="Z27" s="69">
        <v>0.19147191801413202</v>
      </c>
      <c r="AA27" s="69">
        <v>0.19467153621040512</v>
      </c>
      <c r="AB27" s="69">
        <v>0.2373010634348508</v>
      </c>
      <c r="AC27" s="69"/>
      <c r="AD27" s="69">
        <f t="shared" si="32"/>
        <v>4.5829145420718781E-2</v>
      </c>
      <c r="AE27" s="69">
        <f>'RD T1'!E113</f>
        <v>0.13084569057925988</v>
      </c>
      <c r="AF27" s="69">
        <f t="shared" si="33"/>
        <v>0.17667483599997866</v>
      </c>
      <c r="AH27" t="str">
        <f t="shared" si="34"/>
        <v>63 Community and civil enforcement occupations</v>
      </c>
      <c r="AI27" s="69">
        <v>4.6886535576621466E-2</v>
      </c>
      <c r="AJ27" s="69">
        <v>4.4815154588782331E-2</v>
      </c>
      <c r="AK27" s="69">
        <v>5.6955387482854003E-2</v>
      </c>
      <c r="AL27" s="69">
        <v>4.3971866008778573E-2</v>
      </c>
      <c r="AM27" s="69">
        <v>5.2574924296646119E-2</v>
      </c>
      <c r="AN27" s="69"/>
      <c r="AO27" s="69">
        <f t="shared" si="35"/>
        <v>-4.3804631862078836E-3</v>
      </c>
      <c r="AP27" s="69">
        <f>'RD T1'!E142</f>
        <v>2.8358813768225691E-2</v>
      </c>
      <c r="AQ27" s="69">
        <f t="shared" si="36"/>
        <v>2.3978350582017808E-2</v>
      </c>
      <c r="AS27" t="str">
        <f t="shared" si="37"/>
        <v>63 Community and civil enforcement occupations</v>
      </c>
      <c r="AT27" s="69">
        <v>4.8266260959105224E-2</v>
      </c>
      <c r="AU27" s="69">
        <v>4.2142631622428844E-2</v>
      </c>
      <c r="AV27" s="69">
        <v>5.1866142260641082E-2</v>
      </c>
      <c r="AW27" s="69">
        <v>3.6571776828489347E-2</v>
      </c>
      <c r="AX27" s="69">
        <v>3.8915696372190445E-2</v>
      </c>
      <c r="AY27" s="69"/>
      <c r="AZ27" s="69">
        <f t="shared" si="38"/>
        <v>-1.2950445888450637E-2</v>
      </c>
      <c r="BA27" s="69">
        <f>'RD T1'!E171</f>
        <v>2.3107014682344371E-2</v>
      </c>
      <c r="BB27" s="69">
        <f t="shared" si="39"/>
        <v>1.0156568793893733E-2</v>
      </c>
      <c r="BD27" t="str">
        <f t="shared" si="40"/>
        <v>63 Community and civil enforcement occupations</v>
      </c>
      <c r="BE27" s="69">
        <v>0.17459602664653365</v>
      </c>
      <c r="BF27" s="69">
        <v>0.10976871555387634</v>
      </c>
      <c r="BG27" s="69">
        <v>0.16459683303041731</v>
      </c>
      <c r="BH27" s="69">
        <v>0.1046820545098978</v>
      </c>
      <c r="BI27" s="69">
        <v>0.11423268701455921</v>
      </c>
      <c r="BJ27" s="69"/>
      <c r="BK27" s="69">
        <f t="shared" si="41"/>
        <v>-5.0364146015858091E-2</v>
      </c>
      <c r="BL27" s="69">
        <f>'RD T1'!E200</f>
        <v>4.3077635990390023E-2</v>
      </c>
      <c r="BM27" s="69">
        <f t="shared" si="42"/>
        <v>-7.2865100254680681E-3</v>
      </c>
      <c r="BO27" t="str">
        <f t="shared" si="43"/>
        <v>63 Community and civil enforcement occupations</v>
      </c>
      <c r="BP27" s="69">
        <v>0.21951649010016849</v>
      </c>
      <c r="BQ27" s="69">
        <v>0.1819409864995862</v>
      </c>
      <c r="BR27" s="69">
        <v>0.21580027151831258</v>
      </c>
      <c r="BS27" s="69">
        <v>0.15176879933236109</v>
      </c>
      <c r="BT27" s="69">
        <v>0.14460366698518626</v>
      </c>
      <c r="BU27" s="69"/>
      <c r="BV27" s="69">
        <f t="shared" si="44"/>
        <v>-7.1196604533126318E-2</v>
      </c>
      <c r="BW27" s="69">
        <f>'RD T1'!E229</f>
        <v>6.4946607034143553E-2</v>
      </c>
      <c r="BX27" s="69">
        <f t="shared" si="45"/>
        <v>-6.249997498982765E-3</v>
      </c>
      <c r="BZ27" t="str">
        <f t="shared" si="46"/>
        <v>63 Community and civil enforcement occupations</v>
      </c>
      <c r="CA27" s="69">
        <v>0.17698547987999397</v>
      </c>
      <c r="CB27" s="69">
        <v>0.14211943843093067</v>
      </c>
      <c r="CC27" s="69">
        <v>0.16372354068960335</v>
      </c>
      <c r="CD27" s="69">
        <v>0.12612427218140243</v>
      </c>
      <c r="CE27" s="69">
        <v>0.10434382738009602</v>
      </c>
      <c r="CF27" s="69"/>
      <c r="CG27" s="69">
        <f t="shared" si="47"/>
        <v>-5.9379713309507323E-2</v>
      </c>
      <c r="CH27" s="69">
        <f>'RD T1'!E258</f>
        <v>5.0007755350058178E-2</v>
      </c>
      <c r="CI27" s="69">
        <f t="shared" si="48"/>
        <v>-9.3719579594491453E-3</v>
      </c>
      <c r="CK27" t="str">
        <f t="shared" si="49"/>
        <v>63 Community and civil enforcement occupations</v>
      </c>
      <c r="CL27" s="69">
        <v>4.7207792388667569E-2</v>
      </c>
      <c r="CM27" s="69">
        <v>3.5349865125072509E-2</v>
      </c>
      <c r="CN27" s="69">
        <v>4.7859551763096551E-2</v>
      </c>
      <c r="CO27" s="69">
        <v>2.1284242279846891E-2</v>
      </c>
      <c r="CP27" s="69">
        <v>1.5102046212967995E-2</v>
      </c>
      <c r="CQ27" s="69"/>
      <c r="CR27" s="69">
        <f t="shared" si="50"/>
        <v>-3.275750555012856E-2</v>
      </c>
      <c r="CS27" s="69">
        <f>'RD T1'!E287</f>
        <v>5.1149285988170597E-3</v>
      </c>
      <c r="CT27" s="69">
        <f t="shared" si="51"/>
        <v>-2.76425769513115E-2</v>
      </c>
    </row>
    <row r="28" spans="1:98" x14ac:dyDescent="0.2">
      <c r="A28" s="10" t="str">
        <f>name!D24</f>
        <v>71 Sales occupations</v>
      </c>
      <c r="B28" s="69">
        <v>0.1268941917414293</v>
      </c>
      <c r="C28" s="69">
        <v>0.14851587119840814</v>
      </c>
      <c r="D28" s="69">
        <v>0.1380608000110489</v>
      </c>
      <c r="E28" s="69">
        <v>0.15600041267029252</v>
      </c>
      <c r="F28" s="69">
        <v>0.20116908209775888</v>
      </c>
      <c r="G28" s="11"/>
      <c r="H28" s="69">
        <f t="shared" si="26"/>
        <v>6.3108282086709988E-2</v>
      </c>
      <c r="I28" s="69">
        <f>'RD T1'!E56</f>
        <v>7.9870976454805231E-2</v>
      </c>
      <c r="J28" s="69">
        <f t="shared" si="27"/>
        <v>0.14297925854151522</v>
      </c>
      <c r="L28" t="str">
        <f t="shared" si="28"/>
        <v>71 Sales occupations</v>
      </c>
      <c r="M28" s="69">
        <v>1.6265150481960045</v>
      </c>
      <c r="N28" s="69">
        <v>1.9542006306531721</v>
      </c>
      <c r="O28" s="69">
        <v>2.1579316680258778</v>
      </c>
      <c r="P28" s="69">
        <v>2.6036306945575234</v>
      </c>
      <c r="Q28" s="69">
        <v>3.7386972509703553</v>
      </c>
      <c r="R28" s="11"/>
      <c r="S28" s="69">
        <f t="shared" si="29"/>
        <v>1.5807655829444776</v>
      </c>
      <c r="T28" s="69">
        <f>'RD T1'!E85</f>
        <v>1.4126697946683366</v>
      </c>
      <c r="U28" s="69">
        <f t="shared" si="30"/>
        <v>2.9934353776128142</v>
      </c>
      <c r="W28" t="str">
        <f t="shared" si="31"/>
        <v>71 Sales occupations</v>
      </c>
      <c r="X28" s="69">
        <v>6.3525253363882621</v>
      </c>
      <c r="Y28" s="69">
        <v>7.2073995177431485</v>
      </c>
      <c r="Z28" s="69">
        <v>7.4570296748175826</v>
      </c>
      <c r="AA28" s="69">
        <v>8.2589470983562681</v>
      </c>
      <c r="AB28" s="69">
        <v>10.47204710045277</v>
      </c>
      <c r="AC28" s="69"/>
      <c r="AD28" s="69">
        <f t="shared" si="32"/>
        <v>3.0150174256351869</v>
      </c>
      <c r="AE28" s="69">
        <f>'RD T1'!E114</f>
        <v>4.7083900859217005</v>
      </c>
      <c r="AF28" s="69">
        <f t="shared" si="33"/>
        <v>7.7234075115568874</v>
      </c>
      <c r="AH28" t="str">
        <f t="shared" si="34"/>
        <v>71 Sales occupations</v>
      </c>
      <c r="AI28" s="69">
        <v>2.0858760542514987</v>
      </c>
      <c r="AJ28" s="69">
        <v>2.1802960228280481</v>
      </c>
      <c r="AK28" s="69">
        <v>2.2720054513366197</v>
      </c>
      <c r="AL28" s="69">
        <v>2.3727744509624467</v>
      </c>
      <c r="AM28" s="69">
        <v>2.8573040980715314</v>
      </c>
      <c r="AN28" s="69"/>
      <c r="AO28" s="69">
        <f t="shared" si="35"/>
        <v>0.58529864673491172</v>
      </c>
      <c r="AP28" s="69">
        <f>'RD T1'!E143</f>
        <v>1.32460729046209</v>
      </c>
      <c r="AQ28" s="69">
        <f t="shared" si="36"/>
        <v>1.9099059371970017</v>
      </c>
      <c r="AS28" t="str">
        <f t="shared" si="37"/>
        <v>71 Sales occupations</v>
      </c>
      <c r="AT28" s="69">
        <v>1.7891362921786773</v>
      </c>
      <c r="AU28" s="69">
        <v>1.8327078720272996</v>
      </c>
      <c r="AV28" s="69">
        <v>1.8876797746101066</v>
      </c>
      <c r="AW28" s="69">
        <v>1.91175899302398</v>
      </c>
      <c r="AX28" s="69">
        <v>2.2964733114954092</v>
      </c>
      <c r="AY28" s="69"/>
      <c r="AZ28" s="69">
        <f t="shared" si="38"/>
        <v>0.40879353688530262</v>
      </c>
      <c r="BA28" s="69">
        <f>'RD T1'!E172</f>
        <v>0.92483286718127622</v>
      </c>
      <c r="BB28" s="69">
        <f t="shared" si="39"/>
        <v>1.3336264040665788</v>
      </c>
      <c r="BD28" t="str">
        <f t="shared" si="40"/>
        <v>71 Sales occupations</v>
      </c>
      <c r="BE28" s="69">
        <v>13.107265448179602</v>
      </c>
      <c r="BF28" s="69">
        <v>12.659553499242715</v>
      </c>
      <c r="BG28" s="69">
        <v>14.023110529850394</v>
      </c>
      <c r="BH28" s="69">
        <v>13.968281763423096</v>
      </c>
      <c r="BI28" s="69">
        <v>14.484655374724756</v>
      </c>
      <c r="BJ28" s="69"/>
      <c r="BK28" s="69">
        <f t="shared" si="41"/>
        <v>0.46154484487436243</v>
      </c>
      <c r="BL28" s="69">
        <f>'RD T1'!E201</f>
        <v>6.2242521248400449</v>
      </c>
      <c r="BM28" s="69">
        <f t="shared" si="42"/>
        <v>6.6857969697144073</v>
      </c>
      <c r="BO28" t="str">
        <f t="shared" si="43"/>
        <v>71 Sales occupations</v>
      </c>
      <c r="BP28" s="69">
        <v>13.144436754307439</v>
      </c>
      <c r="BQ28" s="69">
        <v>12.014255958200415</v>
      </c>
      <c r="BR28" s="69">
        <v>11.567152532472399</v>
      </c>
      <c r="BS28" s="69">
        <v>11.058988146356716</v>
      </c>
      <c r="BT28" s="69">
        <v>9.1165171707186836</v>
      </c>
      <c r="BU28" s="69"/>
      <c r="BV28" s="69">
        <f t="shared" si="44"/>
        <v>-2.4506353617537151</v>
      </c>
      <c r="BW28" s="69">
        <f>'RD T1'!E230</f>
        <v>4.4541666395725832</v>
      </c>
      <c r="BX28" s="69">
        <f t="shared" si="45"/>
        <v>2.0035312778188681</v>
      </c>
      <c r="BZ28" t="str">
        <f t="shared" si="46"/>
        <v>71 Sales occupations</v>
      </c>
      <c r="CA28" s="69">
        <v>8.8819868516389651</v>
      </c>
      <c r="CB28" s="69">
        <v>8.3737734182371604</v>
      </c>
      <c r="CC28" s="69">
        <v>7.4335654545721379</v>
      </c>
      <c r="CD28" s="69">
        <v>6.5385707614299378</v>
      </c>
      <c r="CE28" s="69">
        <v>2.741463753609259</v>
      </c>
      <c r="CF28" s="69"/>
      <c r="CG28" s="69">
        <f t="shared" si="47"/>
        <v>-4.6921017009628789</v>
      </c>
      <c r="CH28" s="69">
        <f>'RD T1'!E259</f>
        <v>1.7976812352806897</v>
      </c>
      <c r="CI28" s="69">
        <f t="shared" si="48"/>
        <v>-2.894420465682189</v>
      </c>
      <c r="CK28" t="str">
        <f t="shared" si="49"/>
        <v>71 Sales occupations</v>
      </c>
      <c r="CL28" s="69">
        <v>2.9688304501974438</v>
      </c>
      <c r="CM28" s="69">
        <v>2.9388817496987025</v>
      </c>
      <c r="CN28" s="69">
        <v>2.6326311394956132</v>
      </c>
      <c r="CO28" s="69">
        <v>2.3498299298140446</v>
      </c>
      <c r="CP28" s="69">
        <v>1.939509932145016</v>
      </c>
      <c r="CQ28" s="69"/>
      <c r="CR28" s="69">
        <f t="shared" si="50"/>
        <v>-0.69312120735059723</v>
      </c>
      <c r="CS28" s="69">
        <f>'RD T1'!E288</f>
        <v>0.54540649567924238</v>
      </c>
      <c r="CT28" s="69">
        <f t="shared" si="51"/>
        <v>-0.14771471167135486</v>
      </c>
    </row>
    <row r="29" spans="1:98" x14ac:dyDescent="0.2">
      <c r="A29" s="10" t="str">
        <f>name!D25</f>
        <v>72 Customer service occupations</v>
      </c>
      <c r="B29" s="69">
        <v>4.2074388997652534E-2</v>
      </c>
      <c r="C29" s="69">
        <v>4.9829752417542415E-2</v>
      </c>
      <c r="D29" s="69">
        <v>5.811844061186093E-2</v>
      </c>
      <c r="E29" s="69">
        <v>7.9398560217057851E-2</v>
      </c>
      <c r="F29" s="69">
        <v>0.10746040799814956</v>
      </c>
      <c r="G29" s="11"/>
      <c r="H29" s="69">
        <f>F29-D29</f>
        <v>4.9341967386288627E-2</v>
      </c>
      <c r="I29" s="69">
        <f>'RD T1'!E57</f>
        <v>3.9214093168328058E-2</v>
      </c>
      <c r="J29" s="69">
        <f t="shared" si="27"/>
        <v>8.8556060554616678E-2</v>
      </c>
      <c r="L29" t="str">
        <f t="shared" si="28"/>
        <v>72 Customer service occupations</v>
      </c>
      <c r="M29" s="69">
        <v>0.50021514255251365</v>
      </c>
      <c r="N29" s="69">
        <v>0.6368281368938904</v>
      </c>
      <c r="O29" s="69">
        <v>0.67559155254982861</v>
      </c>
      <c r="P29" s="69">
        <v>0.87206670865120262</v>
      </c>
      <c r="Q29" s="69">
        <v>1.1689919183210342</v>
      </c>
      <c r="R29" s="11"/>
      <c r="S29" s="69">
        <f t="shared" si="29"/>
        <v>0.49340036577120561</v>
      </c>
      <c r="T29" s="69">
        <f>'RD T1'!E86</f>
        <v>0.46340048572142156</v>
      </c>
      <c r="U29" s="69">
        <f t="shared" si="30"/>
        <v>0.95680085149262717</v>
      </c>
      <c r="W29" t="str">
        <f t="shared" si="31"/>
        <v>72 Customer service occupations</v>
      </c>
      <c r="X29" s="69">
        <v>1.9530905829556828</v>
      </c>
      <c r="Y29" s="69">
        <v>2.2733503894261604</v>
      </c>
      <c r="Z29" s="69">
        <v>2.3470344268819545</v>
      </c>
      <c r="AA29" s="69">
        <v>2.8083666962075795</v>
      </c>
      <c r="AB29" s="69">
        <v>3.6494411908144349</v>
      </c>
      <c r="AC29" s="69"/>
      <c r="AD29" s="69">
        <f t="shared" si="32"/>
        <v>1.3024067639324803</v>
      </c>
      <c r="AE29" s="69">
        <f>'RD T1'!E115</f>
        <v>1.5384027686199038</v>
      </c>
      <c r="AF29" s="69">
        <f t="shared" si="33"/>
        <v>2.8408095325523841</v>
      </c>
      <c r="AH29" t="str">
        <f t="shared" si="34"/>
        <v>72 Customer service occupations</v>
      </c>
      <c r="AI29" s="69">
        <v>0.60308558660344602</v>
      </c>
      <c r="AJ29" s="69">
        <v>0.74118787882811243</v>
      </c>
      <c r="AK29" s="69">
        <v>0.81662244864677291</v>
      </c>
      <c r="AL29" s="69">
        <v>0.95909283765126851</v>
      </c>
      <c r="AM29" s="69">
        <v>1.1763690522929702</v>
      </c>
      <c r="AN29" s="69"/>
      <c r="AO29" s="69">
        <f t="shared" si="35"/>
        <v>0.35974660364619726</v>
      </c>
      <c r="AP29" s="69">
        <f>'RD T1'!E144</f>
        <v>0.55110265815630055</v>
      </c>
      <c r="AQ29" s="69">
        <f t="shared" si="36"/>
        <v>0.91084926180249781</v>
      </c>
      <c r="AS29" t="str">
        <f t="shared" si="37"/>
        <v>72 Customer service occupations</v>
      </c>
      <c r="AT29" s="69">
        <v>0.7292306641648677</v>
      </c>
      <c r="AU29" s="69">
        <v>0.82761141640072355</v>
      </c>
      <c r="AV29" s="69">
        <v>0.85278750420958538</v>
      </c>
      <c r="AW29" s="69">
        <v>0.95353024407185849</v>
      </c>
      <c r="AX29" s="69">
        <v>1.089565012064754</v>
      </c>
      <c r="AY29" s="69"/>
      <c r="AZ29" s="69">
        <f t="shared" si="38"/>
        <v>0.2367775078551686</v>
      </c>
      <c r="BA29" s="69">
        <f>'RD T1'!E173</f>
        <v>0.49012147242112636</v>
      </c>
      <c r="BB29" s="69">
        <f t="shared" si="39"/>
        <v>0.72689898027629496</v>
      </c>
      <c r="BD29" t="str">
        <f t="shared" si="40"/>
        <v>72 Customer service occupations</v>
      </c>
      <c r="BE29" s="69">
        <v>2.9142044029578393</v>
      </c>
      <c r="BF29" s="69">
        <v>2.8857435207283042</v>
      </c>
      <c r="BG29" s="69">
        <v>3.1168592112888809</v>
      </c>
      <c r="BH29" s="69">
        <v>3.2143945970059624</v>
      </c>
      <c r="BI29" s="69">
        <v>3.4188274385471518</v>
      </c>
      <c r="BJ29" s="69"/>
      <c r="BK29" s="69">
        <f t="shared" si="41"/>
        <v>0.30196822725827088</v>
      </c>
      <c r="BL29" s="69">
        <f>'RD T1'!E202</f>
        <v>1.4660164008947185</v>
      </c>
      <c r="BM29" s="69">
        <f t="shared" si="42"/>
        <v>1.7679846281529894</v>
      </c>
      <c r="BO29" t="str">
        <f t="shared" si="43"/>
        <v>72 Customer service occupations</v>
      </c>
      <c r="BP29" s="69">
        <v>3.1144365831291463</v>
      </c>
      <c r="BQ29" s="69">
        <v>3.1223534204189409</v>
      </c>
      <c r="BR29" s="69">
        <v>3.0893210969664433</v>
      </c>
      <c r="BS29" s="69">
        <v>3.3112713816096337</v>
      </c>
      <c r="BT29" s="69">
        <v>3.0917652177824833</v>
      </c>
      <c r="BU29" s="69"/>
      <c r="BV29" s="69">
        <f t="shared" si="44"/>
        <v>2.4441208160399519E-3</v>
      </c>
      <c r="BW29" s="69">
        <f>'RD T1'!E231</f>
        <v>1.4462883100382351</v>
      </c>
      <c r="BX29" s="69">
        <f t="shared" si="45"/>
        <v>1.4487324308542751</v>
      </c>
      <c r="BZ29" t="str">
        <f t="shared" si="46"/>
        <v>72 Customer service occupations</v>
      </c>
      <c r="CA29" s="69">
        <v>1.5371716769778081</v>
      </c>
      <c r="CB29" s="69">
        <v>1.4348037064452452</v>
      </c>
      <c r="CC29" s="69">
        <v>1.3121394075230874</v>
      </c>
      <c r="CD29" s="69">
        <v>1.3475083114783364</v>
      </c>
      <c r="CE29" s="69">
        <v>1.2345065282426033</v>
      </c>
      <c r="CF29" s="69"/>
      <c r="CG29" s="69">
        <f t="shared" si="47"/>
        <v>-7.7632879280484124E-2</v>
      </c>
      <c r="CH29" s="69">
        <f>'RD T1'!E260</f>
        <v>0.42458419956776416</v>
      </c>
      <c r="CI29" s="69">
        <f t="shared" si="48"/>
        <v>0.34695132028728004</v>
      </c>
      <c r="CK29" t="str">
        <f t="shared" si="49"/>
        <v>72 Customer service occupations</v>
      </c>
      <c r="CL29" s="69">
        <v>0.37483234591065845</v>
      </c>
      <c r="CM29" s="69">
        <v>0.50754777292536346</v>
      </c>
      <c r="CN29" s="69">
        <v>0.50665165795169642</v>
      </c>
      <c r="CO29" s="69">
        <v>0.70492091200828877</v>
      </c>
      <c r="CP29" s="69">
        <v>0.94200885947923285</v>
      </c>
      <c r="CQ29" s="69"/>
      <c r="CR29" s="69">
        <f t="shared" si="50"/>
        <v>0.43535720152753643</v>
      </c>
      <c r="CS29" s="69">
        <f>'RD T1'!E289</f>
        <v>0.21959165650029516</v>
      </c>
      <c r="CT29" s="69">
        <f t="shared" si="51"/>
        <v>0.65494885802783154</v>
      </c>
    </row>
    <row r="30" spans="1:98" x14ac:dyDescent="0.2">
      <c r="A30" s="10" t="str">
        <f>name!D26</f>
        <v>81 Process, plant and machine operatives</v>
      </c>
      <c r="B30" s="69">
        <v>2.6286192182142704E-2</v>
      </c>
      <c r="C30" s="69">
        <v>3.4003426768708669E-2</v>
      </c>
      <c r="D30" s="69">
        <v>3.1853959428490883E-2</v>
      </c>
      <c r="E30" s="69">
        <v>4.0955552197980839E-2</v>
      </c>
      <c r="F30" s="69">
        <v>6.1622795756926592E-2</v>
      </c>
      <c r="G30" s="11"/>
      <c r="H30" s="69">
        <f t="shared" si="26"/>
        <v>2.9768836328435709E-2</v>
      </c>
      <c r="I30" s="69">
        <f>'RD T1'!E58</f>
        <v>2.3811487241543357E-2</v>
      </c>
      <c r="J30" s="69">
        <f t="shared" si="27"/>
        <v>5.3580323569979063E-2</v>
      </c>
      <c r="L30" t="str">
        <f t="shared" si="28"/>
        <v>81 Process, plant and machine operatives</v>
      </c>
      <c r="M30" s="69">
        <v>0.16454568614141873</v>
      </c>
      <c r="N30" s="69">
        <v>0.206203150664165</v>
      </c>
      <c r="O30" s="69">
        <v>0.20796817956110161</v>
      </c>
      <c r="P30" s="69">
        <v>0.29286552390563497</v>
      </c>
      <c r="Q30" s="69">
        <v>0.45046559418889204</v>
      </c>
      <c r="R30" s="11"/>
      <c r="S30" s="69">
        <f t="shared" si="29"/>
        <v>0.24249741462779043</v>
      </c>
      <c r="T30" s="69">
        <f>'RD T1'!E87</f>
        <v>0.15707573378737227</v>
      </c>
      <c r="U30" s="69">
        <f t="shared" si="30"/>
        <v>0.39957314841516267</v>
      </c>
      <c r="W30" t="str">
        <f t="shared" si="31"/>
        <v>81 Process, plant and machine operatives</v>
      </c>
      <c r="X30" s="69">
        <v>0.49452287832749942</v>
      </c>
      <c r="Y30" s="69">
        <v>0.52250982601602391</v>
      </c>
      <c r="Z30" s="69">
        <v>0.49517360856223536</v>
      </c>
      <c r="AA30" s="69">
        <v>0.72474470290559501</v>
      </c>
      <c r="AB30" s="69">
        <v>1.1145797333537593</v>
      </c>
      <c r="AC30" s="69"/>
      <c r="AD30" s="69">
        <f t="shared" si="32"/>
        <v>0.6194061247915239</v>
      </c>
      <c r="AE30" s="69">
        <f>'RD T1'!E116</f>
        <v>0.40424533691199371</v>
      </c>
      <c r="AF30" s="69">
        <f t="shared" si="33"/>
        <v>1.0236514617035177</v>
      </c>
      <c r="AH30" t="str">
        <f t="shared" si="34"/>
        <v>81 Process, plant and machine operatives</v>
      </c>
      <c r="AI30" s="69">
        <v>0.22728525611845973</v>
      </c>
      <c r="AJ30" s="69">
        <v>0.2579099368512256</v>
      </c>
      <c r="AK30" s="69">
        <v>0.24952646693844963</v>
      </c>
      <c r="AL30" s="69">
        <v>0.35011870795773908</v>
      </c>
      <c r="AM30" s="69">
        <v>0.54494315469099341</v>
      </c>
      <c r="AN30" s="69"/>
      <c r="AO30" s="69">
        <f t="shared" si="35"/>
        <v>0.29541668775254382</v>
      </c>
      <c r="AP30" s="69">
        <f>'RD T1'!E145</f>
        <v>0.19549919770186963</v>
      </c>
      <c r="AQ30" s="69">
        <f t="shared" si="36"/>
        <v>0.49091588545441345</v>
      </c>
      <c r="AS30" t="str">
        <f t="shared" si="37"/>
        <v>81 Process, plant and machine operatives</v>
      </c>
      <c r="AT30" s="69">
        <v>0.52831250478932013</v>
      </c>
      <c r="AU30" s="69">
        <v>0.57586748830218493</v>
      </c>
      <c r="AV30" s="69">
        <v>0.53757137155472989</v>
      </c>
      <c r="AW30" s="69">
        <v>0.64058746916155018</v>
      </c>
      <c r="AX30" s="69">
        <v>0.81005698792736147</v>
      </c>
      <c r="AY30" s="69"/>
      <c r="AZ30" s="69">
        <f t="shared" si="38"/>
        <v>0.27248561637263158</v>
      </c>
      <c r="BA30" s="69">
        <f>'RD T1'!E174</f>
        <v>0.32977906172426935</v>
      </c>
      <c r="BB30" s="69">
        <f t="shared" si="39"/>
        <v>0.60226467809690098</v>
      </c>
      <c r="BD30" t="str">
        <f t="shared" si="40"/>
        <v>81 Process, plant and machine operatives</v>
      </c>
      <c r="BE30" s="69">
        <v>3.1289436948642089</v>
      </c>
      <c r="BF30" s="69">
        <v>3.0795083939379766</v>
      </c>
      <c r="BG30" s="69">
        <v>2.9869179451806556</v>
      </c>
      <c r="BH30" s="69">
        <v>3.3491431839289998</v>
      </c>
      <c r="BI30" s="69">
        <v>3.6994827571124276</v>
      </c>
      <c r="BJ30" s="69"/>
      <c r="BK30" s="69">
        <f t="shared" si="41"/>
        <v>0.71256481193177201</v>
      </c>
      <c r="BL30" s="69">
        <f>'RD T1'!E203</f>
        <v>1.2519597617714786</v>
      </c>
      <c r="BM30" s="69">
        <f t="shared" si="42"/>
        <v>1.9645245737032506</v>
      </c>
      <c r="BO30" t="str">
        <f t="shared" si="43"/>
        <v>81 Process, plant and machine operatives</v>
      </c>
      <c r="BP30" s="69">
        <v>3.7997348550282992</v>
      </c>
      <c r="BQ30" s="69">
        <v>4.1658742013154768</v>
      </c>
      <c r="BR30" s="69">
        <v>3.4410874454888041</v>
      </c>
      <c r="BS30" s="69">
        <v>3.8327606422243692</v>
      </c>
      <c r="BT30" s="69">
        <v>3.540442287164145</v>
      </c>
      <c r="BU30" s="69"/>
      <c r="BV30" s="69">
        <f t="shared" si="44"/>
        <v>9.9354841675340921E-2</v>
      </c>
      <c r="BW30" s="69">
        <f>'RD T1'!E232</f>
        <v>1.4108000463965602</v>
      </c>
      <c r="BX30" s="69">
        <f t="shared" si="45"/>
        <v>1.5101548880719011</v>
      </c>
      <c r="BZ30" t="str">
        <f t="shared" si="46"/>
        <v>81 Process, plant and machine operatives</v>
      </c>
      <c r="CA30" s="69">
        <v>3.4315832189263702</v>
      </c>
      <c r="CB30" s="69">
        <v>2.8873049699731546</v>
      </c>
      <c r="CC30" s="69">
        <v>2.517924322965353</v>
      </c>
      <c r="CD30" s="69">
        <v>2.3896898692185138</v>
      </c>
      <c r="CE30" s="69">
        <v>1.012423295916427</v>
      </c>
      <c r="CF30" s="69"/>
      <c r="CG30" s="69">
        <f t="shared" si="47"/>
        <v>-1.505501027048926</v>
      </c>
      <c r="CH30" s="69">
        <f>'RD T1'!E261</f>
        <v>0.63734826392083022</v>
      </c>
      <c r="CI30" s="69">
        <f t="shared" si="48"/>
        <v>-0.86815276312809575</v>
      </c>
      <c r="CK30" t="str">
        <f t="shared" si="49"/>
        <v>81 Process, plant and machine operatives</v>
      </c>
      <c r="CL30" s="69">
        <v>1.2544737787481426</v>
      </c>
      <c r="CM30" s="69">
        <v>1.0619808080129391</v>
      </c>
      <c r="CN30" s="69">
        <v>0.86006732896133442</v>
      </c>
      <c r="CO30" s="69">
        <v>0.43335899213325407</v>
      </c>
      <c r="CP30" s="69">
        <v>0.27203752714601309</v>
      </c>
      <c r="CQ30" s="69"/>
      <c r="CR30" s="69">
        <f t="shared" si="50"/>
        <v>-0.58802980181532138</v>
      </c>
      <c r="CS30" s="69">
        <f>'RD T1'!E290</f>
        <v>9.8512399515615426E-2</v>
      </c>
      <c r="CT30" s="69">
        <f t="shared" si="51"/>
        <v>-0.48951740229970597</v>
      </c>
    </row>
    <row r="31" spans="1:98" x14ac:dyDescent="0.2">
      <c r="A31" s="10" t="str">
        <f>name!D27</f>
        <v>82 Transport and mobile machine drivers and operatives</v>
      </c>
      <c r="B31" s="69">
        <v>5.058143370885735E-2</v>
      </c>
      <c r="C31" s="69">
        <v>6.6562016827757087E-2</v>
      </c>
      <c r="D31" s="69">
        <v>6.5941013137305063E-2</v>
      </c>
      <c r="E31" s="69">
        <v>8.1742491717641336E-2</v>
      </c>
      <c r="F31" s="69">
        <v>0.11096730978469285</v>
      </c>
      <c r="G31" s="11"/>
      <c r="H31" s="69">
        <f t="shared" si="26"/>
        <v>4.502629664738779E-2</v>
      </c>
      <c r="I31" s="69">
        <f>'RD T1'!E59</f>
        <v>5.8559185194308791E-2</v>
      </c>
      <c r="J31" s="69">
        <f t="shared" si="27"/>
        <v>0.10358548184169658</v>
      </c>
      <c r="L31" t="str">
        <f t="shared" si="28"/>
        <v>82 Transport and mobile machine drivers and operatives</v>
      </c>
      <c r="M31" s="69">
        <v>0.41077981040934392</v>
      </c>
      <c r="N31" s="69">
        <v>0.57303234015569637</v>
      </c>
      <c r="O31" s="69">
        <v>0.57148681044269389</v>
      </c>
      <c r="P31" s="69">
        <v>0.65982749077427627</v>
      </c>
      <c r="Q31" s="69">
        <v>0.91086472559219656</v>
      </c>
      <c r="R31" s="11"/>
      <c r="S31" s="69">
        <f t="shared" si="29"/>
        <v>0.33937791514950266</v>
      </c>
      <c r="T31" s="69">
        <f>'RD T1'!E88</f>
        <v>0.4686715307803781</v>
      </c>
      <c r="U31" s="69">
        <f t="shared" si="30"/>
        <v>0.80804944592988082</v>
      </c>
      <c r="W31" t="str">
        <f t="shared" si="31"/>
        <v>82 Transport and mobile machine drivers and operatives</v>
      </c>
      <c r="X31" s="69">
        <v>1.1653446991161214</v>
      </c>
      <c r="Y31" s="69">
        <v>1.5027014757845754</v>
      </c>
      <c r="Z31" s="69">
        <v>1.3937483337659773</v>
      </c>
      <c r="AA31" s="69">
        <v>1.5528646443555423</v>
      </c>
      <c r="AB31" s="69">
        <v>2.1314996621028786</v>
      </c>
      <c r="AC31" s="69"/>
      <c r="AD31" s="69">
        <f t="shared" si="32"/>
        <v>0.73775132833690127</v>
      </c>
      <c r="AE31" s="69">
        <f>'RD T1'!E117</f>
        <v>1.1508087052654523</v>
      </c>
      <c r="AF31" s="69">
        <f t="shared" si="33"/>
        <v>1.8885600336023536</v>
      </c>
      <c r="AH31" t="str">
        <f t="shared" si="34"/>
        <v>82 Transport and mobile machine drivers and operatives</v>
      </c>
      <c r="AI31" s="69">
        <v>0.5071108028690976</v>
      </c>
      <c r="AJ31" s="69">
        <v>0.65186138786300929</v>
      </c>
      <c r="AK31" s="69">
        <v>0.58749667895061353</v>
      </c>
      <c r="AL31" s="69">
        <v>0.65339615521142402</v>
      </c>
      <c r="AM31" s="69">
        <v>0.81262184580378771</v>
      </c>
      <c r="AN31" s="69"/>
      <c r="AO31" s="69">
        <f t="shared" si="35"/>
        <v>0.22512516685317419</v>
      </c>
      <c r="AP31" s="69">
        <f>'RD T1'!E146</f>
        <v>0.46867469715015819</v>
      </c>
      <c r="AQ31" s="69">
        <f t="shared" si="36"/>
        <v>0.69379986400333238</v>
      </c>
      <c r="AS31" t="str">
        <f t="shared" si="37"/>
        <v>82 Transport and mobile machine drivers and operatives</v>
      </c>
      <c r="AT31" s="69">
        <v>0.87560712288792908</v>
      </c>
      <c r="AU31" s="69">
        <v>1.0734272043003266</v>
      </c>
      <c r="AV31" s="69">
        <v>1.0323149194452401</v>
      </c>
      <c r="AW31" s="69">
        <v>1.0877621659809995</v>
      </c>
      <c r="AX31" s="69">
        <v>1.2799995265812212</v>
      </c>
      <c r="AY31" s="69"/>
      <c r="AZ31" s="69">
        <f t="shared" si="38"/>
        <v>0.24768460713598106</v>
      </c>
      <c r="BA31" s="69">
        <f>'RD T1'!E175</f>
        <v>0.77796387918854137</v>
      </c>
      <c r="BB31" s="69">
        <f t="shared" si="39"/>
        <v>1.0256484863245223</v>
      </c>
      <c r="BD31" t="str">
        <f t="shared" si="40"/>
        <v>82 Transport and mobile machine drivers and operatives</v>
      </c>
      <c r="BE31" s="69">
        <v>4.6599149535292961</v>
      </c>
      <c r="BF31" s="69">
        <v>4.8094790943878847</v>
      </c>
      <c r="BG31" s="69">
        <v>4.6069459017733632</v>
      </c>
      <c r="BH31" s="69">
        <v>4.8800947588400607</v>
      </c>
      <c r="BI31" s="69">
        <v>5.4302138224706074</v>
      </c>
      <c r="BJ31" s="69"/>
      <c r="BK31" s="69">
        <f t="shared" si="41"/>
        <v>0.82326792069724419</v>
      </c>
      <c r="BL31" s="69">
        <f>'RD T1'!E204</f>
        <v>2.555613528562275</v>
      </c>
      <c r="BM31" s="69">
        <f t="shared" si="42"/>
        <v>3.3788814492595192</v>
      </c>
      <c r="BO31" t="str">
        <f t="shared" si="43"/>
        <v>82 Transport and mobile machine drivers and operatives</v>
      </c>
      <c r="BP31" s="69">
        <v>6.5824375128878669</v>
      </c>
      <c r="BQ31" s="69">
        <v>7.552208463113967</v>
      </c>
      <c r="BR31" s="69">
        <v>6.0282548477702624</v>
      </c>
      <c r="BS31" s="69">
        <v>6.1594551249358709</v>
      </c>
      <c r="BT31" s="69">
        <v>5.8597358187845456</v>
      </c>
      <c r="BU31" s="69"/>
      <c r="BV31" s="69">
        <f t="shared" si="44"/>
        <v>-0.1685190289857168</v>
      </c>
      <c r="BW31" s="69">
        <f>'RD T1'!E233</f>
        <v>3.2288266700153772</v>
      </c>
      <c r="BX31" s="69">
        <f t="shared" si="45"/>
        <v>3.0603076410296604</v>
      </c>
      <c r="BZ31" t="str">
        <f t="shared" si="46"/>
        <v>82 Transport and mobile machine drivers and operatives</v>
      </c>
      <c r="CA31" s="69">
        <v>6.610783464597576</v>
      </c>
      <c r="CB31" s="69">
        <v>5.8570116928610894</v>
      </c>
      <c r="CC31" s="69">
        <v>4.6665004086831416</v>
      </c>
      <c r="CD31" s="69">
        <v>4.3435266609258667</v>
      </c>
      <c r="CE31" s="69">
        <v>3.2456216114715457</v>
      </c>
      <c r="CF31" s="69"/>
      <c r="CG31" s="69">
        <f t="shared" si="47"/>
        <v>-1.4208787972115959</v>
      </c>
      <c r="CH31" s="69">
        <f>'RD T1'!E262</f>
        <v>1.8022515740627305</v>
      </c>
      <c r="CI31" s="69">
        <f t="shared" si="48"/>
        <v>0.38137277685113458</v>
      </c>
      <c r="CK31" t="str">
        <f t="shared" si="49"/>
        <v>82 Transport and mobile machine drivers and operatives</v>
      </c>
      <c r="CL31" s="69">
        <v>2.2918946051250213</v>
      </c>
      <c r="CM31" s="69">
        <v>2.6924546025177012</v>
      </c>
      <c r="CN31" s="69">
        <v>2.2063605595950384</v>
      </c>
      <c r="CO31" s="69">
        <v>2.2260795753034204</v>
      </c>
      <c r="CP31" s="69">
        <v>1.6833266918521816</v>
      </c>
      <c r="CQ31" s="69"/>
      <c r="CR31" s="69">
        <f t="shared" si="50"/>
        <v>-0.52303386774285676</v>
      </c>
      <c r="CS31" s="69">
        <f>'RD T1'!E291</f>
        <v>0.76017727975871285</v>
      </c>
      <c r="CT31" s="69">
        <f t="shared" si="51"/>
        <v>0.23714341201585609</v>
      </c>
    </row>
    <row r="32" spans="1:98" x14ac:dyDescent="0.2">
      <c r="A32" s="10" t="str">
        <f>name!D28</f>
        <v>91 Elementary trades and related occupations</v>
      </c>
      <c r="B32" s="69">
        <v>7.7819304350229144E-4</v>
      </c>
      <c r="C32" s="69">
        <v>6.4612732849838304E-4</v>
      </c>
      <c r="D32" s="69">
        <v>6.503567736047195E-4</v>
      </c>
      <c r="E32" s="69">
        <v>2.9577543178481969E-3</v>
      </c>
      <c r="F32" s="69">
        <v>4.6635746858553137E-3</v>
      </c>
      <c r="G32" s="11"/>
      <c r="H32" s="69">
        <f t="shared" si="26"/>
        <v>4.013217912250594E-3</v>
      </c>
      <c r="I32" s="69">
        <f>'RD T1'!E60</f>
        <v>2.3674864976983277E-3</v>
      </c>
      <c r="J32" s="69">
        <f t="shared" si="27"/>
        <v>6.3807044099489212E-3</v>
      </c>
      <c r="L32" t="str">
        <f t="shared" si="28"/>
        <v>91 Elementary trades and related occupations</v>
      </c>
      <c r="M32" s="69">
        <v>0.10537440844963511</v>
      </c>
      <c r="N32" s="69">
        <v>0.13259658843189223</v>
      </c>
      <c r="O32" s="69">
        <v>0.12334874494544298</v>
      </c>
      <c r="P32" s="69">
        <v>0.2506629132693331</v>
      </c>
      <c r="Q32" s="69">
        <v>0.41388614435009496</v>
      </c>
      <c r="R32" s="11"/>
      <c r="S32" s="69">
        <f t="shared" si="29"/>
        <v>0.29053739940465195</v>
      </c>
      <c r="T32" s="69">
        <f>'RD T1'!E89</f>
        <v>0.15690145726262406</v>
      </c>
      <c r="U32" s="69">
        <f t="shared" si="30"/>
        <v>0.44743885666727601</v>
      </c>
      <c r="W32" t="str">
        <f t="shared" si="31"/>
        <v>91 Elementary trades and related occupations</v>
      </c>
      <c r="X32" s="69">
        <v>0.4461624350045183</v>
      </c>
      <c r="Y32" s="69">
        <v>0.46731956932736674</v>
      </c>
      <c r="Z32" s="69">
        <v>0.4172759535238908</v>
      </c>
      <c r="AA32" s="69">
        <v>1.0462926425718637</v>
      </c>
      <c r="AB32" s="69">
        <v>1.4929907513270375</v>
      </c>
      <c r="AC32" s="69"/>
      <c r="AD32" s="69">
        <f t="shared" si="32"/>
        <v>1.0757147978031467</v>
      </c>
      <c r="AE32" s="69">
        <f>'RD T1'!E118</f>
        <v>0.70495293148434079</v>
      </c>
      <c r="AF32" s="69">
        <f t="shared" si="33"/>
        <v>1.7806677292874875</v>
      </c>
      <c r="AH32" t="str">
        <f t="shared" si="34"/>
        <v>91 Elementary trades and related occupations</v>
      </c>
      <c r="AI32" s="69">
        <v>0.32113927591631808</v>
      </c>
      <c r="AJ32" s="69">
        <v>0.34801815678675257</v>
      </c>
      <c r="AK32" s="69">
        <v>0.31151842869745439</v>
      </c>
      <c r="AL32" s="69">
        <v>0.74210747506562691</v>
      </c>
      <c r="AM32" s="69">
        <v>1.0773702699853842</v>
      </c>
      <c r="AN32" s="69"/>
      <c r="AO32" s="69">
        <f t="shared" si="35"/>
        <v>0.76585184128792982</v>
      </c>
      <c r="AP32" s="69">
        <f>'RD T1'!E147</f>
        <v>0.50724340834052239</v>
      </c>
      <c r="AQ32" s="69">
        <f t="shared" si="36"/>
        <v>1.2730952496284522</v>
      </c>
      <c r="AS32" t="str">
        <f t="shared" si="37"/>
        <v>91 Elementary trades and related occupations</v>
      </c>
      <c r="AT32" s="69">
        <v>0.38606301580553209</v>
      </c>
      <c r="AU32" s="69">
        <v>0.37379319657412663</v>
      </c>
      <c r="AV32" s="69">
        <v>0.39651957665797838</v>
      </c>
      <c r="AW32" s="69">
        <v>0.90414201279965856</v>
      </c>
      <c r="AX32" s="69">
        <v>1.2364523353020804</v>
      </c>
      <c r="AY32" s="69"/>
      <c r="AZ32" s="69">
        <f t="shared" si="38"/>
        <v>0.83993275864410211</v>
      </c>
      <c r="BA32" s="69">
        <f>'RD T1'!E176</f>
        <v>0.55346949110690424</v>
      </c>
      <c r="BB32" s="69">
        <f t="shared" si="39"/>
        <v>1.3934022497510063</v>
      </c>
      <c r="BD32" t="str">
        <f t="shared" si="40"/>
        <v>91 Elementary trades and related occupations</v>
      </c>
      <c r="BE32" s="69">
        <v>1.886367191245552</v>
      </c>
      <c r="BF32" s="69">
        <v>1.5869015313524129</v>
      </c>
      <c r="BG32" s="69">
        <v>1.5952141589035775</v>
      </c>
      <c r="BH32" s="69">
        <v>2.9674725304521758</v>
      </c>
      <c r="BI32" s="69">
        <v>3.7348486311818188</v>
      </c>
      <c r="BJ32" s="69"/>
      <c r="BK32" s="69">
        <f t="shared" si="41"/>
        <v>2.1396344722782414</v>
      </c>
      <c r="BL32" s="69">
        <f>'RD T1'!E205</f>
        <v>1.3855508793067817</v>
      </c>
      <c r="BM32" s="69">
        <f t="shared" si="42"/>
        <v>3.5251853515850229</v>
      </c>
      <c r="BO32" t="str">
        <f t="shared" si="43"/>
        <v>91 Elementary trades and related occupations</v>
      </c>
      <c r="BP32" s="69">
        <v>2.8286162139264936</v>
      </c>
      <c r="BQ32" s="69">
        <v>2.618070856592384</v>
      </c>
      <c r="BR32" s="69">
        <v>2.2653083143060693</v>
      </c>
      <c r="BS32" s="69">
        <v>3.9369962341435141</v>
      </c>
      <c r="BT32" s="69">
        <v>4.0904762856313273</v>
      </c>
      <c r="BU32" s="69"/>
      <c r="BV32" s="69">
        <f t="shared" si="44"/>
        <v>1.825167971325258</v>
      </c>
      <c r="BW32" s="69">
        <f>'RD T1'!E234</f>
        <v>1.5246984588330235</v>
      </c>
      <c r="BX32" s="69">
        <f t="shared" si="45"/>
        <v>3.3498664301582814</v>
      </c>
      <c r="BZ32" t="str">
        <f t="shared" si="46"/>
        <v>91 Elementary trades and related occupations</v>
      </c>
      <c r="CA32" s="69">
        <v>3.5411959477439359</v>
      </c>
      <c r="CB32" s="69">
        <v>2.7458253806132693</v>
      </c>
      <c r="CC32" s="69">
        <v>2.3832480675536676</v>
      </c>
      <c r="CD32" s="69">
        <v>3.9075999967375528</v>
      </c>
      <c r="CE32" s="69">
        <v>3.3782232771464398</v>
      </c>
      <c r="CF32" s="69"/>
      <c r="CG32" s="69">
        <f t="shared" si="47"/>
        <v>0.99497520959277219</v>
      </c>
      <c r="CH32" s="69">
        <f>'RD T1'!E263</f>
        <v>1.3845817325032128</v>
      </c>
      <c r="CI32" s="69">
        <f t="shared" si="48"/>
        <v>2.3795569420959852</v>
      </c>
      <c r="CK32" t="str">
        <f t="shared" si="49"/>
        <v>91 Elementary trades and related occupations</v>
      </c>
      <c r="CL32" s="69">
        <v>1.4071089005581734</v>
      </c>
      <c r="CM32" s="69">
        <v>1.195409639956317</v>
      </c>
      <c r="CN32" s="69">
        <v>1.1197253732642771</v>
      </c>
      <c r="CO32" s="69">
        <v>2.1961218996796417</v>
      </c>
      <c r="CP32" s="69">
        <v>2.5114988720115607</v>
      </c>
      <c r="CQ32" s="69"/>
      <c r="CR32" s="69">
        <f t="shared" si="50"/>
        <v>1.3917734987472836</v>
      </c>
      <c r="CS32" s="69">
        <f>'RD T1'!E292</f>
        <v>0.66631145297739358</v>
      </c>
      <c r="CT32" s="69">
        <f t="shared" si="51"/>
        <v>2.0580849517246773</v>
      </c>
    </row>
    <row r="33" spans="1:98" x14ac:dyDescent="0.2">
      <c r="A33" s="10" t="str">
        <f>name!D29</f>
        <v>92 Elementary administration and service occupations</v>
      </c>
      <c r="B33" s="69">
        <v>4.7495005328635501E-2</v>
      </c>
      <c r="C33" s="69">
        <v>5.6704969498601702E-2</v>
      </c>
      <c r="D33" s="69">
        <v>6.1924448628943835E-2</v>
      </c>
      <c r="E33" s="69">
        <v>6.4528820912219731E-2</v>
      </c>
      <c r="F33" s="69">
        <v>7.955322201703463E-2</v>
      </c>
      <c r="G33" s="11"/>
      <c r="H33" s="69">
        <f t="shared" ref="H33" si="52">F33-D33</f>
        <v>1.7628773388090796E-2</v>
      </c>
      <c r="I33" s="69">
        <f>'RD T1'!E61</f>
        <v>3.9395515018747225E-2</v>
      </c>
      <c r="J33" s="69">
        <f t="shared" ref="J33" si="53">SUM(H33:I33)</f>
        <v>5.7024288406838021E-2</v>
      </c>
      <c r="L33" t="str">
        <f t="shared" ref="L33" si="54">A33</f>
        <v>92 Elementary administration and service occupations</v>
      </c>
      <c r="M33" s="69">
        <v>1.4803436113727653</v>
      </c>
      <c r="N33" s="69">
        <v>2.0217821874974931</v>
      </c>
      <c r="O33" s="69">
        <v>2.2292794844469177</v>
      </c>
      <c r="P33" s="69">
        <v>2.6183543551527864</v>
      </c>
      <c r="Q33" s="69">
        <v>3.5743710317497523</v>
      </c>
      <c r="R33" s="11"/>
      <c r="S33" s="69">
        <f t="shared" ref="S33" si="55">Q33-O33</f>
        <v>1.3450915473028346</v>
      </c>
      <c r="T33" s="69">
        <f>'RD T1'!E90</f>
        <v>1.6549994570811541</v>
      </c>
      <c r="U33" s="69">
        <f t="shared" ref="U33" si="56">SUM(S33:T33)</f>
        <v>3.0000910043839886</v>
      </c>
      <c r="W33" t="str">
        <f t="shared" ref="W33" si="57">A33</f>
        <v>92 Elementary administration and service occupations</v>
      </c>
      <c r="X33" s="69">
        <v>5.7792110554859821</v>
      </c>
      <c r="Y33" s="69">
        <v>7.188765169923931</v>
      </c>
      <c r="Z33" s="69">
        <v>7.2030764277596466</v>
      </c>
      <c r="AA33" s="69">
        <v>7.7845713620721382</v>
      </c>
      <c r="AB33" s="69">
        <v>9.8589654641795228</v>
      </c>
      <c r="AC33" s="69"/>
      <c r="AD33" s="69">
        <f t="shared" ref="AD33" si="58">AB33-Z33</f>
        <v>2.6558890364198762</v>
      </c>
      <c r="AE33" s="69">
        <f>'RD T1'!E119</f>
        <v>5.2999817566173304</v>
      </c>
      <c r="AF33" s="69">
        <f t="shared" ref="AF33" si="59">SUM(AD33:AE33)</f>
        <v>7.9558707930372066</v>
      </c>
      <c r="AH33" t="str">
        <f t="shared" ref="AH33" si="60">L33</f>
        <v>92 Elementary administration and service occupations</v>
      </c>
      <c r="AI33" s="69">
        <v>2.7660980026583446</v>
      </c>
      <c r="AJ33" s="69">
        <v>3.4692741977557997</v>
      </c>
      <c r="AK33" s="69">
        <v>3.5447268700660688</v>
      </c>
      <c r="AL33" s="69">
        <v>3.6964292141727295</v>
      </c>
      <c r="AM33" s="69">
        <v>4.6712229888332928</v>
      </c>
      <c r="AN33" s="69"/>
      <c r="AO33" s="69">
        <f t="shared" ref="AO33" si="61">AM33-AK33</f>
        <v>1.126496118767224</v>
      </c>
      <c r="AP33" s="69">
        <f>'RD T1'!E148</f>
        <v>2.4265066359774425</v>
      </c>
      <c r="AQ33" s="69">
        <f t="shared" ref="AQ33" si="62">SUM(AO33:AP33)</f>
        <v>3.5530027547446665</v>
      </c>
      <c r="AS33" t="str">
        <f t="shared" ref="AS33" si="63">W33</f>
        <v>92 Elementary administration and service occupations</v>
      </c>
      <c r="AT33" s="69">
        <v>2.6961587187719585</v>
      </c>
      <c r="AU33" s="69">
        <v>3.2055454444453058</v>
      </c>
      <c r="AV33" s="69">
        <v>3.3885771740416053</v>
      </c>
      <c r="AW33" s="69">
        <v>3.4913483921166759</v>
      </c>
      <c r="AX33" s="69">
        <v>4.4343775126738514</v>
      </c>
      <c r="AY33" s="69"/>
      <c r="AZ33" s="69">
        <f t="shared" ref="AZ33" si="64">AX33-AV33</f>
        <v>1.0458003386322461</v>
      </c>
      <c r="BA33" s="69">
        <f>'RD T1'!E177</f>
        <v>2.2717055662838357</v>
      </c>
      <c r="BB33" s="69">
        <f t="shared" ref="BB33" si="65">SUM(AZ33:BA33)</f>
        <v>3.3175059049160818</v>
      </c>
      <c r="BD33" t="str">
        <f t="shared" ref="BD33" si="66">AH33</f>
        <v>92 Elementary administration and service occupations</v>
      </c>
      <c r="BE33" s="69">
        <v>16.005402721514368</v>
      </c>
      <c r="BF33" s="69">
        <v>14.617478550481479</v>
      </c>
      <c r="BG33" s="69">
        <v>14.955385488314429</v>
      </c>
      <c r="BH33" s="69">
        <v>12.535083633919713</v>
      </c>
      <c r="BI33" s="69">
        <v>11.501576112909516</v>
      </c>
      <c r="BJ33" s="69"/>
      <c r="BK33" s="69">
        <f t="shared" ref="BK33" si="67">BI33-BG33</f>
        <v>-3.4538093754049122</v>
      </c>
      <c r="BL33" s="69">
        <f>'RD T1'!E206</f>
        <v>6.2806097923581357</v>
      </c>
      <c r="BM33" s="69">
        <f t="shared" ref="BM33" si="68">SUM(BK33:BL33)</f>
        <v>2.8268004169532235</v>
      </c>
      <c r="BO33" t="str">
        <f t="shared" ref="BO33" si="69">AS33</f>
        <v>92 Elementary administration and service occupations</v>
      </c>
      <c r="BP33" s="69">
        <v>23.119807618559928</v>
      </c>
      <c r="BQ33" s="69">
        <v>23.115015714400556</v>
      </c>
      <c r="BR33" s="69">
        <v>20.820088503529725</v>
      </c>
      <c r="BS33" s="69">
        <v>19.506901925101882</v>
      </c>
      <c r="BT33" s="69">
        <v>16.852819802284134</v>
      </c>
      <c r="BU33" s="69"/>
      <c r="BV33" s="69">
        <f t="shared" ref="BV33" si="70">BT33-BR33</f>
        <v>-3.9672687012455903</v>
      </c>
      <c r="BW33" s="69">
        <f>'RD T1'!E235</f>
        <v>8.6755085632106379</v>
      </c>
      <c r="BX33" s="69">
        <f t="shared" ref="BX33" si="71">SUM(BV33:BW33)</f>
        <v>4.7082398619650476</v>
      </c>
      <c r="BZ33" t="str">
        <f t="shared" ref="BZ33" si="72">BD33</f>
        <v>92 Elementary administration and service occupations</v>
      </c>
      <c r="CA33" s="69">
        <v>20.308865140693655</v>
      </c>
      <c r="CB33" s="69">
        <v>19.172018639694098</v>
      </c>
      <c r="CC33" s="69">
        <v>16.292537617303953</v>
      </c>
      <c r="CD33" s="69">
        <v>14.832119158936578</v>
      </c>
      <c r="CE33" s="69">
        <v>9.7780779922464198</v>
      </c>
      <c r="CF33" s="69"/>
      <c r="CG33" s="69">
        <f t="shared" ref="CG33" si="73">CE33-CC33</f>
        <v>-6.5144596250575333</v>
      </c>
      <c r="CH33" s="69">
        <f>'RD T1'!E264</f>
        <v>5.2100837735551879</v>
      </c>
      <c r="CI33" s="69">
        <f t="shared" ref="CI33" si="74">SUM(CG33:CH33)</f>
        <v>-1.3043758515023454</v>
      </c>
      <c r="CK33" t="str">
        <f t="shared" ref="CK33" si="75">BO33</f>
        <v>92 Elementary administration and service occupations</v>
      </c>
      <c r="CL33" s="69">
        <v>8.0726534065575031</v>
      </c>
      <c r="CM33" s="69">
        <v>7.3362660665314836</v>
      </c>
      <c r="CN33" s="69">
        <v>6.3132252350650111</v>
      </c>
      <c r="CO33" s="69">
        <v>4.31965322160901</v>
      </c>
      <c r="CP33" s="69">
        <v>3.3774736160496217</v>
      </c>
      <c r="CQ33" s="69"/>
      <c r="CR33" s="69">
        <f t="shared" ref="CR33" si="76">CP33-CN33</f>
        <v>-2.9357516190153894</v>
      </c>
      <c r="CS33" s="69">
        <f>'RD T1'!E293</f>
        <v>1.0272047860158855</v>
      </c>
      <c r="CT33" s="69">
        <f t="shared" ref="CT33" si="77">SUM(CR33:CS33)</f>
        <v>-1.9085468329995039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10.354669518639142</v>
      </c>
      <c r="C35" s="67">
        <f t="shared" ref="C35:F35" si="78">SUM(C8:C33)</f>
        <v>12.839046068915017</v>
      </c>
      <c r="D35" s="67">
        <f t="shared" si="78"/>
        <v>13.907028528650047</v>
      </c>
      <c r="E35" s="67">
        <f t="shared" si="78"/>
        <v>16.229973203736424</v>
      </c>
      <c r="F35" s="67">
        <f t="shared" si="78"/>
        <v>20.947895593779151</v>
      </c>
      <c r="G35" s="11"/>
      <c r="H35" s="67">
        <f>F35-D35</f>
        <v>7.0408670651291043</v>
      </c>
      <c r="I35" s="67">
        <f>SUM(I8:I33)</f>
        <v>8.4967942737569917</v>
      </c>
      <c r="J35" s="67">
        <f>SUM(H35:I35)</f>
        <v>15.537661338886096</v>
      </c>
      <c r="L35" s="24" t="str">
        <f>A35</f>
        <v>All occupations</v>
      </c>
      <c r="M35" s="67">
        <f>SUM(M8:M33)</f>
        <v>74.448546559293291</v>
      </c>
      <c r="N35" s="67">
        <f t="shared" ref="N35:Q35" si="79">SUM(N8:N33)</f>
        <v>93.165563980296426</v>
      </c>
      <c r="O35" s="67">
        <f t="shared" si="79"/>
        <v>100.76643559785769</v>
      </c>
      <c r="P35" s="67">
        <f t="shared" si="79"/>
        <v>117.73869691110218</v>
      </c>
      <c r="Q35" s="67">
        <f t="shared" si="79"/>
        <v>151.64782134408213</v>
      </c>
      <c r="R35" s="11"/>
      <c r="S35" s="67">
        <f t="shared" si="29"/>
        <v>50.881385746224439</v>
      </c>
      <c r="T35" s="67">
        <f>SUM(T8:T33)</f>
        <v>64.77879537830627</v>
      </c>
      <c r="U35" s="67">
        <f>SUM(S35:T35)</f>
        <v>115.66018112453071</v>
      </c>
      <c r="W35" s="24" t="str">
        <f>A35</f>
        <v>All occupations</v>
      </c>
      <c r="X35" s="67">
        <f>SUM(X8:X33)</f>
        <v>161.38480934737458</v>
      </c>
      <c r="Y35" s="67">
        <f t="shared" ref="Y35:AB35" si="80">SUM(Y8:Y33)</f>
        <v>181.67483420913283</v>
      </c>
      <c r="Z35" s="67">
        <f t="shared" si="80"/>
        <v>181.54838352822327</v>
      </c>
      <c r="AA35" s="67">
        <f t="shared" si="80"/>
        <v>196.16079212803098</v>
      </c>
      <c r="AB35" s="67">
        <f t="shared" si="80"/>
        <v>228.23390846650113</v>
      </c>
      <c r="AC35" s="69"/>
      <c r="AD35" s="67">
        <f t="shared" ref="AD35" si="81">AB35-Z35</f>
        <v>46.685524938277865</v>
      </c>
      <c r="AE35" s="67">
        <f>SUM(AE8:AE33)</f>
        <v>110.02447152812906</v>
      </c>
      <c r="AF35" s="67">
        <f>SUM(AD35:AE35)</f>
        <v>156.70999646640692</v>
      </c>
      <c r="AH35" s="24" t="str">
        <f>L35</f>
        <v>All occupations</v>
      </c>
      <c r="AI35" s="67">
        <f>SUM(AI8:AI33)</f>
        <v>46.663620856073813</v>
      </c>
      <c r="AJ35" s="67">
        <f t="shared" ref="AJ35:AM35" si="82">SUM(AJ8:AJ33)</f>
        <v>49.412894639490602</v>
      </c>
      <c r="AK35" s="67">
        <f t="shared" si="82"/>
        <v>49.010974628163446</v>
      </c>
      <c r="AL35" s="67">
        <f t="shared" si="82"/>
        <v>49.795677037099033</v>
      </c>
      <c r="AM35" s="67">
        <f t="shared" si="82"/>
        <v>56.112537388078437</v>
      </c>
      <c r="AN35" s="69"/>
      <c r="AO35" s="67">
        <f t="shared" ref="AO35" si="83">AM35-AK35</f>
        <v>7.1015627599149909</v>
      </c>
      <c r="AP35" s="67">
        <f>SUM(AP8:AP33)</f>
        <v>27.418167080723315</v>
      </c>
      <c r="AQ35" s="67">
        <f>SUM(AO35:AP35)</f>
        <v>34.519729840638306</v>
      </c>
      <c r="AS35" s="24" t="str">
        <f>W35</f>
        <v>All occupations</v>
      </c>
      <c r="AT35" s="67">
        <f>SUM(AT8:AT33)</f>
        <v>45.763935462953192</v>
      </c>
      <c r="AU35" s="67">
        <f t="shared" ref="AU35:AX35" si="84">SUM(AU8:AU33)</f>
        <v>50.748540744411315</v>
      </c>
      <c r="AV35" s="67">
        <f t="shared" si="84"/>
        <v>51.05326738774253</v>
      </c>
      <c r="AW35" s="67">
        <f t="shared" si="84"/>
        <v>52.966385084925456</v>
      </c>
      <c r="AX35" s="67">
        <f t="shared" si="84"/>
        <v>60.915799376645779</v>
      </c>
      <c r="AY35" s="69"/>
      <c r="AZ35" s="67">
        <f t="shared" ref="AZ35" si="85">AX35-AV35</f>
        <v>9.8625319889032497</v>
      </c>
      <c r="BA35" s="67">
        <f>SUM(BA8:BA33)</f>
        <v>28.738159364713226</v>
      </c>
      <c r="BB35" s="67">
        <f>SUM(AZ35:BA35)</f>
        <v>38.600691353616476</v>
      </c>
      <c r="BD35" s="24" t="str">
        <f>AH35</f>
        <v>All occupations</v>
      </c>
      <c r="BE35" s="67">
        <f>SUM(BE8:BE33)</f>
        <v>162.32666231142275</v>
      </c>
      <c r="BF35" s="67">
        <f t="shared" ref="BF35:BI35" si="86">SUM(BF8:BF33)</f>
        <v>156.65558769546982</v>
      </c>
      <c r="BG35" s="67">
        <f t="shared" si="86"/>
        <v>163.6382869712719</v>
      </c>
      <c r="BH35" s="67">
        <f t="shared" si="86"/>
        <v>161.87183928531846</v>
      </c>
      <c r="BI35" s="67">
        <f t="shared" si="86"/>
        <v>163.05440215530442</v>
      </c>
      <c r="BJ35" s="69"/>
      <c r="BK35" s="67">
        <f t="shared" ref="BK35" si="87">BI35-BG35</f>
        <v>-0.58388481596747965</v>
      </c>
      <c r="BL35" s="67">
        <f>SUM(BL8:BL33)</f>
        <v>73.980213933968685</v>
      </c>
      <c r="BM35" s="67">
        <f>SUM(BK35:BL35)</f>
        <v>73.396329118001205</v>
      </c>
      <c r="BO35" s="24" t="str">
        <f>AS35</f>
        <v>All occupations</v>
      </c>
      <c r="BP35" s="67">
        <f>SUM(BP8:BP33)</f>
        <v>156.04569268786892</v>
      </c>
      <c r="BQ35" s="67">
        <f t="shared" ref="BQ35:BT35" si="88">SUM(BQ8:BQ33)</f>
        <v>153.40823602140119</v>
      </c>
      <c r="BR35" s="67">
        <f t="shared" si="88"/>
        <v>141.31187273045606</v>
      </c>
      <c r="BS35" s="67">
        <f t="shared" si="88"/>
        <v>139.32407604960159</v>
      </c>
      <c r="BT35" s="67">
        <f t="shared" si="88"/>
        <v>118.89576562047553</v>
      </c>
      <c r="BU35" s="69"/>
      <c r="BV35" s="67">
        <f t="shared" ref="BV35" si="89">BT35-BR35</f>
        <v>-22.41610710998053</v>
      </c>
      <c r="BW35" s="67">
        <f>SUM(BW8:BW33)</f>
        <v>57.680467688840579</v>
      </c>
      <c r="BX35" s="67">
        <f>SUM(BV35:BW35)</f>
        <v>35.26436057886005</v>
      </c>
      <c r="BZ35" s="24" t="str">
        <f>BD35</f>
        <v>All occupations</v>
      </c>
      <c r="CA35" s="67">
        <f>SUM(CA8:CA33)</f>
        <v>105.45389650035712</v>
      </c>
      <c r="CB35" s="67">
        <f t="shared" ref="CB35:CE35" si="90">SUM(CB8:CB33)</f>
        <v>95.346072921376233</v>
      </c>
      <c r="CC35" s="67">
        <f t="shared" si="90"/>
        <v>83.672143100651184</v>
      </c>
      <c r="CD35" s="67">
        <f t="shared" si="90"/>
        <v>79.250463456633838</v>
      </c>
      <c r="CE35" s="67">
        <f t="shared" si="90"/>
        <v>53.262775858830835</v>
      </c>
      <c r="CF35" s="69"/>
      <c r="CG35" s="67">
        <f t="shared" ref="CG35" si="91">CE35-CC35</f>
        <v>-30.409367241820348</v>
      </c>
      <c r="CH35" s="67">
        <f>SUM(CH8:CH33)</f>
        <v>27.168038194876019</v>
      </c>
      <c r="CI35" s="67">
        <f>SUM(CG35:CH35)</f>
        <v>-3.2413290469443297</v>
      </c>
      <c r="CK35" s="24" t="str">
        <f>BO35</f>
        <v>All occupations</v>
      </c>
      <c r="CL35" s="67">
        <f>SUM(CL8:CL33)</f>
        <v>29.793166756017179</v>
      </c>
      <c r="CM35" s="67">
        <f t="shared" ref="CM35:CP35" si="92">SUM(CM8:CM33)</f>
        <v>30.16522371950678</v>
      </c>
      <c r="CN35" s="67">
        <f t="shared" si="92"/>
        <v>26.627607526984249</v>
      </c>
      <c r="CO35" s="67">
        <f t="shared" si="92"/>
        <v>25.726096843551755</v>
      </c>
      <c r="CP35" s="67">
        <f t="shared" si="92"/>
        <v>24.801094196302486</v>
      </c>
      <c r="CQ35" s="69"/>
      <c r="CR35" s="67">
        <f t="shared" ref="CR35" si="93">CP35-CN35</f>
        <v>-1.8265133306817631</v>
      </c>
      <c r="CS35" s="67">
        <f>SUM(CS8:CS33)</f>
        <v>7.3676961935131065</v>
      </c>
      <c r="CT35" s="67">
        <f>SUM(CR35:CS35)</f>
        <v>5.5411828628313433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Dorset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Dorset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Dorset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Dorset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Dorset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Dorset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Dorset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Dorset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Dorset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8.3834948296389165</v>
      </c>
      <c r="C45" s="18">
        <f t="shared" si="104"/>
        <v>8.5420089666816406</v>
      </c>
      <c r="D45" s="18">
        <f t="shared" si="104"/>
        <v>9.047489230903869</v>
      </c>
      <c r="E45" s="18">
        <f t="shared" si="104"/>
        <v>7.9456173443855</v>
      </c>
      <c r="F45" s="18">
        <f t="shared" si="104"/>
        <v>8.1682306365280724</v>
      </c>
      <c r="H45" s="68">
        <f t="shared" ref="H45:H70" si="105">IF(D8&gt;0,(H8/D8)*100,0)</f>
        <v>35.989686368513844</v>
      </c>
      <c r="I45" s="69">
        <f t="shared" ref="I45:I70" si="106">IF(D8&gt;0,I8/D8*100,0)</f>
        <v>61.045153234142923</v>
      </c>
      <c r="J45" s="69">
        <f t="shared" ref="J45:J70" si="107">IF(D8&gt;0,(J8/D8)*100,0)</f>
        <v>97.034839602656774</v>
      </c>
      <c r="L45" t="str">
        <f>A45</f>
        <v>11 Corporate managers and directors</v>
      </c>
      <c r="M45" s="18">
        <f t="shared" ref="M45:Q54" si="108">M8/M$35*100</f>
        <v>9.6034262999915896</v>
      </c>
      <c r="N45" s="18">
        <f t="shared" si="108"/>
        <v>10.16405791799308</v>
      </c>
      <c r="O45" s="18">
        <f t="shared" si="108"/>
        <v>10.352248907608262</v>
      </c>
      <c r="P45" s="18">
        <f t="shared" si="108"/>
        <v>8.9156590349330678</v>
      </c>
      <c r="Q45" s="18">
        <f t="shared" si="108"/>
        <v>8.9164789560833455</v>
      </c>
      <c r="S45" s="68">
        <f t="shared" ref="S45:S70" si="109">IF(O8&gt;0,(S8/O8)*100,0)</f>
        <v>29.622072847823098</v>
      </c>
      <c r="T45" s="69">
        <f t="shared" ref="T45:T70" si="110">IF(O8&gt;0,T8/O8*100,0)</f>
        <v>59.574186965135254</v>
      </c>
      <c r="U45" s="69">
        <f t="shared" ref="U45:U70" si="111">IF(O8&gt;0,(U8/O8)*100,0)</f>
        <v>89.196259812958345</v>
      </c>
      <c r="W45" t="str">
        <f>A45</f>
        <v>11 Corporate managers and directors</v>
      </c>
      <c r="X45" s="18">
        <f t="shared" ref="X45:AB54" si="112">X8/X$35*100</f>
        <v>11.231793657750956</v>
      </c>
      <c r="Y45" s="18">
        <f t="shared" si="112"/>
        <v>12.150420769552202</v>
      </c>
      <c r="Z45" s="18">
        <f t="shared" si="112"/>
        <v>11.990637819799213</v>
      </c>
      <c r="AA45" s="18">
        <f t="shared" si="112"/>
        <v>10.330236547228237</v>
      </c>
      <c r="AB45" s="18">
        <f t="shared" si="112"/>
        <v>10.140274172302492</v>
      </c>
      <c r="AD45" s="68">
        <f t="shared" ref="AD45:AD70" si="113">IF(Z8&gt;0,(AD8/Z8)*100,0)</f>
        <v>6.3151591227213952</v>
      </c>
      <c r="AE45" s="69">
        <f t="shared" ref="AE45:AE70" si="114">IF(Z8&gt;0,AE8/Z8*100,0)</f>
        <v>56.267470843241576</v>
      </c>
      <c r="AF45" s="69">
        <f t="shared" ref="AF45:AF70" si="115">IF(Z8&gt;0,(AF8/Z8)*100,0)</f>
        <v>62.58262996596298</v>
      </c>
      <c r="AH45" t="str">
        <f>L45</f>
        <v>11 Corporate managers and directors</v>
      </c>
      <c r="AI45" s="18">
        <f t="shared" ref="AI45:AM54" si="116">AI8/AI$35*100</f>
        <v>7.539036698593911</v>
      </c>
      <c r="AJ45" s="18">
        <f t="shared" si="116"/>
        <v>8.51419344514815</v>
      </c>
      <c r="AK45" s="18">
        <f t="shared" si="116"/>
        <v>8.7424446151123938</v>
      </c>
      <c r="AL45" s="18">
        <f t="shared" si="116"/>
        <v>7.7931720626947047</v>
      </c>
      <c r="AM45" s="18">
        <f t="shared" si="116"/>
        <v>7.7656084439474267</v>
      </c>
      <c r="AO45" s="68">
        <f t="shared" ref="AO45:AO70" si="117">IF(AK8&gt;0,(AO8/AK8)*100,0)</f>
        <v>1.6972403342620666</v>
      </c>
      <c r="AP45" s="69">
        <f t="shared" ref="AP45:AP70" si="118">IF(AK8&gt;0,AP8/AK8*100,0)</f>
        <v>50.596218614847544</v>
      </c>
      <c r="AQ45" s="69">
        <f t="shared" ref="AQ45:AQ70" si="119">IF(AK8&gt;0,(AQ8/AK8)*100,0)</f>
        <v>52.29345894910962</v>
      </c>
      <c r="AS45" t="str">
        <f>W45</f>
        <v>11 Corporate managers and directors</v>
      </c>
      <c r="AT45" s="18">
        <f t="shared" ref="AT45:AX54" si="120">AT8/AT$35*100</f>
        <v>11.330887868544643</v>
      </c>
      <c r="AU45" s="18">
        <f t="shared" si="120"/>
        <v>12.1458396174363</v>
      </c>
      <c r="AV45" s="18">
        <f t="shared" si="120"/>
        <v>12.15458501298199</v>
      </c>
      <c r="AW45" s="18">
        <f t="shared" si="120"/>
        <v>10.228473023798298</v>
      </c>
      <c r="AX45" s="18">
        <f t="shared" si="120"/>
        <v>9.9399425595116053</v>
      </c>
      <c r="AZ45" s="68">
        <f t="shared" ref="AZ45:AZ70" si="121">IF(AV8&gt;0,(AZ8/AV8)*100,0)</f>
        <v>-2.4223971298934774</v>
      </c>
      <c r="BA45" s="69">
        <f t="shared" ref="BA45:BA70" si="122">IF(AV8&gt;0,BA8/AV8*100,0)</f>
        <v>48.911277607933108</v>
      </c>
      <c r="BB45" s="69">
        <f t="shared" ref="BB45:BB70" si="123">IF(AV8&gt;0,(BB8/AV8)*100,0)</f>
        <v>46.488880478039633</v>
      </c>
      <c r="BD45" t="str">
        <f>AH45</f>
        <v>11 Corporate managers and directors</v>
      </c>
      <c r="BE45" s="18">
        <f t="shared" ref="BE45:BI54" si="124">BE8/BE$35*100</f>
        <v>6.853612821111013</v>
      </c>
      <c r="BF45" s="18">
        <f t="shared" si="124"/>
        <v>7.5068528789337359</v>
      </c>
      <c r="BG45" s="18">
        <f t="shared" si="124"/>
        <v>7.8651525383960692</v>
      </c>
      <c r="BH45" s="18">
        <f t="shared" si="124"/>
        <v>6.8510343005431666</v>
      </c>
      <c r="BI45" s="18">
        <f t="shared" si="124"/>
        <v>7.2675406657175063</v>
      </c>
      <c r="BK45" s="68">
        <f t="shared" ref="BK45:BK70" si="125">IF(BG8&gt;0,(BK8/BG8)*100,0)</f>
        <v>-7.9279263095486971</v>
      </c>
      <c r="BL45" s="69">
        <f t="shared" ref="BL45:BL70" si="126">IF(BG8&gt;0,BL8/BG8*100,0)</f>
        <v>39.827754128671259</v>
      </c>
      <c r="BM45" s="69">
        <f t="shared" ref="BM45:BM70" si="127">IF(BG8&gt;0,(BM8/BG8)*100,0)</f>
        <v>31.899827819122557</v>
      </c>
      <c r="BO45" t="str">
        <f>AS45</f>
        <v>11 Corporate managers and directors</v>
      </c>
      <c r="BP45" s="18">
        <f t="shared" ref="BP45:BT54" si="128">BP8/BP$35*100</f>
        <v>5.7181767362476359</v>
      </c>
      <c r="BQ45" s="18">
        <f t="shared" si="128"/>
        <v>6.4067387150505919</v>
      </c>
      <c r="BR45" s="18">
        <f t="shared" si="128"/>
        <v>6.6083870295318548</v>
      </c>
      <c r="BS45" s="18">
        <f t="shared" si="128"/>
        <v>5.7933910866736991</v>
      </c>
      <c r="BT45" s="18">
        <f t="shared" si="128"/>
        <v>5.729829460484881</v>
      </c>
      <c r="BV45" s="68">
        <f t="shared" ref="BV45:BV70" si="129">IF(BR8&gt;0,(BV8/BR8)*100,0)</f>
        <v>-27.048544388200611</v>
      </c>
      <c r="BW45" s="69">
        <f t="shared" ref="BW45:BW70" si="130">IF(BR8&gt;0,BW8/BR8*100,0)</f>
        <v>37.353106268468203</v>
      </c>
      <c r="BX45" s="69">
        <f t="shared" ref="BX45:BX70" si="131">IF(BR8&gt;0,(BX8/BR8)*100,0)</f>
        <v>10.304561880267595</v>
      </c>
      <c r="BZ45" t="str">
        <f>BD45</f>
        <v>11 Corporate managers and directors</v>
      </c>
      <c r="CA45" s="18">
        <f t="shared" ref="CA45:CE54" si="132">CA8/CA$35*100</f>
        <v>5.7055132542791327</v>
      </c>
      <c r="CB45" s="18">
        <f t="shared" si="132"/>
        <v>6.4232642165841902</v>
      </c>
      <c r="CC45" s="18">
        <f t="shared" si="132"/>
        <v>7.1952616849460336</v>
      </c>
      <c r="CD45" s="18">
        <f t="shared" si="132"/>
        <v>7.0340707504628801</v>
      </c>
      <c r="CE45" s="18">
        <f t="shared" si="132"/>
        <v>8.0803307417792389</v>
      </c>
      <c r="CG45" s="68">
        <f t="shared" ref="CG45:CG70" si="133">IF(CC8&gt;0,(CG8/CC8)*100,0)</f>
        <v>-28.513267335528663</v>
      </c>
      <c r="CH45" s="69">
        <f t="shared" ref="CH45:CH70" si="134">IF(CC8&gt;0,CH8/CC8*100,0)</f>
        <v>37.098664570283326</v>
      </c>
      <c r="CI45" s="69">
        <f t="shared" ref="CI45:CI70" si="135">IF(CC8&gt;0,(CI8/CC8)*100,0)</f>
        <v>8.5853972347546623</v>
      </c>
      <c r="CK45" t="str">
        <f>BO45</f>
        <v>11 Corporate managers and directors</v>
      </c>
      <c r="CL45" s="18">
        <f t="shared" ref="CL45:CP54" si="136">CL8/CL$35*100</f>
        <v>3.0882866458780791</v>
      </c>
      <c r="CM45" s="18">
        <f t="shared" si="136"/>
        <v>3.678303669191036</v>
      </c>
      <c r="CN45" s="18">
        <f t="shared" si="136"/>
        <v>3.8733317836514893</v>
      </c>
      <c r="CO45" s="18">
        <f t="shared" si="136"/>
        <v>4.4724477269046572</v>
      </c>
      <c r="CP45" s="18">
        <f t="shared" si="136"/>
        <v>5.8504306925156202</v>
      </c>
      <c r="CR45" s="68">
        <f t="shared" ref="CR45:CR70" si="137">IF(CN8&gt;0,(CR8/CN8)*100,0)</f>
        <v>40.683069023801487</v>
      </c>
      <c r="CS45" s="69">
        <f t="shared" ref="CS45:CS70" si="138">IF(CN8&gt;0,CS8/CN8*100,0)</f>
        <v>35.966365230471148</v>
      </c>
      <c r="CT45" s="69">
        <f t="shared" ref="CT45:CT70" si="139">IF(CN8&gt;0,(CT8/CN8)*100,0)</f>
        <v>76.649434254272649</v>
      </c>
    </row>
    <row r="46" spans="1:98" x14ac:dyDescent="0.2">
      <c r="A46" t="str">
        <f t="shared" si="103"/>
        <v>12 Other managers and proprietors</v>
      </c>
      <c r="B46" s="18">
        <f t="shared" si="104"/>
        <v>3.0770109448521299</v>
      </c>
      <c r="C46" s="18">
        <f t="shared" si="104"/>
        <v>3.305093716508066</v>
      </c>
      <c r="D46" s="18">
        <f t="shared" si="104"/>
        <v>3.0877426872982086</v>
      </c>
      <c r="E46" s="18">
        <f t="shared" si="104"/>
        <v>3.1217323827839003</v>
      </c>
      <c r="F46" s="18">
        <f t="shared" si="104"/>
        <v>3.2890114245236468</v>
      </c>
      <c r="H46" s="68">
        <f t="shared" si="105"/>
        <v>60.446532328905533</v>
      </c>
      <c r="I46" s="69">
        <f t="shared" si="106"/>
        <v>80.265271528765282</v>
      </c>
      <c r="J46" s="69">
        <f t="shared" si="107"/>
        <v>140.71180385767082</v>
      </c>
      <c r="L46" t="str">
        <f t="shared" ref="L46:L69" si="140">A46</f>
        <v>12 Other managers and proprietors</v>
      </c>
      <c r="M46" s="18">
        <f t="shared" si="108"/>
        <v>3.6399706892250308</v>
      </c>
      <c r="N46" s="18">
        <f t="shared" si="108"/>
        <v>3.6978071090603124</v>
      </c>
      <c r="O46" s="18">
        <f t="shared" si="108"/>
        <v>3.7142996135593997</v>
      </c>
      <c r="P46" s="18">
        <f t="shared" si="108"/>
        <v>3.7269553211608688</v>
      </c>
      <c r="Q46" s="18">
        <f t="shared" si="108"/>
        <v>3.9559216165477764</v>
      </c>
      <c r="S46" s="68">
        <f t="shared" si="109"/>
        <v>60.284314247390405</v>
      </c>
      <c r="T46" s="69">
        <f t="shared" si="110"/>
        <v>78.539842702824529</v>
      </c>
      <c r="U46" s="69">
        <f t="shared" si="111"/>
        <v>138.82415695021493</v>
      </c>
      <c r="W46" t="str">
        <f t="shared" ref="W46:W69" si="141">A46</f>
        <v>12 Other managers and proprietors</v>
      </c>
      <c r="X46" s="18">
        <f t="shared" si="112"/>
        <v>4.0051128103021538</v>
      </c>
      <c r="Y46" s="18">
        <f t="shared" si="112"/>
        <v>4.0781688656807757</v>
      </c>
      <c r="Z46" s="18">
        <f t="shared" si="112"/>
        <v>3.9488096872215142</v>
      </c>
      <c r="AA46" s="18">
        <f t="shared" si="112"/>
        <v>3.9566200199083514</v>
      </c>
      <c r="AB46" s="18">
        <f t="shared" si="112"/>
        <v>4.1125595483470443</v>
      </c>
      <c r="AD46" s="68">
        <f t="shared" si="113"/>
        <v>30.928374825990083</v>
      </c>
      <c r="AE46" s="69">
        <f t="shared" si="114"/>
        <v>72.787890880167666</v>
      </c>
      <c r="AF46" s="69">
        <f t="shared" si="115"/>
        <v>103.71626570615776</v>
      </c>
      <c r="AH46" t="str">
        <f t="shared" ref="AH46:AH69" si="142">L46</f>
        <v>12 Other managers and proprietors</v>
      </c>
      <c r="AI46" s="18">
        <f t="shared" si="116"/>
        <v>3.9253612283661385</v>
      </c>
      <c r="AJ46" s="18">
        <f t="shared" si="116"/>
        <v>4.3960068660087428</v>
      </c>
      <c r="AK46" s="18">
        <f t="shared" si="116"/>
        <v>4.550159508159684</v>
      </c>
      <c r="AL46" s="18">
        <f t="shared" si="116"/>
        <v>4.6022269211444797</v>
      </c>
      <c r="AM46" s="18">
        <f t="shared" si="116"/>
        <v>5.021411901622117</v>
      </c>
      <c r="AO46" s="68">
        <f t="shared" si="117"/>
        <v>26.347250389423799</v>
      </c>
      <c r="AP46" s="69">
        <f t="shared" si="118"/>
        <v>70.950035768944787</v>
      </c>
      <c r="AQ46" s="69">
        <f t="shared" si="119"/>
        <v>97.297286158368578</v>
      </c>
      <c r="AS46" t="str">
        <f t="shared" ref="AS46:AS69" si="143">W46</f>
        <v>12 Other managers and proprietors</v>
      </c>
      <c r="AT46" s="18">
        <f t="shared" si="120"/>
        <v>4.5558702203893153</v>
      </c>
      <c r="AU46" s="18">
        <f t="shared" si="120"/>
        <v>4.5914731972447242</v>
      </c>
      <c r="AV46" s="18">
        <f t="shared" si="120"/>
        <v>4.5279733032522342</v>
      </c>
      <c r="AW46" s="18">
        <f t="shared" si="120"/>
        <v>4.7387893866822672</v>
      </c>
      <c r="AX46" s="18">
        <f t="shared" si="120"/>
        <v>4.8719384068865157</v>
      </c>
      <c r="AZ46" s="68">
        <f t="shared" si="121"/>
        <v>28.382059168810724</v>
      </c>
      <c r="BA46" s="69">
        <f t="shared" si="122"/>
        <v>68.748151775365713</v>
      </c>
      <c r="BB46" s="69">
        <f t="shared" si="123"/>
        <v>97.130210944176454</v>
      </c>
      <c r="BD46" t="str">
        <f t="shared" ref="BD46:BD69" si="144">AH46</f>
        <v>12 Other managers and proprietors</v>
      </c>
      <c r="BE46" s="18">
        <f t="shared" si="124"/>
        <v>3.2404306024476575</v>
      </c>
      <c r="BF46" s="18">
        <f t="shared" si="124"/>
        <v>3.072150475947367</v>
      </c>
      <c r="BG46" s="18">
        <f t="shared" si="124"/>
        <v>3.1412256679991741</v>
      </c>
      <c r="BH46" s="18">
        <f t="shared" si="124"/>
        <v>3.0418109087647709</v>
      </c>
      <c r="BI46" s="18">
        <f t="shared" si="124"/>
        <v>3.1376561176790134</v>
      </c>
      <c r="BK46" s="68">
        <f t="shared" si="125"/>
        <v>-0.47004442668473906</v>
      </c>
      <c r="BL46" s="69">
        <f t="shared" si="126"/>
        <v>46.757805884722849</v>
      </c>
      <c r="BM46" s="69">
        <f t="shared" si="127"/>
        <v>46.287761458038105</v>
      </c>
      <c r="BO46" t="str">
        <f t="shared" ref="BO46:BO69" si="145">AS46</f>
        <v>12 Other managers and proprietors</v>
      </c>
      <c r="BP46" s="18">
        <f t="shared" si="128"/>
        <v>3.2897956867788589</v>
      </c>
      <c r="BQ46" s="18">
        <f t="shared" si="128"/>
        <v>3.3647025084154203</v>
      </c>
      <c r="BR46" s="18">
        <f t="shared" si="128"/>
        <v>3.4829631835262838</v>
      </c>
      <c r="BS46" s="18">
        <f t="shared" si="128"/>
        <v>3.6545044836350056</v>
      </c>
      <c r="BT46" s="18">
        <f t="shared" si="128"/>
        <v>4.1171847593767312</v>
      </c>
      <c r="BV46" s="68">
        <f t="shared" si="129"/>
        <v>-0.54211751633464311</v>
      </c>
      <c r="BW46" s="69">
        <f t="shared" si="130"/>
        <v>53.848707918842223</v>
      </c>
      <c r="BX46" s="69">
        <f t="shared" si="131"/>
        <v>53.306590402507567</v>
      </c>
      <c r="BZ46" t="str">
        <f t="shared" ref="BZ46:BZ69" si="146">BD46</f>
        <v>12 Other managers and proprietors</v>
      </c>
      <c r="CA46" s="18">
        <f t="shared" si="132"/>
        <v>3.0775186159320649</v>
      </c>
      <c r="CB46" s="18">
        <f t="shared" si="132"/>
        <v>3.1452785108721808</v>
      </c>
      <c r="CC46" s="18">
        <f t="shared" si="132"/>
        <v>3.1188598594978982</v>
      </c>
      <c r="CD46" s="18">
        <f t="shared" si="132"/>
        <v>3.3408482793282386</v>
      </c>
      <c r="CE46" s="18">
        <f t="shared" si="132"/>
        <v>3.7426450869069239</v>
      </c>
      <c r="CG46" s="68">
        <f t="shared" si="133"/>
        <v>-23.611903514205228</v>
      </c>
      <c r="CH46" s="69">
        <f t="shared" si="134"/>
        <v>41.402531284301546</v>
      </c>
      <c r="CI46" s="69">
        <f t="shared" si="135"/>
        <v>17.790627770096318</v>
      </c>
      <c r="CK46" t="str">
        <f t="shared" ref="CK46:CK69" si="147">BO46</f>
        <v>12 Other managers and proprietors</v>
      </c>
      <c r="CL46" s="18">
        <f t="shared" si="136"/>
        <v>3.0772656840893426</v>
      </c>
      <c r="CM46" s="18">
        <f t="shared" si="136"/>
        <v>3.1831413445296755</v>
      </c>
      <c r="CN46" s="18">
        <f t="shared" si="136"/>
        <v>3.1550213375309157</v>
      </c>
      <c r="CO46" s="18">
        <f t="shared" si="136"/>
        <v>3.9679298552149258</v>
      </c>
      <c r="CP46" s="18">
        <f t="shared" si="136"/>
        <v>5.340705890889728</v>
      </c>
      <c r="CR46" s="68">
        <f t="shared" si="137"/>
        <v>57.664913288591912</v>
      </c>
      <c r="CS46" s="69">
        <f t="shared" si="138"/>
        <v>43.791572421493861</v>
      </c>
      <c r="CT46" s="69">
        <f t="shared" si="139"/>
        <v>101.45648571008576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22.39569176216035</v>
      </c>
      <c r="C47" s="18">
        <f t="shared" si="104"/>
        <v>22.630535230836355</v>
      </c>
      <c r="D47" s="18">
        <f t="shared" si="104"/>
        <v>22.507085981206618</v>
      </c>
      <c r="E47" s="18">
        <f t="shared" si="104"/>
        <v>24.495681093617439</v>
      </c>
      <c r="F47" s="18">
        <f t="shared" si="104"/>
        <v>24.384947501192805</v>
      </c>
      <c r="H47" s="68">
        <f t="shared" si="105"/>
        <v>63.195661880570711</v>
      </c>
      <c r="I47" s="69">
        <f t="shared" si="106"/>
        <v>52.269000681839529</v>
      </c>
      <c r="J47" s="69">
        <f t="shared" si="107"/>
        <v>115.46466256241021</v>
      </c>
      <c r="L47" t="str">
        <f t="shared" si="140"/>
        <v>21 Science, research, engineering and technology professionals</v>
      </c>
      <c r="M47" s="18">
        <f t="shared" si="108"/>
        <v>12.714691715712547</v>
      </c>
      <c r="N47" s="18">
        <f t="shared" si="108"/>
        <v>12.792974813678907</v>
      </c>
      <c r="O47" s="18">
        <f t="shared" si="108"/>
        <v>13.514544752156194</v>
      </c>
      <c r="P47" s="18">
        <f t="shared" si="108"/>
        <v>15.817172152664691</v>
      </c>
      <c r="Q47" s="18">
        <f t="shared" si="108"/>
        <v>16.583351370165218</v>
      </c>
      <c r="S47" s="68">
        <f t="shared" si="109"/>
        <v>84.66779381049956</v>
      </c>
      <c r="T47" s="69">
        <f t="shared" si="110"/>
        <v>60.080796045161563</v>
      </c>
      <c r="U47" s="69">
        <f t="shared" si="111"/>
        <v>144.74858985566115</v>
      </c>
      <c r="W47" t="str">
        <f t="shared" si="141"/>
        <v>21 Science, research, engineering and technology professionals</v>
      </c>
      <c r="X47" s="18">
        <f t="shared" si="112"/>
        <v>11.543889016195577</v>
      </c>
      <c r="Y47" s="18">
        <f t="shared" si="112"/>
        <v>11.196597796777914</v>
      </c>
      <c r="Z47" s="18">
        <f t="shared" si="112"/>
        <v>11.153079995653519</v>
      </c>
      <c r="AA47" s="18">
        <f t="shared" si="112"/>
        <v>12.512394897785011</v>
      </c>
      <c r="AB47" s="18">
        <f t="shared" si="112"/>
        <v>11.761085975984589</v>
      </c>
      <c r="AD47" s="68">
        <f t="shared" si="113"/>
        <v>32.568514166926171</v>
      </c>
      <c r="AE47" s="69">
        <f t="shared" si="114"/>
        <v>49.224912955992629</v>
      </c>
      <c r="AF47" s="69">
        <f t="shared" si="115"/>
        <v>81.7934271229188</v>
      </c>
      <c r="AH47" t="str">
        <f t="shared" si="142"/>
        <v>21 Science, research, engineering and technology professionals</v>
      </c>
      <c r="AI47" s="18">
        <f t="shared" si="116"/>
        <v>4.1242475365096078</v>
      </c>
      <c r="AJ47" s="18">
        <f t="shared" si="116"/>
        <v>4.3235220249868354</v>
      </c>
      <c r="AK47" s="18">
        <f t="shared" si="116"/>
        <v>4.5093550383696783</v>
      </c>
      <c r="AL47" s="18">
        <f t="shared" si="116"/>
        <v>5.4894032260136649</v>
      </c>
      <c r="AM47" s="18">
        <f t="shared" si="116"/>
        <v>5.7182917802823683</v>
      </c>
      <c r="AO47" s="68">
        <f t="shared" si="117"/>
        <v>45.183897295210244</v>
      </c>
      <c r="AP47" s="69">
        <f t="shared" si="118"/>
        <v>50.348007839215747</v>
      </c>
      <c r="AQ47" s="69">
        <f t="shared" si="119"/>
        <v>95.531905134425998</v>
      </c>
      <c r="AS47" t="str">
        <f t="shared" si="143"/>
        <v>21 Science, research, engineering and technology professionals</v>
      </c>
      <c r="AT47" s="18">
        <f t="shared" si="120"/>
        <v>10.647098925625485</v>
      </c>
      <c r="AU47" s="18">
        <f t="shared" si="120"/>
        <v>10.245417870938926</v>
      </c>
      <c r="AV47" s="18">
        <f t="shared" si="120"/>
        <v>10.134106827195525</v>
      </c>
      <c r="AW47" s="18">
        <f t="shared" si="120"/>
        <v>10.648849416037011</v>
      </c>
      <c r="AX47" s="18">
        <f t="shared" si="120"/>
        <v>9.4976030640043749</v>
      </c>
      <c r="AZ47" s="68">
        <f t="shared" si="121"/>
        <v>11.823979291478674</v>
      </c>
      <c r="BA47" s="69">
        <f t="shared" si="122"/>
        <v>40.511326797482013</v>
      </c>
      <c r="BB47" s="69">
        <f t="shared" si="123"/>
        <v>52.335306088960685</v>
      </c>
      <c r="BD47" t="str">
        <f t="shared" si="144"/>
        <v>21 Science, research, engineering and technology professionals</v>
      </c>
      <c r="BE47" s="18">
        <f t="shared" si="124"/>
        <v>3.9133748248459659</v>
      </c>
      <c r="BF47" s="18">
        <f t="shared" si="124"/>
        <v>3.8689172301416406</v>
      </c>
      <c r="BG47" s="18">
        <f t="shared" si="124"/>
        <v>4.0467809908569849</v>
      </c>
      <c r="BH47" s="18">
        <f t="shared" si="124"/>
        <v>4.4399942186625303</v>
      </c>
      <c r="BI47" s="18">
        <f t="shared" si="124"/>
        <v>4.3662680422736386</v>
      </c>
      <c r="BK47" s="68">
        <f t="shared" si="125"/>
        <v>7.5098598897384905</v>
      </c>
      <c r="BL47" s="69">
        <f t="shared" si="126"/>
        <v>30.734776198823312</v>
      </c>
      <c r="BM47" s="69">
        <f t="shared" si="127"/>
        <v>38.244636088561798</v>
      </c>
      <c r="BO47" t="str">
        <f t="shared" si="145"/>
        <v>21 Science, research, engineering and technology professionals</v>
      </c>
      <c r="BP47" s="18">
        <f t="shared" si="128"/>
        <v>2.9503437716981704</v>
      </c>
      <c r="BQ47" s="18">
        <f t="shared" si="128"/>
        <v>3.14764062712411</v>
      </c>
      <c r="BR47" s="18">
        <f t="shared" si="128"/>
        <v>3.2939083324288889</v>
      </c>
      <c r="BS47" s="18">
        <f t="shared" si="128"/>
        <v>3.9598999655163216</v>
      </c>
      <c r="BT47" s="18">
        <f t="shared" si="128"/>
        <v>4.359490137900039</v>
      </c>
      <c r="BV47" s="68">
        <f t="shared" si="129"/>
        <v>11.355565212585445</v>
      </c>
      <c r="BW47" s="69">
        <f t="shared" si="130"/>
        <v>37.407004372482774</v>
      </c>
      <c r="BX47" s="69">
        <f t="shared" si="131"/>
        <v>48.762569585068221</v>
      </c>
      <c r="BZ47" t="str">
        <f t="shared" si="146"/>
        <v>21 Science, research, engineering and technology professionals</v>
      </c>
      <c r="CA47" s="18">
        <f t="shared" si="132"/>
        <v>2.8502198085410857</v>
      </c>
      <c r="CB47" s="18">
        <f t="shared" si="132"/>
        <v>2.9589283933141508</v>
      </c>
      <c r="CC47" s="18">
        <f t="shared" si="132"/>
        <v>3.2181448443106415</v>
      </c>
      <c r="CD47" s="18">
        <f t="shared" si="132"/>
        <v>4.2334701584308281</v>
      </c>
      <c r="CE47" s="18">
        <f t="shared" si="132"/>
        <v>4.4674907105708472</v>
      </c>
      <c r="CG47" s="68">
        <f t="shared" si="133"/>
        <v>-11.630789556827189</v>
      </c>
      <c r="CH47" s="69">
        <f t="shared" si="134"/>
        <v>32.442561467622873</v>
      </c>
      <c r="CI47" s="69">
        <f t="shared" si="135"/>
        <v>20.811771910795677</v>
      </c>
      <c r="CK47" t="str">
        <f t="shared" si="147"/>
        <v>21 Science, research, engineering and technology professionals</v>
      </c>
      <c r="CL47" s="18">
        <f t="shared" si="136"/>
        <v>1.665993459962503</v>
      </c>
      <c r="CM47" s="18">
        <f t="shared" si="136"/>
        <v>2.171772587688297</v>
      </c>
      <c r="CN47" s="18">
        <f t="shared" si="136"/>
        <v>2.4391252324662247</v>
      </c>
      <c r="CO47" s="18">
        <f t="shared" si="136"/>
        <v>4.3687692410408419</v>
      </c>
      <c r="CP47" s="18">
        <f t="shared" si="136"/>
        <v>6.8191297413395979</v>
      </c>
      <c r="CR47" s="68">
        <f t="shared" si="137"/>
        <v>160.39554464979898</v>
      </c>
      <c r="CS47" s="69">
        <f t="shared" si="138"/>
        <v>54.833791607429561</v>
      </c>
      <c r="CT47" s="69">
        <f t="shared" si="139"/>
        <v>215.22933625722854</v>
      </c>
    </row>
    <row r="48" spans="1:98" x14ac:dyDescent="0.2">
      <c r="A48" t="str">
        <f t="shared" si="103"/>
        <v>22 Health professionals</v>
      </c>
      <c r="B48" s="18">
        <f t="shared" si="104"/>
        <v>14.34252057423182</v>
      </c>
      <c r="C48" s="18">
        <f t="shared" si="104"/>
        <v>15.733487233188459</v>
      </c>
      <c r="D48" s="18">
        <f t="shared" si="104"/>
        <v>14.987922925389899</v>
      </c>
      <c r="E48" s="18">
        <f t="shared" si="104"/>
        <v>15.207422236723939</v>
      </c>
      <c r="F48" s="18">
        <f t="shared" si="104"/>
        <v>14.906151385373972</v>
      </c>
      <c r="H48" s="68">
        <f t="shared" si="105"/>
        <v>49.806318588630717</v>
      </c>
      <c r="I48" s="69">
        <f t="shared" si="106"/>
        <v>64.137586377005093</v>
      </c>
      <c r="J48" s="69">
        <f t="shared" si="107"/>
        <v>113.94390496563582</v>
      </c>
      <c r="L48" t="str">
        <f t="shared" si="140"/>
        <v>22 Health professionals</v>
      </c>
      <c r="M48" s="18">
        <f t="shared" si="108"/>
        <v>6.2370221287042815</v>
      </c>
      <c r="N48" s="18">
        <f t="shared" si="108"/>
        <v>6.8860973988854237</v>
      </c>
      <c r="O48" s="18">
        <f t="shared" si="108"/>
        <v>6.5942293943945947</v>
      </c>
      <c r="P48" s="18">
        <f t="shared" si="108"/>
        <v>6.2504446565838938</v>
      </c>
      <c r="Q48" s="18">
        <f t="shared" si="108"/>
        <v>5.8465202465975654</v>
      </c>
      <c r="S48" s="68">
        <f t="shared" si="109"/>
        <v>33.430061396412434</v>
      </c>
      <c r="T48" s="69">
        <f t="shared" si="110"/>
        <v>63.419100074445545</v>
      </c>
      <c r="U48" s="69">
        <f t="shared" si="111"/>
        <v>96.849161470857993</v>
      </c>
      <c r="W48" t="str">
        <f t="shared" si="141"/>
        <v>22 Health professionals</v>
      </c>
      <c r="X48" s="18">
        <f t="shared" si="112"/>
        <v>6.415950470563299</v>
      </c>
      <c r="Y48" s="18">
        <f t="shared" si="112"/>
        <v>7.0634875343943886</v>
      </c>
      <c r="Z48" s="18">
        <f t="shared" si="112"/>
        <v>6.8286131339485978</v>
      </c>
      <c r="AA48" s="18">
        <f t="shared" si="112"/>
        <v>6.4616952054004182</v>
      </c>
      <c r="AB48" s="18">
        <f t="shared" si="112"/>
        <v>6.2042407070484362</v>
      </c>
      <c r="AD48" s="68">
        <f t="shared" si="113"/>
        <v>14.220461608663914</v>
      </c>
      <c r="AE48" s="69">
        <f t="shared" si="114"/>
        <v>60.223862816798402</v>
      </c>
      <c r="AF48" s="69">
        <f t="shared" si="115"/>
        <v>74.444324425462312</v>
      </c>
      <c r="AH48" t="str">
        <f t="shared" si="142"/>
        <v>22 Health professionals</v>
      </c>
      <c r="AI48" s="18">
        <f t="shared" si="116"/>
        <v>11.502618455287122</v>
      </c>
      <c r="AJ48" s="18">
        <f t="shared" si="116"/>
        <v>9.2141938337085527</v>
      </c>
      <c r="AK48" s="18">
        <f t="shared" si="116"/>
        <v>8.0308249199217236</v>
      </c>
      <c r="AL48" s="18">
        <f t="shared" si="116"/>
        <v>4.3744301056380133</v>
      </c>
      <c r="AM48" s="18">
        <f t="shared" si="116"/>
        <v>1.5656827878247106</v>
      </c>
      <c r="AO48" s="68">
        <f t="shared" si="117"/>
        <v>-77.679177796106785</v>
      </c>
      <c r="AP48" s="69">
        <f t="shared" si="118"/>
        <v>18.715895709963227</v>
      </c>
      <c r="AQ48" s="69">
        <f t="shared" si="119"/>
        <v>-58.96328208614355</v>
      </c>
      <c r="AS48" t="str">
        <f t="shared" si="143"/>
        <v>22 Health professionals</v>
      </c>
      <c r="AT48" s="18">
        <f t="shared" si="120"/>
        <v>1.6065694424924701</v>
      </c>
      <c r="AU48" s="18">
        <f t="shared" si="120"/>
        <v>1.7295183413675335</v>
      </c>
      <c r="AV48" s="18">
        <f t="shared" si="120"/>
        <v>1.9003066844042509</v>
      </c>
      <c r="AW48" s="18">
        <f t="shared" si="120"/>
        <v>1.8901697058135207</v>
      </c>
      <c r="AX48" s="18">
        <f t="shared" si="120"/>
        <v>1.826751898860304</v>
      </c>
      <c r="AZ48" s="68">
        <f t="shared" si="121"/>
        <v>14.69969872090722</v>
      </c>
      <c r="BA48" s="69">
        <f t="shared" si="122"/>
        <v>54.762686345308332</v>
      </c>
      <c r="BB48" s="69">
        <f t="shared" si="123"/>
        <v>69.462385066215546</v>
      </c>
      <c r="BD48" t="str">
        <f t="shared" si="144"/>
        <v>22 Health professionals</v>
      </c>
      <c r="BE48" s="18">
        <f t="shared" si="124"/>
        <v>1.6766610998917706</v>
      </c>
      <c r="BF48" s="18">
        <f t="shared" si="124"/>
        <v>2.095789207210256</v>
      </c>
      <c r="BG48" s="18">
        <f t="shared" si="124"/>
        <v>2.1554177994079189</v>
      </c>
      <c r="BH48" s="18">
        <f t="shared" si="124"/>
        <v>2.199112729091997</v>
      </c>
      <c r="BI48" s="18">
        <f t="shared" si="124"/>
        <v>2.4281527789534625</v>
      </c>
      <c r="BK48" s="68">
        <f t="shared" si="125"/>
        <v>12.251498672855968</v>
      </c>
      <c r="BL48" s="69">
        <f t="shared" si="126"/>
        <v>59.364838028215573</v>
      </c>
      <c r="BM48" s="69">
        <f t="shared" si="127"/>
        <v>71.616336701071546</v>
      </c>
      <c r="BO48" t="str">
        <f t="shared" si="145"/>
        <v>22 Health professionals</v>
      </c>
      <c r="BP48" s="18">
        <f t="shared" si="128"/>
        <v>1.2830748738585289</v>
      </c>
      <c r="BQ48" s="18">
        <f t="shared" si="128"/>
        <v>1.469635451801333</v>
      </c>
      <c r="BR48" s="18">
        <f t="shared" si="128"/>
        <v>1.5831219459138191</v>
      </c>
      <c r="BS48" s="18">
        <f t="shared" si="128"/>
        <v>1.5709168630039978</v>
      </c>
      <c r="BT48" s="18">
        <f t="shared" si="128"/>
        <v>1.5082527090509232</v>
      </c>
      <c r="BV48" s="68">
        <f t="shared" si="129"/>
        <v>-19.841887786605337</v>
      </c>
      <c r="BW48" s="69">
        <f t="shared" si="130"/>
        <v>43.473208398477134</v>
      </c>
      <c r="BX48" s="69">
        <f t="shared" si="131"/>
        <v>23.631320611871796</v>
      </c>
      <c r="BZ48" t="str">
        <f t="shared" si="146"/>
        <v>22 Health professionals</v>
      </c>
      <c r="CA48" s="18">
        <f t="shared" si="132"/>
        <v>1.1197350342251031</v>
      </c>
      <c r="CB48" s="18">
        <f t="shared" si="132"/>
        <v>1.4884976405328769</v>
      </c>
      <c r="CC48" s="18">
        <f t="shared" si="132"/>
        <v>1.3808449035174173</v>
      </c>
      <c r="CD48" s="18">
        <f t="shared" si="132"/>
        <v>1.4896198790104822</v>
      </c>
      <c r="CE48" s="18">
        <f t="shared" si="132"/>
        <v>1.4704854328039025</v>
      </c>
      <c r="CG48" s="68">
        <f t="shared" si="133"/>
        <v>-32.211077797522059</v>
      </c>
      <c r="CH48" s="69">
        <f t="shared" si="134"/>
        <v>39.179885886752466</v>
      </c>
      <c r="CI48" s="69">
        <f t="shared" si="135"/>
        <v>6.9688080892304143</v>
      </c>
      <c r="CK48" t="str">
        <f t="shared" si="147"/>
        <v>22 Health professionals</v>
      </c>
      <c r="CL48" s="18">
        <f t="shared" si="136"/>
        <v>0.36345548081281054</v>
      </c>
      <c r="CM48" s="18">
        <f t="shared" si="136"/>
        <v>0.59060940083120395</v>
      </c>
      <c r="CN48" s="18">
        <f t="shared" si="136"/>
        <v>0.68450361346803035</v>
      </c>
      <c r="CO48" s="18">
        <f t="shared" si="136"/>
        <v>1.0191414740786635</v>
      </c>
      <c r="CP48" s="18">
        <f t="shared" si="136"/>
        <v>1.8677010023699747</v>
      </c>
      <c r="CR48" s="68">
        <f t="shared" si="137"/>
        <v>154.13840591452768</v>
      </c>
      <c r="CS48" s="69">
        <f t="shared" si="138"/>
        <v>63.442301205154465</v>
      </c>
      <c r="CT48" s="69">
        <f t="shared" si="139"/>
        <v>217.5807071196821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24.565681769996001</v>
      </c>
      <c r="C49" s="18">
        <f t="shared" si="104"/>
        <v>22.548790183936255</v>
      </c>
      <c r="D49" s="18">
        <f t="shared" si="104"/>
        <v>21.760640231777035</v>
      </c>
      <c r="E49" s="18">
        <f t="shared" si="104"/>
        <v>19.987516615008438</v>
      </c>
      <c r="F49" s="18">
        <f t="shared" si="104"/>
        <v>18.244555650816118</v>
      </c>
      <c r="H49" s="68">
        <f t="shared" si="105"/>
        <v>26.289625908622071</v>
      </c>
      <c r="I49" s="69">
        <f t="shared" si="106"/>
        <v>57.437192851345266</v>
      </c>
      <c r="J49" s="69">
        <f t="shared" si="107"/>
        <v>83.72681875996733</v>
      </c>
      <c r="L49" t="str">
        <f t="shared" si="140"/>
        <v>23 Teaching and other educational professionals</v>
      </c>
      <c r="M49" s="18">
        <f t="shared" si="108"/>
        <v>19.524990256313153</v>
      </c>
      <c r="N49" s="18">
        <f t="shared" si="108"/>
        <v>18.073541904857418</v>
      </c>
      <c r="O49" s="18">
        <f t="shared" si="108"/>
        <v>17.031668655594835</v>
      </c>
      <c r="P49" s="18">
        <f t="shared" si="108"/>
        <v>15.518429347847926</v>
      </c>
      <c r="Q49" s="18">
        <f t="shared" si="108"/>
        <v>13.917946325585442</v>
      </c>
      <c r="S49" s="68">
        <f t="shared" si="109"/>
        <v>22.981061310950075</v>
      </c>
      <c r="T49" s="69">
        <f t="shared" si="110"/>
        <v>59.466666524198139</v>
      </c>
      <c r="U49" s="69">
        <f t="shared" si="111"/>
        <v>82.447727835148214</v>
      </c>
      <c r="W49" t="str">
        <f t="shared" si="141"/>
        <v>23 Teaching and other educational professionals</v>
      </c>
      <c r="X49" s="18">
        <f t="shared" si="112"/>
        <v>6.61351347813663</v>
      </c>
      <c r="Y49" s="18">
        <f t="shared" si="112"/>
        <v>5.4735737184353015</v>
      </c>
      <c r="Z49" s="18">
        <f t="shared" si="112"/>
        <v>5.3316964038916126</v>
      </c>
      <c r="AA49" s="18">
        <f t="shared" si="112"/>
        <v>4.1145188801207233</v>
      </c>
      <c r="AB49" s="18">
        <f t="shared" si="112"/>
        <v>3.0911088023099791</v>
      </c>
      <c r="AD49" s="68">
        <f t="shared" si="113"/>
        <v>-27.115251247863291</v>
      </c>
      <c r="AE49" s="69">
        <f t="shared" si="114"/>
        <v>42.337486633965675</v>
      </c>
      <c r="AF49" s="69">
        <f t="shared" si="115"/>
        <v>15.222235386102383</v>
      </c>
      <c r="AH49" t="str">
        <f t="shared" si="142"/>
        <v>23 Teaching and other educational professionals</v>
      </c>
      <c r="AI49" s="18">
        <f t="shared" si="116"/>
        <v>3.0539899991659141</v>
      </c>
      <c r="AJ49" s="18">
        <f t="shared" si="116"/>
        <v>1.8138682338569574</v>
      </c>
      <c r="AK49" s="18">
        <f t="shared" si="116"/>
        <v>1.6102175333384348</v>
      </c>
      <c r="AL49" s="18">
        <f t="shared" si="116"/>
        <v>0.98468430573524723</v>
      </c>
      <c r="AM49" s="18">
        <f t="shared" si="116"/>
        <v>0.9056422463535696</v>
      </c>
      <c r="AO49" s="68">
        <f t="shared" si="117"/>
        <v>-35.606995262265926</v>
      </c>
      <c r="AP49" s="69">
        <f t="shared" si="118"/>
        <v>20.270317894355699</v>
      </c>
      <c r="AQ49" s="69">
        <f t="shared" si="119"/>
        <v>-15.336677367910232</v>
      </c>
      <c r="AS49" t="str">
        <f t="shared" si="143"/>
        <v>23 Teaching and other educational professionals</v>
      </c>
      <c r="AT49" s="18">
        <f t="shared" si="120"/>
        <v>0.82526784298499167</v>
      </c>
      <c r="AU49" s="18">
        <f t="shared" si="120"/>
        <v>0.74807546905620315</v>
      </c>
      <c r="AV49" s="18">
        <f t="shared" si="120"/>
        <v>0.77463147083237305</v>
      </c>
      <c r="AW49" s="18">
        <f t="shared" si="120"/>
        <v>0.62035326073559094</v>
      </c>
      <c r="AX49" s="18">
        <f t="shared" si="120"/>
        <v>0.50675990162583595</v>
      </c>
      <c r="AZ49" s="68">
        <f t="shared" si="121"/>
        <v>-21.942702359483231</v>
      </c>
      <c r="BA49" s="69">
        <f t="shared" si="122"/>
        <v>40.651004034161112</v>
      </c>
      <c r="BB49" s="69">
        <f t="shared" si="123"/>
        <v>18.708301674677884</v>
      </c>
      <c r="BD49" t="str">
        <f t="shared" si="144"/>
        <v>23 Teaching and other educational professionals</v>
      </c>
      <c r="BE49" s="18">
        <f t="shared" si="124"/>
        <v>0.8310844155745345</v>
      </c>
      <c r="BF49" s="18">
        <f t="shared" si="124"/>
        <v>0.81164995450950583</v>
      </c>
      <c r="BG49" s="18">
        <f t="shared" si="124"/>
        <v>0.87986066646256489</v>
      </c>
      <c r="BH49" s="18">
        <f t="shared" si="124"/>
        <v>0.84645881758762598</v>
      </c>
      <c r="BI49" s="18">
        <f t="shared" si="124"/>
        <v>1.0022322961817411</v>
      </c>
      <c r="BK49" s="68">
        <f t="shared" si="125"/>
        <v>13.501628842797276</v>
      </c>
      <c r="BL49" s="69">
        <f t="shared" si="126"/>
        <v>42.205615851921344</v>
      </c>
      <c r="BM49" s="69">
        <f t="shared" si="127"/>
        <v>55.707244694718618</v>
      </c>
      <c r="BO49" t="str">
        <f t="shared" si="145"/>
        <v>23 Teaching and other educational professionals</v>
      </c>
      <c r="BP49" s="18">
        <f t="shared" si="128"/>
        <v>0.70044488468113864</v>
      </c>
      <c r="BQ49" s="18">
        <f t="shared" si="128"/>
        <v>0.67516218374294112</v>
      </c>
      <c r="BR49" s="18">
        <f t="shared" si="128"/>
        <v>0.74484911479195159</v>
      </c>
      <c r="BS49" s="18">
        <f t="shared" si="128"/>
        <v>0.69007535357597061</v>
      </c>
      <c r="BT49" s="18">
        <f t="shared" si="128"/>
        <v>0.75383863608324897</v>
      </c>
      <c r="BV49" s="68">
        <f t="shared" si="129"/>
        <v>-14.847417781504641</v>
      </c>
      <c r="BW49" s="69">
        <f t="shared" si="130"/>
        <v>40.678137345398845</v>
      </c>
      <c r="BX49" s="69">
        <f t="shared" si="131"/>
        <v>25.830719563894199</v>
      </c>
      <c r="BZ49" t="str">
        <f t="shared" si="146"/>
        <v>23 Teaching and other educational professionals</v>
      </c>
      <c r="CA49" s="18">
        <f t="shared" si="132"/>
        <v>0.69934686028744697</v>
      </c>
      <c r="CB49" s="18">
        <f t="shared" si="132"/>
        <v>0.74542134002271798</v>
      </c>
      <c r="CC49" s="18">
        <f t="shared" si="132"/>
        <v>0.80485059642804302</v>
      </c>
      <c r="CD49" s="18">
        <f t="shared" si="132"/>
        <v>0.88205851470113972</v>
      </c>
      <c r="CE49" s="18">
        <f t="shared" si="132"/>
        <v>1.1299731744358843</v>
      </c>
      <c r="CG49" s="68">
        <f t="shared" si="133"/>
        <v>-10.629175001684965</v>
      </c>
      <c r="CH49" s="69">
        <f t="shared" si="134"/>
        <v>42.293859256808801</v>
      </c>
      <c r="CI49" s="69">
        <f t="shared" si="135"/>
        <v>31.664684255123838</v>
      </c>
      <c r="CK49" t="str">
        <f t="shared" si="147"/>
        <v>23 Teaching and other educational professionals</v>
      </c>
      <c r="CL49" s="18">
        <f t="shared" si="136"/>
        <v>0.34313262052591881</v>
      </c>
      <c r="CM49" s="18">
        <f t="shared" si="136"/>
        <v>0.45220043163149704</v>
      </c>
      <c r="CN49" s="18">
        <f t="shared" si="136"/>
        <v>0.56394607822393883</v>
      </c>
      <c r="CO49" s="18">
        <f t="shared" si="136"/>
        <v>0.73355795940948687</v>
      </c>
      <c r="CP49" s="18">
        <f t="shared" si="136"/>
        <v>0.99743427187971923</v>
      </c>
      <c r="CR49" s="68">
        <f t="shared" si="137"/>
        <v>64.734817982211439</v>
      </c>
      <c r="CS49" s="69">
        <f t="shared" si="138"/>
        <v>46.852252565691309</v>
      </c>
      <c r="CT49" s="69">
        <f t="shared" si="139"/>
        <v>111.58707054790273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7.9357727435959671</v>
      </c>
      <c r="C50" s="18">
        <f t="shared" si="104"/>
        <v>8.2337003782232543</v>
      </c>
      <c r="D50" s="18">
        <f t="shared" si="104"/>
        <v>8.9065143524999524</v>
      </c>
      <c r="E50" s="18">
        <f t="shared" si="104"/>
        <v>8.9598264916469308</v>
      </c>
      <c r="F50" s="18">
        <f t="shared" si="104"/>
        <v>9.2938316979296243</v>
      </c>
      <c r="H50" s="68">
        <f t="shared" si="105"/>
        <v>57.178480723188088</v>
      </c>
      <c r="I50" s="69">
        <f t="shared" si="106"/>
        <v>63.610044182654413</v>
      </c>
      <c r="J50" s="69">
        <f t="shared" si="107"/>
        <v>120.78852490584249</v>
      </c>
      <c r="L50" t="str">
        <f t="shared" si="140"/>
        <v>24 Business, media and public service professionals</v>
      </c>
      <c r="M50" s="18">
        <f t="shared" si="108"/>
        <v>13.898680416601675</v>
      </c>
      <c r="N50" s="18">
        <f t="shared" si="108"/>
        <v>14.580005391372103</v>
      </c>
      <c r="O50" s="18">
        <f t="shared" si="108"/>
        <v>14.85950151757717</v>
      </c>
      <c r="P50" s="18">
        <f t="shared" si="108"/>
        <v>14.453803710033339</v>
      </c>
      <c r="Q50" s="18">
        <f t="shared" si="108"/>
        <v>13.976764462466154</v>
      </c>
      <c r="S50" s="68">
        <f t="shared" si="109"/>
        <v>41.554175531962187</v>
      </c>
      <c r="T50" s="69">
        <f t="shared" si="110"/>
        <v>60.629185422343447</v>
      </c>
      <c r="U50" s="69">
        <f t="shared" si="111"/>
        <v>102.18336095430563</v>
      </c>
      <c r="W50" t="str">
        <f t="shared" si="141"/>
        <v>24 Business, media and public service professionals</v>
      </c>
      <c r="X50" s="18">
        <f t="shared" si="112"/>
        <v>11.919816586507791</v>
      </c>
      <c r="Y50" s="18">
        <f t="shared" si="112"/>
        <v>12.119769462586587</v>
      </c>
      <c r="Z50" s="18">
        <f t="shared" si="112"/>
        <v>12.711030266158355</v>
      </c>
      <c r="AA50" s="18">
        <f t="shared" si="112"/>
        <v>12.143170136515428</v>
      </c>
      <c r="AB50" s="18">
        <f t="shared" si="112"/>
        <v>11.333601791205359</v>
      </c>
      <c r="AD50" s="68">
        <f t="shared" si="113"/>
        <v>12.092092848598561</v>
      </c>
      <c r="AE50" s="69">
        <f t="shared" si="114"/>
        <v>54.19692565904176</v>
      </c>
      <c r="AF50" s="69">
        <f t="shared" si="115"/>
        <v>66.289018507640321</v>
      </c>
      <c r="AH50" t="str">
        <f t="shared" si="142"/>
        <v>24 Business, media and public service professionals</v>
      </c>
      <c r="AI50" s="18">
        <f t="shared" si="116"/>
        <v>4.427590269278058</v>
      </c>
      <c r="AJ50" s="18">
        <f t="shared" si="116"/>
        <v>4.2484917386089869</v>
      </c>
      <c r="AK50" s="18">
        <f t="shared" si="116"/>
        <v>4.5485345057288704</v>
      </c>
      <c r="AL50" s="18">
        <f t="shared" si="116"/>
        <v>4.1382618743912465</v>
      </c>
      <c r="AM50" s="18">
        <f t="shared" si="116"/>
        <v>3.9562455984051148</v>
      </c>
      <c r="AO50" s="68">
        <f t="shared" si="117"/>
        <v>-0.41857897677944494</v>
      </c>
      <c r="AP50" s="69">
        <f t="shared" si="118"/>
        <v>36.369604891594037</v>
      </c>
      <c r="AQ50" s="69">
        <f t="shared" si="119"/>
        <v>35.951025914814593</v>
      </c>
      <c r="AS50" t="str">
        <f t="shared" si="143"/>
        <v>24 Business, media and public service professionals</v>
      </c>
      <c r="AT50" s="18">
        <f t="shared" si="120"/>
        <v>6.6997731248588224</v>
      </c>
      <c r="AU50" s="18">
        <f t="shared" si="120"/>
        <v>6.7129564024469932</v>
      </c>
      <c r="AV50" s="18">
        <f t="shared" si="120"/>
        <v>7.0536594688489025</v>
      </c>
      <c r="AW50" s="18">
        <f t="shared" si="120"/>
        <v>7.0171262224666213</v>
      </c>
      <c r="AX50" s="18">
        <f t="shared" si="120"/>
        <v>6.8390693039706631</v>
      </c>
      <c r="AZ50" s="68">
        <f t="shared" si="121"/>
        <v>15.688161955761373</v>
      </c>
      <c r="BA50" s="69">
        <f t="shared" si="122"/>
        <v>52.048387289653974</v>
      </c>
      <c r="BB50" s="69">
        <f t="shared" si="123"/>
        <v>67.736549245415347</v>
      </c>
      <c r="BD50" t="str">
        <f t="shared" si="144"/>
        <v>24 Business, media and public service professionals</v>
      </c>
      <c r="BE50" s="18">
        <f t="shared" si="124"/>
        <v>3.9288539985210686</v>
      </c>
      <c r="BF50" s="18">
        <f t="shared" si="124"/>
        <v>4.2395610210775985</v>
      </c>
      <c r="BG50" s="18">
        <f t="shared" si="124"/>
        <v>4.7012950558234969</v>
      </c>
      <c r="BH50" s="18">
        <f t="shared" si="124"/>
        <v>4.9340917978073682</v>
      </c>
      <c r="BI50" s="18">
        <f t="shared" si="124"/>
        <v>5.2938272320773541</v>
      </c>
      <c r="BK50" s="68">
        <f t="shared" si="125"/>
        <v>12.201809003888918</v>
      </c>
      <c r="BL50" s="69">
        <f t="shared" si="126"/>
        <v>43.687409475122422</v>
      </c>
      <c r="BM50" s="69">
        <f t="shared" si="127"/>
        <v>55.88921847901134</v>
      </c>
      <c r="BO50" t="str">
        <f t="shared" si="145"/>
        <v>24 Business, media and public service professionals</v>
      </c>
      <c r="BP50" s="18">
        <f t="shared" si="128"/>
        <v>2.9131900913005682</v>
      </c>
      <c r="BQ50" s="18">
        <f t="shared" si="128"/>
        <v>3.172118775375127</v>
      </c>
      <c r="BR50" s="18">
        <f t="shared" si="128"/>
        <v>3.430836740723231</v>
      </c>
      <c r="BS50" s="18">
        <f t="shared" si="128"/>
        <v>3.4740626256833682</v>
      </c>
      <c r="BT50" s="18">
        <f t="shared" si="128"/>
        <v>3.5267027997615892</v>
      </c>
      <c r="BV50" s="68">
        <f t="shared" si="129"/>
        <v>-13.511862207683251</v>
      </c>
      <c r="BW50" s="69">
        <f t="shared" si="130"/>
        <v>37.886674595306467</v>
      </c>
      <c r="BX50" s="69">
        <f t="shared" si="131"/>
        <v>24.374812387623219</v>
      </c>
      <c r="BZ50" t="str">
        <f t="shared" si="146"/>
        <v>24 Business, media and public service professionals</v>
      </c>
      <c r="CA50" s="18">
        <f t="shared" si="132"/>
        <v>2.616348965698517</v>
      </c>
      <c r="CB50" s="18">
        <f t="shared" si="132"/>
        <v>2.9644313726796128</v>
      </c>
      <c r="CC50" s="18">
        <f t="shared" si="132"/>
        <v>3.3188848497948795</v>
      </c>
      <c r="CD50" s="18">
        <f t="shared" si="132"/>
        <v>3.5156096141038597</v>
      </c>
      <c r="CE50" s="18">
        <f t="shared" si="132"/>
        <v>3.5114956279337766</v>
      </c>
      <c r="CG50" s="68">
        <f t="shared" si="133"/>
        <v>-32.64918565784852</v>
      </c>
      <c r="CH50" s="69">
        <f t="shared" si="134"/>
        <v>33.440178158252984</v>
      </c>
      <c r="CI50" s="69">
        <f t="shared" si="135"/>
        <v>0.79099250040445668</v>
      </c>
      <c r="CK50" t="str">
        <f t="shared" si="147"/>
        <v>24 Business, media and public service professionals</v>
      </c>
      <c r="CL50" s="18">
        <f t="shared" si="136"/>
        <v>1.6114849346353524</v>
      </c>
      <c r="CM50" s="18">
        <f t="shared" si="136"/>
        <v>2.038677136759893</v>
      </c>
      <c r="CN50" s="18">
        <f t="shared" si="136"/>
        <v>2.3765760287310425</v>
      </c>
      <c r="CO50" s="18">
        <f t="shared" si="136"/>
        <v>3.2876567278539826</v>
      </c>
      <c r="CP50" s="18">
        <f t="shared" si="136"/>
        <v>4.9006169121060985</v>
      </c>
      <c r="CR50" s="68">
        <f t="shared" si="137"/>
        <v>92.060359237820109</v>
      </c>
      <c r="CS50" s="69">
        <f t="shared" si="138"/>
        <v>46.830978027196849</v>
      </c>
      <c r="CT50" s="69">
        <f t="shared" si="139"/>
        <v>138.89133726501694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2.3942396737825646</v>
      </c>
      <c r="C51" s="18">
        <f t="shared" si="104"/>
        <v>2.745063266291234</v>
      </c>
      <c r="D51" s="18">
        <f t="shared" si="104"/>
        <v>2.8749047049157568</v>
      </c>
      <c r="E51" s="18">
        <f t="shared" si="104"/>
        <v>2.7098164299228484</v>
      </c>
      <c r="F51" s="18">
        <f t="shared" si="104"/>
        <v>3.0350359650098508</v>
      </c>
      <c r="H51" s="68">
        <f t="shared" si="105"/>
        <v>59.018057250894429</v>
      </c>
      <c r="I51" s="69">
        <f t="shared" si="106"/>
        <v>59.341329102524028</v>
      </c>
      <c r="J51" s="69">
        <f t="shared" si="107"/>
        <v>118.35938635341844</v>
      </c>
      <c r="L51" t="str">
        <f t="shared" si="140"/>
        <v>31 Science, engineering and technology associate professionals</v>
      </c>
      <c r="M51" s="18">
        <f t="shared" si="108"/>
        <v>1.9143749299181376</v>
      </c>
      <c r="N51" s="18">
        <f t="shared" si="108"/>
        <v>2.0067333454021719</v>
      </c>
      <c r="O51" s="18">
        <f t="shared" si="108"/>
        <v>2.208925028446115</v>
      </c>
      <c r="P51" s="18">
        <f t="shared" si="108"/>
        <v>1.9200405568720369</v>
      </c>
      <c r="Q51" s="18">
        <f t="shared" si="108"/>
        <v>1.9472973667701614</v>
      </c>
      <c r="S51" s="68">
        <f t="shared" si="109"/>
        <v>32.669648755779491</v>
      </c>
      <c r="T51" s="69">
        <f t="shared" si="110"/>
        <v>49.429331846744425</v>
      </c>
      <c r="U51" s="69">
        <f t="shared" si="111"/>
        <v>82.098980602523909</v>
      </c>
      <c r="W51" t="str">
        <f t="shared" si="141"/>
        <v>31 Science, engineering and technology associate professionals</v>
      </c>
      <c r="X51" s="18">
        <f t="shared" si="112"/>
        <v>2.2774698258126702</v>
      </c>
      <c r="Y51" s="18">
        <f t="shared" si="112"/>
        <v>2.4290458834455797</v>
      </c>
      <c r="Z51" s="18">
        <f t="shared" si="112"/>
        <v>2.5094867236104972</v>
      </c>
      <c r="AA51" s="18">
        <f t="shared" si="112"/>
        <v>2.256641885950883</v>
      </c>
      <c r="AB51" s="18">
        <f t="shared" si="112"/>
        <v>2.1960975323248171</v>
      </c>
      <c r="AD51" s="68">
        <f t="shared" si="113"/>
        <v>10.01565852920973</v>
      </c>
      <c r="AE51" s="69">
        <f t="shared" si="114"/>
        <v>46.037526032078652</v>
      </c>
      <c r="AF51" s="69">
        <f t="shared" si="115"/>
        <v>56.053184561288383</v>
      </c>
      <c r="AH51" t="str">
        <f t="shared" si="142"/>
        <v>31 Science, engineering and technology associate professionals</v>
      </c>
      <c r="AI51" s="18">
        <f t="shared" si="116"/>
        <v>1.2566758065561452</v>
      </c>
      <c r="AJ51" s="18">
        <f t="shared" si="116"/>
        <v>1.4469676187145075</v>
      </c>
      <c r="AK51" s="18">
        <f t="shared" si="116"/>
        <v>1.616870088961506</v>
      </c>
      <c r="AL51" s="18">
        <f t="shared" si="116"/>
        <v>1.6828147413292329</v>
      </c>
      <c r="AM51" s="18">
        <f t="shared" si="116"/>
        <v>1.9562073125906334</v>
      </c>
      <c r="AO51" s="68">
        <f t="shared" si="117"/>
        <v>38.518034314102948</v>
      </c>
      <c r="AP51" s="69">
        <f t="shared" si="118"/>
        <v>55.665001147525729</v>
      </c>
      <c r="AQ51" s="69">
        <f t="shared" si="119"/>
        <v>94.183035461628677</v>
      </c>
      <c r="AS51" t="str">
        <f t="shared" si="143"/>
        <v>31 Science, engineering and technology associate professionals</v>
      </c>
      <c r="AT51" s="18">
        <f t="shared" si="120"/>
        <v>3.3523042998595627</v>
      </c>
      <c r="AU51" s="18">
        <f t="shared" si="120"/>
        <v>3.3469035351733201</v>
      </c>
      <c r="AV51" s="18">
        <f t="shared" si="120"/>
        <v>3.4622022592933384</v>
      </c>
      <c r="AW51" s="18">
        <f t="shared" si="120"/>
        <v>2.9151936575223676</v>
      </c>
      <c r="AX51" s="18">
        <f t="shared" si="120"/>
        <v>2.575251757124617</v>
      </c>
      <c r="AZ51" s="68">
        <f t="shared" si="121"/>
        <v>-11.248916772381454</v>
      </c>
      <c r="BA51" s="69">
        <f t="shared" si="122"/>
        <v>34.474038094964044</v>
      </c>
      <c r="BB51" s="69">
        <f t="shared" si="123"/>
        <v>23.225121322582591</v>
      </c>
      <c r="BD51" t="str">
        <f t="shared" si="144"/>
        <v>31 Science, engineering and technology associate professionals</v>
      </c>
      <c r="BE51" s="18">
        <f t="shared" si="124"/>
        <v>1.4387291436666716</v>
      </c>
      <c r="BF51" s="18">
        <f t="shared" si="124"/>
        <v>1.3975216106842212</v>
      </c>
      <c r="BG51" s="18">
        <f t="shared" si="124"/>
        <v>1.5698477159298205</v>
      </c>
      <c r="BH51" s="18">
        <f t="shared" si="124"/>
        <v>1.2430560925326275</v>
      </c>
      <c r="BI51" s="18">
        <f t="shared" si="124"/>
        <v>0.95350492698162548</v>
      </c>
      <c r="BK51" s="68">
        <f t="shared" si="125"/>
        <v>-39.478035011639491</v>
      </c>
      <c r="BL51" s="69">
        <f t="shared" si="126"/>
        <v>26.095664802961231</v>
      </c>
      <c r="BM51" s="69">
        <f t="shared" si="127"/>
        <v>-13.382370208678255</v>
      </c>
      <c r="BO51" t="str">
        <f t="shared" si="145"/>
        <v>31 Science, engineering and technology associate professionals</v>
      </c>
      <c r="BP51" s="18">
        <f t="shared" si="128"/>
        <v>1.1130802567108471</v>
      </c>
      <c r="BQ51" s="18">
        <f t="shared" si="128"/>
        <v>1.2656172457667736</v>
      </c>
      <c r="BR51" s="18">
        <f t="shared" si="128"/>
        <v>1.3945353389732291</v>
      </c>
      <c r="BS51" s="18">
        <f t="shared" si="128"/>
        <v>1.324827094984905</v>
      </c>
      <c r="BT51" s="18">
        <f t="shared" si="128"/>
        <v>1.502968695049097</v>
      </c>
      <c r="BV51" s="68">
        <f t="shared" si="129"/>
        <v>-9.3207025754178332</v>
      </c>
      <c r="BW51" s="69">
        <f t="shared" si="130"/>
        <v>35.057228945557135</v>
      </c>
      <c r="BX51" s="69">
        <f t="shared" si="131"/>
        <v>25.736526370139302</v>
      </c>
      <c r="BZ51" t="str">
        <f t="shared" si="146"/>
        <v>31 Science, engineering and technology associate professionals</v>
      </c>
      <c r="CA51" s="18">
        <f t="shared" si="132"/>
        <v>1.3291879254375334</v>
      </c>
      <c r="CB51" s="18">
        <f t="shared" si="132"/>
        <v>1.4813697292966785</v>
      </c>
      <c r="CC51" s="18">
        <f t="shared" si="132"/>
        <v>1.7569692229580831</v>
      </c>
      <c r="CD51" s="18">
        <f t="shared" si="132"/>
        <v>1.8070197670184764</v>
      </c>
      <c r="CE51" s="18">
        <f t="shared" si="132"/>
        <v>2.2332699190474621</v>
      </c>
      <c r="CG51" s="68">
        <f t="shared" si="133"/>
        <v>-19.08669029771475</v>
      </c>
      <c r="CH51" s="69">
        <f t="shared" si="134"/>
        <v>31.375895531815789</v>
      </c>
      <c r="CI51" s="69">
        <f t="shared" si="135"/>
        <v>12.289205234101038</v>
      </c>
      <c r="CK51" t="str">
        <f t="shared" si="147"/>
        <v>31 Science, engineering and technology associate professionals</v>
      </c>
      <c r="CL51" s="18">
        <f t="shared" si="136"/>
        <v>0.74801899075291711</v>
      </c>
      <c r="CM51" s="18">
        <f t="shared" si="136"/>
        <v>1.0227790074650989</v>
      </c>
      <c r="CN51" s="18">
        <f t="shared" si="136"/>
        <v>1.3612149671032496</v>
      </c>
      <c r="CO51" s="18">
        <f t="shared" si="136"/>
        <v>1.9166581270454557</v>
      </c>
      <c r="CP51" s="18">
        <f t="shared" si="136"/>
        <v>3.3357632737950995</v>
      </c>
      <c r="CR51" s="68">
        <f t="shared" si="137"/>
        <v>128.24811621261503</v>
      </c>
      <c r="CS51" s="69">
        <f t="shared" si="138"/>
        <v>55.371602971947887</v>
      </c>
      <c r="CT51" s="69">
        <f t="shared" si="139"/>
        <v>183.61971918456291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0.59237900130339638</v>
      </c>
      <c r="C52" s="18">
        <f t="shared" si="104"/>
        <v>0.60309044184031946</v>
      </c>
      <c r="D52" s="18">
        <f t="shared" si="104"/>
        <v>0.54427297221572102</v>
      </c>
      <c r="E52" s="18">
        <f t="shared" si="104"/>
        <v>0.82121713216440972</v>
      </c>
      <c r="F52" s="18">
        <f t="shared" si="104"/>
        <v>0.94573400677320041</v>
      </c>
      <c r="H52" s="68">
        <f t="shared" si="105"/>
        <v>161.73288505986997</v>
      </c>
      <c r="I52" s="69">
        <f t="shared" si="106"/>
        <v>120.39896574900013</v>
      </c>
      <c r="J52" s="69">
        <f t="shared" si="107"/>
        <v>282.13185080887013</v>
      </c>
      <c r="L52" t="str">
        <f t="shared" si="140"/>
        <v>32 Health and social care associate professionals</v>
      </c>
      <c r="M52" s="18">
        <f t="shared" si="108"/>
        <v>1.6459004638967905</v>
      </c>
      <c r="N52" s="18">
        <f t="shared" si="108"/>
        <v>1.7862367000507231</v>
      </c>
      <c r="O52" s="18">
        <f t="shared" si="108"/>
        <v>1.7129565418170563</v>
      </c>
      <c r="P52" s="18">
        <f t="shared" si="108"/>
        <v>2.6790949932174821</v>
      </c>
      <c r="Q52" s="18">
        <f t="shared" si="108"/>
        <v>2.9706382235337752</v>
      </c>
      <c r="S52" s="68">
        <f t="shared" si="109"/>
        <v>160.98989865198726</v>
      </c>
      <c r="T52" s="69">
        <f t="shared" si="110"/>
        <v>118.37428223702989</v>
      </c>
      <c r="U52" s="69">
        <f t="shared" si="111"/>
        <v>279.36418088901718</v>
      </c>
      <c r="W52" t="str">
        <f t="shared" si="141"/>
        <v>32 Health and social care associate professionals</v>
      </c>
      <c r="X52" s="18">
        <f t="shared" si="112"/>
        <v>2.326177908882304</v>
      </c>
      <c r="Y52" s="18">
        <f t="shared" si="112"/>
        <v>2.5269054600925309</v>
      </c>
      <c r="Z52" s="18">
        <f t="shared" si="112"/>
        <v>2.5073104926647103</v>
      </c>
      <c r="AA52" s="18">
        <f t="shared" si="112"/>
        <v>3.9667958237490497</v>
      </c>
      <c r="AB52" s="18">
        <f t="shared" si="112"/>
        <v>4.4491810370924663</v>
      </c>
      <c r="AD52" s="68">
        <f t="shared" si="113"/>
        <v>123.07954014448157</v>
      </c>
      <c r="AE52" s="69">
        <f t="shared" si="114"/>
        <v>114.29808652800074</v>
      </c>
      <c r="AF52" s="69">
        <f t="shared" si="115"/>
        <v>237.37762667248225</v>
      </c>
      <c r="AH52" t="str">
        <f t="shared" si="142"/>
        <v>32 Health and social care associate professionals</v>
      </c>
      <c r="AI52" s="18">
        <f t="shared" si="116"/>
        <v>5.455216033191439</v>
      </c>
      <c r="AJ52" s="18">
        <f t="shared" si="116"/>
        <v>4.6965077140384714</v>
      </c>
      <c r="AK52" s="18">
        <f t="shared" si="116"/>
        <v>4.4158279354795011</v>
      </c>
      <c r="AL52" s="18">
        <f t="shared" si="116"/>
        <v>4.9568634628149884</v>
      </c>
      <c r="AM52" s="18">
        <f t="shared" si="116"/>
        <v>2.9062279775034807</v>
      </c>
      <c r="AO52" s="68">
        <f t="shared" si="117"/>
        <v>-24.649852716598524</v>
      </c>
      <c r="AP52" s="69">
        <f t="shared" si="118"/>
        <v>43.764544465337622</v>
      </c>
      <c r="AQ52" s="69">
        <f t="shared" si="119"/>
        <v>19.114691748739098</v>
      </c>
      <c r="AS52" t="str">
        <f t="shared" si="143"/>
        <v>32 Health and social care associate professionals</v>
      </c>
      <c r="AT52" s="18">
        <f t="shared" si="120"/>
        <v>1.274950087228151</v>
      </c>
      <c r="AU52" s="18">
        <f t="shared" si="120"/>
        <v>1.3203620388679915</v>
      </c>
      <c r="AV52" s="18">
        <f t="shared" si="120"/>
        <v>1.4561625875946231</v>
      </c>
      <c r="AW52" s="18">
        <f t="shared" si="120"/>
        <v>2.0462399149815327</v>
      </c>
      <c r="AX52" s="18">
        <f t="shared" si="120"/>
        <v>2.1439675145897801</v>
      </c>
      <c r="AZ52" s="68">
        <f t="shared" si="121"/>
        <v>75.676931677314002</v>
      </c>
      <c r="BA52" s="69">
        <f t="shared" si="122"/>
        <v>86.672224098628263</v>
      </c>
      <c r="BB52" s="69">
        <f t="shared" si="123"/>
        <v>162.34915577594225</v>
      </c>
      <c r="BD52" t="str">
        <f t="shared" si="144"/>
        <v>32 Health and social care associate professionals</v>
      </c>
      <c r="BE52" s="18">
        <f t="shared" si="124"/>
        <v>1.3166503775095701</v>
      </c>
      <c r="BF52" s="18">
        <f t="shared" si="124"/>
        <v>1.5885834044489524</v>
      </c>
      <c r="BG52" s="18">
        <f t="shared" si="124"/>
        <v>1.6566773827229277</v>
      </c>
      <c r="BH52" s="18">
        <f t="shared" si="124"/>
        <v>2.6800346582118371</v>
      </c>
      <c r="BI52" s="18">
        <f t="shared" si="124"/>
        <v>3.4010191725893235</v>
      </c>
      <c r="BK52" s="68">
        <f t="shared" si="125"/>
        <v>104.55907016151275</v>
      </c>
      <c r="BL52" s="69">
        <f t="shared" si="126"/>
        <v>101.35299959919035</v>
      </c>
      <c r="BM52" s="69">
        <f t="shared" si="127"/>
        <v>205.91206976070313</v>
      </c>
      <c r="BO52" t="str">
        <f t="shared" si="145"/>
        <v>32 Health and social care associate professionals</v>
      </c>
      <c r="BP52" s="18">
        <f t="shared" si="128"/>
        <v>1.0833031304862175</v>
      </c>
      <c r="BQ52" s="18">
        <f t="shared" si="128"/>
        <v>1.176213077271709</v>
      </c>
      <c r="BR52" s="18">
        <f t="shared" si="128"/>
        <v>1.2697604971797984</v>
      </c>
      <c r="BS52" s="18">
        <f t="shared" si="128"/>
        <v>1.9596092359439272</v>
      </c>
      <c r="BT52" s="18">
        <f t="shared" si="128"/>
        <v>2.1132795152897081</v>
      </c>
      <c r="BV52" s="68">
        <f t="shared" si="129"/>
        <v>40.030573466872539</v>
      </c>
      <c r="BW52" s="69">
        <f t="shared" si="130"/>
        <v>73.605033967288065</v>
      </c>
      <c r="BX52" s="69">
        <f t="shared" si="131"/>
        <v>113.63560743416062</v>
      </c>
      <c r="BZ52" t="str">
        <f t="shared" si="146"/>
        <v>32 Health and social care associate professionals</v>
      </c>
      <c r="CA52" s="18">
        <f t="shared" si="132"/>
        <v>0.6562405630100987</v>
      </c>
      <c r="CB52" s="18">
        <f t="shared" si="132"/>
        <v>0.67839031578371201</v>
      </c>
      <c r="CC52" s="18">
        <f t="shared" si="132"/>
        <v>0.6548637811099306</v>
      </c>
      <c r="CD52" s="18">
        <f t="shared" si="132"/>
        <v>0.99533016138301145</v>
      </c>
      <c r="CE52" s="18">
        <f t="shared" si="132"/>
        <v>1.0264211768791232</v>
      </c>
      <c r="CG52" s="68">
        <f t="shared" si="133"/>
        <v>-0.22596497604300292</v>
      </c>
      <c r="CH52" s="69">
        <f t="shared" si="134"/>
        <v>55.239493361653402</v>
      </c>
      <c r="CI52" s="69">
        <f t="shared" si="135"/>
        <v>55.0135283856104</v>
      </c>
      <c r="CK52" t="str">
        <f t="shared" si="147"/>
        <v>32 Health and social care associate professionals</v>
      </c>
      <c r="CL52" s="18">
        <f t="shared" si="136"/>
        <v>0.26760711543082766</v>
      </c>
      <c r="CM52" s="18">
        <f t="shared" si="136"/>
        <v>0.34255945014167516</v>
      </c>
      <c r="CN52" s="18">
        <f t="shared" si="136"/>
        <v>0.40602125358931163</v>
      </c>
      <c r="CO52" s="18">
        <f t="shared" si="136"/>
        <v>0.82862391968675764</v>
      </c>
      <c r="CP52" s="18">
        <f t="shared" si="136"/>
        <v>1.5654858935000959</v>
      </c>
      <c r="CR52" s="68">
        <f t="shared" si="137"/>
        <v>259.11958087262519</v>
      </c>
      <c r="CS52" s="69">
        <f t="shared" si="138"/>
        <v>92.151284441961494</v>
      </c>
      <c r="CT52" s="69">
        <f t="shared" si="139"/>
        <v>351.27086531458673</v>
      </c>
    </row>
    <row r="53" spans="1:98" x14ac:dyDescent="0.2">
      <c r="A53" t="str">
        <f t="shared" si="103"/>
        <v>33 Protective service occupations</v>
      </c>
      <c r="B53" s="18">
        <f t="shared" si="104"/>
        <v>0.30628113009580005</v>
      </c>
      <c r="C53" s="18">
        <f t="shared" si="104"/>
        <v>0.25619954043517668</v>
      </c>
      <c r="D53" s="18">
        <f t="shared" si="104"/>
        <v>0.27395070659725101</v>
      </c>
      <c r="E53" s="18">
        <f t="shared" si="104"/>
        <v>0.24545998985557463</v>
      </c>
      <c r="F53" s="18">
        <f t="shared" si="104"/>
        <v>0.26559722986219825</v>
      </c>
      <c r="H53" s="68">
        <f t="shared" si="105"/>
        <v>46.035072722051474</v>
      </c>
      <c r="I53" s="69">
        <f t="shared" si="106"/>
        <v>40.20165331973913</v>
      </c>
      <c r="J53" s="69">
        <f t="shared" si="107"/>
        <v>86.236726041790604</v>
      </c>
      <c r="L53" t="str">
        <f t="shared" si="140"/>
        <v>33 Protective service occupations</v>
      </c>
      <c r="M53" s="18">
        <f t="shared" si="108"/>
        <v>0.77148306960816493</v>
      </c>
      <c r="N53" s="18">
        <f t="shared" si="108"/>
        <v>0.69623167076049763</v>
      </c>
      <c r="O53" s="18">
        <f t="shared" si="108"/>
        <v>0.79192449251473263</v>
      </c>
      <c r="P53" s="18">
        <f t="shared" si="108"/>
        <v>0.63267744927630654</v>
      </c>
      <c r="Q53" s="18">
        <f t="shared" si="108"/>
        <v>0.69199238933061402</v>
      </c>
      <c r="S53" s="68">
        <f t="shared" si="109"/>
        <v>31.503654435258539</v>
      </c>
      <c r="T53" s="69">
        <f t="shared" si="110"/>
        <v>35.154287859540709</v>
      </c>
      <c r="U53" s="69">
        <f t="shared" si="111"/>
        <v>66.657942294799241</v>
      </c>
      <c r="W53" t="str">
        <f t="shared" si="141"/>
        <v>33 Protective service occupations</v>
      </c>
      <c r="X53" s="18">
        <f t="shared" si="112"/>
        <v>1.5922804359541864</v>
      </c>
      <c r="Y53" s="18">
        <f t="shared" si="112"/>
        <v>1.5728613643996039</v>
      </c>
      <c r="Z53" s="18">
        <f t="shared" si="112"/>
        <v>1.7170454569836378</v>
      </c>
      <c r="AA53" s="18">
        <f t="shared" si="112"/>
        <v>1.442938378968516</v>
      </c>
      <c r="AB53" s="18">
        <f t="shared" si="112"/>
        <v>1.6076420410383825</v>
      </c>
      <c r="AD53" s="68">
        <f t="shared" si="113"/>
        <v>17.70511693980421</v>
      </c>
      <c r="AE53" s="69">
        <f t="shared" si="114"/>
        <v>41.833317357363882</v>
      </c>
      <c r="AF53" s="69">
        <f t="shared" si="115"/>
        <v>59.538434297168095</v>
      </c>
      <c r="AH53" t="str">
        <f t="shared" si="142"/>
        <v>33 Protective service occupations</v>
      </c>
      <c r="AI53" s="18">
        <f t="shared" si="116"/>
        <v>1.45238303455273</v>
      </c>
      <c r="AJ53" s="18">
        <f t="shared" si="116"/>
        <v>1.4567789064557068</v>
      </c>
      <c r="AK53" s="18">
        <f t="shared" si="116"/>
        <v>1.6103920871177597</v>
      </c>
      <c r="AL53" s="18">
        <f t="shared" si="116"/>
        <v>1.4373403108831091</v>
      </c>
      <c r="AM53" s="18">
        <f t="shared" si="116"/>
        <v>1.590043196626352</v>
      </c>
      <c r="AO53" s="68">
        <f t="shared" si="117"/>
        <v>13.043049275180248</v>
      </c>
      <c r="AP53" s="69">
        <f t="shared" si="118"/>
        <v>36.705510111898384</v>
      </c>
      <c r="AQ53" s="69">
        <f t="shared" si="119"/>
        <v>49.748559387078636</v>
      </c>
      <c r="AS53" t="str">
        <f t="shared" si="143"/>
        <v>33 Protective service occupations</v>
      </c>
      <c r="AT53" s="18">
        <f t="shared" si="120"/>
        <v>1.4443502525736194</v>
      </c>
      <c r="AU53" s="18">
        <f t="shared" si="120"/>
        <v>1.1941562218022874</v>
      </c>
      <c r="AV53" s="18">
        <f t="shared" si="120"/>
        <v>1.2685790549934883</v>
      </c>
      <c r="AW53" s="18">
        <f t="shared" si="120"/>
        <v>0.93778207385313372</v>
      </c>
      <c r="AX53" s="18">
        <f t="shared" si="120"/>
        <v>0.86024002589995285</v>
      </c>
      <c r="AZ53" s="68">
        <f t="shared" si="121"/>
        <v>-19.088823727726993</v>
      </c>
      <c r="BA53" s="69">
        <f t="shared" si="122"/>
        <v>28.556226266093432</v>
      </c>
      <c r="BB53" s="69">
        <f t="shared" si="123"/>
        <v>9.4674025383664411</v>
      </c>
      <c r="BD53" t="str">
        <f t="shared" si="144"/>
        <v>33 Protective service occupations</v>
      </c>
      <c r="BE53" s="18">
        <f t="shared" si="124"/>
        <v>1.3835177014852733</v>
      </c>
      <c r="BF53" s="18">
        <f t="shared" si="124"/>
        <v>1.1649656528933989</v>
      </c>
      <c r="BG53" s="18">
        <f t="shared" si="124"/>
        <v>1.2479012208333957</v>
      </c>
      <c r="BH53" s="18">
        <f t="shared" si="124"/>
        <v>1.0499824163005289</v>
      </c>
      <c r="BI53" s="18">
        <f t="shared" si="124"/>
        <v>0.92883155768523507</v>
      </c>
      <c r="BK53" s="68">
        <f t="shared" si="125"/>
        <v>-25.834085393213122</v>
      </c>
      <c r="BL53" s="69">
        <f t="shared" si="126"/>
        <v>20.274643388011334</v>
      </c>
      <c r="BM53" s="69">
        <f t="shared" si="127"/>
        <v>-5.5594420052017872</v>
      </c>
      <c r="BO53" t="str">
        <f t="shared" si="145"/>
        <v>33 Protective service occupations</v>
      </c>
      <c r="BP53" s="18">
        <f t="shared" si="128"/>
        <v>1.5277826868049864</v>
      </c>
      <c r="BQ53" s="18">
        <f t="shared" si="128"/>
        <v>1.4841570278701355</v>
      </c>
      <c r="BR53" s="18">
        <f t="shared" si="128"/>
        <v>1.543460797052798</v>
      </c>
      <c r="BS53" s="18">
        <f t="shared" si="128"/>
        <v>1.283706769028699</v>
      </c>
      <c r="BT53" s="18">
        <f t="shared" si="128"/>
        <v>1.1660008906541155</v>
      </c>
      <c r="BV53" s="68">
        <f t="shared" si="129"/>
        <v>-36.438957024750742</v>
      </c>
      <c r="BW53" s="69">
        <f t="shared" si="130"/>
        <v>22.097096687146013</v>
      </c>
      <c r="BX53" s="69">
        <f t="shared" si="131"/>
        <v>-14.341860337604723</v>
      </c>
      <c r="BZ53" t="str">
        <f t="shared" si="146"/>
        <v>33 Protective service occupations</v>
      </c>
      <c r="CA53" s="18">
        <f t="shared" si="132"/>
        <v>1.2729122226161491</v>
      </c>
      <c r="CB53" s="18">
        <f t="shared" si="132"/>
        <v>1.2126979411642866</v>
      </c>
      <c r="CC53" s="18">
        <f t="shared" si="132"/>
        <v>1.3619724677167937</v>
      </c>
      <c r="CD53" s="18">
        <f t="shared" si="132"/>
        <v>1.2186351754547504</v>
      </c>
      <c r="CE53" s="18">
        <f t="shared" si="132"/>
        <v>1.5114930063819407</v>
      </c>
      <c r="CG53" s="68">
        <f t="shared" si="133"/>
        <v>-29.355115824486809</v>
      </c>
      <c r="CH53" s="69">
        <f t="shared" si="134"/>
        <v>29.376310392626475</v>
      </c>
      <c r="CI53" s="69">
        <f t="shared" si="135"/>
        <v>2.1194568139667472E-2</v>
      </c>
      <c r="CK53" t="str">
        <f t="shared" si="147"/>
        <v>33 Protective service occupations</v>
      </c>
      <c r="CL53" s="18">
        <f t="shared" si="136"/>
        <v>0.58992927803168738</v>
      </c>
      <c r="CM53" s="18">
        <f t="shared" si="136"/>
        <v>0.51015202094562095</v>
      </c>
      <c r="CN53" s="18">
        <f t="shared" si="136"/>
        <v>0.55341944249099639</v>
      </c>
      <c r="CO53" s="18">
        <f t="shared" si="136"/>
        <v>0.31658413737647545</v>
      </c>
      <c r="CP53" s="18">
        <f t="shared" si="136"/>
        <v>0.36809036570713544</v>
      </c>
      <c r="CR53" s="68">
        <f t="shared" si="137"/>
        <v>-38.050367741202017</v>
      </c>
      <c r="CS53" s="69">
        <f t="shared" si="138"/>
        <v>11.901534870625133</v>
      </c>
      <c r="CT53" s="69">
        <f t="shared" si="139"/>
        <v>-26.148832870576882</v>
      </c>
    </row>
    <row r="54" spans="1:98" x14ac:dyDescent="0.2">
      <c r="A54" t="str">
        <f t="shared" si="103"/>
        <v>34 Culture, media and sports occupations</v>
      </c>
      <c r="B54" s="18">
        <f t="shared" si="104"/>
        <v>1.6896100238222616</v>
      </c>
      <c r="C54" s="18">
        <f t="shared" si="104"/>
        <v>1.771158403415287</v>
      </c>
      <c r="D54" s="18">
        <f t="shared" si="104"/>
        <v>1.7806298936589064</v>
      </c>
      <c r="E54" s="18">
        <f t="shared" si="104"/>
        <v>1.674643876509794</v>
      </c>
      <c r="F54" s="18">
        <f t="shared" si="104"/>
        <v>1.6467527608977426</v>
      </c>
      <c r="H54" s="68">
        <f t="shared" si="105"/>
        <v>39.303104505290534</v>
      </c>
      <c r="I54" s="69">
        <f t="shared" si="106"/>
        <v>63.947503659847783</v>
      </c>
      <c r="J54" s="69">
        <f t="shared" si="107"/>
        <v>103.25060816513832</v>
      </c>
      <c r="L54" t="str">
        <f t="shared" si="140"/>
        <v>34 Culture, media and sports occupations</v>
      </c>
      <c r="M54" s="18">
        <f t="shared" si="108"/>
        <v>4.0615578833207469</v>
      </c>
      <c r="N54" s="18">
        <f t="shared" si="108"/>
        <v>3.5300248530450133</v>
      </c>
      <c r="O54" s="18">
        <f t="shared" si="108"/>
        <v>3.8057167592371557</v>
      </c>
      <c r="P54" s="18">
        <f t="shared" si="108"/>
        <v>3.4409658603103668</v>
      </c>
      <c r="Q54" s="18">
        <f t="shared" si="108"/>
        <v>3.4400920700157287</v>
      </c>
      <c r="S54" s="68">
        <f t="shared" si="109"/>
        <v>36.036008989210814</v>
      </c>
      <c r="T54" s="69">
        <f t="shared" si="110"/>
        <v>60.226204897456334</v>
      </c>
      <c r="U54" s="69">
        <f t="shared" si="111"/>
        <v>96.262213886667155</v>
      </c>
      <c r="W54" t="str">
        <f t="shared" si="141"/>
        <v>34 Culture, media and sports occupations</v>
      </c>
      <c r="X54" s="18">
        <f t="shared" si="112"/>
        <v>4.3251734325897333</v>
      </c>
      <c r="Y54" s="18">
        <f t="shared" si="112"/>
        <v>3.7346966455279151</v>
      </c>
      <c r="Z54" s="18">
        <f t="shared" si="112"/>
        <v>3.721282064973396</v>
      </c>
      <c r="AA54" s="18">
        <f t="shared" si="112"/>
        <v>3.2203932165290086</v>
      </c>
      <c r="AB54" s="18">
        <f t="shared" si="112"/>
        <v>3.0226918796378901</v>
      </c>
      <c r="AD54" s="68">
        <f t="shared" si="113"/>
        <v>2.1148892387705538</v>
      </c>
      <c r="AE54" s="69">
        <f t="shared" si="114"/>
        <v>47.226051258514815</v>
      </c>
      <c r="AF54" s="69">
        <f t="shared" si="115"/>
        <v>49.340940497285374</v>
      </c>
      <c r="AH54" t="str">
        <f t="shared" si="142"/>
        <v>34 Culture, media and sports occupations</v>
      </c>
      <c r="AI54" s="18">
        <f t="shared" si="116"/>
        <v>1.6269542272010569</v>
      </c>
      <c r="AJ54" s="18">
        <f t="shared" si="116"/>
        <v>1.5662277397442435</v>
      </c>
      <c r="AK54" s="18">
        <f t="shared" si="116"/>
        <v>1.7755825563923313</v>
      </c>
      <c r="AL54" s="18">
        <f t="shared" si="116"/>
        <v>1.5648335458989766</v>
      </c>
      <c r="AM54" s="18">
        <f t="shared" si="116"/>
        <v>1.7193849798209075</v>
      </c>
      <c r="AO54" s="68">
        <f t="shared" si="117"/>
        <v>10.866114598569023</v>
      </c>
      <c r="AP54" s="69">
        <f t="shared" si="118"/>
        <v>44.224629260697903</v>
      </c>
      <c r="AQ54" s="69">
        <f t="shared" si="119"/>
        <v>55.090743859266922</v>
      </c>
      <c r="AS54" t="str">
        <f t="shared" si="143"/>
        <v>34 Culture, media and sports occupations</v>
      </c>
      <c r="AT54" s="18">
        <f t="shared" si="120"/>
        <v>2.4819801522447418</v>
      </c>
      <c r="AU54" s="18">
        <f t="shared" si="120"/>
        <v>2.076554133986964</v>
      </c>
      <c r="AV54" s="18">
        <f t="shared" si="120"/>
        <v>1.9942281517084357</v>
      </c>
      <c r="AW54" s="18">
        <f t="shared" si="120"/>
        <v>1.6617958480685904</v>
      </c>
      <c r="AX54" s="18">
        <f t="shared" si="120"/>
        <v>1.4455551701051781</v>
      </c>
      <c r="AZ54" s="68">
        <f t="shared" si="121"/>
        <v>-13.509932848442253</v>
      </c>
      <c r="BA54" s="69">
        <f t="shared" si="122"/>
        <v>40.109191899005921</v>
      </c>
      <c r="BB54" s="69">
        <f t="shared" si="123"/>
        <v>26.599259050563678</v>
      </c>
      <c r="BD54" t="str">
        <f t="shared" si="144"/>
        <v>34 Culture, media and sports occupations</v>
      </c>
      <c r="BE54" s="18">
        <f t="shared" si="124"/>
        <v>1.6619720262503717</v>
      </c>
      <c r="BF54" s="18">
        <f t="shared" si="124"/>
        <v>1.3815824597221134</v>
      </c>
      <c r="BG54" s="18">
        <f t="shared" si="124"/>
        <v>1.4468864086129862</v>
      </c>
      <c r="BH54" s="18">
        <f t="shared" si="124"/>
        <v>1.2488253768538036</v>
      </c>
      <c r="BI54" s="18">
        <f t="shared" si="124"/>
        <v>1.2461565394581013</v>
      </c>
      <c r="BK54" s="68">
        <f t="shared" si="125"/>
        <v>-14.180541936528494</v>
      </c>
      <c r="BL54" s="69">
        <f t="shared" si="126"/>
        <v>31.425531508381461</v>
      </c>
      <c r="BM54" s="69">
        <f t="shared" si="127"/>
        <v>17.244989571852969</v>
      </c>
      <c r="BO54" t="str">
        <f t="shared" si="145"/>
        <v>34 Culture, media and sports occupations</v>
      </c>
      <c r="BP54" s="18">
        <f t="shared" si="128"/>
        <v>1.0432270122713041</v>
      </c>
      <c r="BQ54" s="18">
        <f t="shared" si="128"/>
        <v>0.83182534311355005</v>
      </c>
      <c r="BR54" s="18">
        <f t="shared" si="128"/>
        <v>0.80852953620785017</v>
      </c>
      <c r="BS54" s="18">
        <f t="shared" si="128"/>
        <v>0.62167904887267555</v>
      </c>
      <c r="BT54" s="18">
        <f t="shared" si="128"/>
        <v>0.4461220022040977</v>
      </c>
      <c r="BV54" s="68">
        <f t="shared" si="129"/>
        <v>-53.575686647726798</v>
      </c>
      <c r="BW54" s="69">
        <f t="shared" si="130"/>
        <v>25.638978317778594</v>
      </c>
      <c r="BX54" s="69">
        <f t="shared" si="131"/>
        <v>-27.9367083299482</v>
      </c>
      <c r="BZ54" t="str">
        <f t="shared" si="146"/>
        <v>34 Culture, media and sports occupations</v>
      </c>
      <c r="CA54" s="18">
        <f t="shared" si="132"/>
        <v>1.1242326510702025</v>
      </c>
      <c r="CB54" s="18">
        <f t="shared" si="132"/>
        <v>1.0197650324434042</v>
      </c>
      <c r="CC54" s="18">
        <f t="shared" si="132"/>
        <v>1.056341854130628</v>
      </c>
      <c r="CD54" s="18">
        <f t="shared" si="132"/>
        <v>0.86399290880918445</v>
      </c>
      <c r="CE54" s="18">
        <f t="shared" si="132"/>
        <v>0.77020332956734883</v>
      </c>
      <c r="CG54" s="68">
        <f t="shared" si="133"/>
        <v>-53.586554669735989</v>
      </c>
      <c r="CH54" s="69">
        <f t="shared" si="134"/>
        <v>24.863426592281606</v>
      </c>
      <c r="CI54" s="69">
        <f t="shared" si="135"/>
        <v>-28.723128077454383</v>
      </c>
      <c r="CK54" t="str">
        <f t="shared" si="147"/>
        <v>34 Culture, media and sports occupations</v>
      </c>
      <c r="CL54" s="18">
        <f t="shared" si="136"/>
        <v>0.97069621342178047</v>
      </c>
      <c r="CM54" s="18">
        <f t="shared" si="136"/>
        <v>1.05171357058285</v>
      </c>
      <c r="CN54" s="18">
        <f t="shared" si="136"/>
        <v>1.1550852465001042</v>
      </c>
      <c r="CO54" s="18">
        <f t="shared" si="136"/>
        <v>1.3905201387731085</v>
      </c>
      <c r="CP54" s="18">
        <f t="shared" si="136"/>
        <v>1.9757460412183827</v>
      </c>
      <c r="CR54" s="68">
        <f t="shared" si="137"/>
        <v>59.31467367771225</v>
      </c>
      <c r="CS54" s="69">
        <f t="shared" si="138"/>
        <v>37.911902730644861</v>
      </c>
      <c r="CT54" s="69">
        <f t="shared" si="139"/>
        <v>97.226576408357118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5.9575202643288412</v>
      </c>
      <c r="C55" s="18">
        <f t="shared" si="148"/>
        <v>5.7409155361029089</v>
      </c>
      <c r="D55" s="18">
        <f t="shared" si="148"/>
        <v>6.2308326009443471</v>
      </c>
      <c r="E55" s="18">
        <f t="shared" si="148"/>
        <v>6.269884616181634</v>
      </c>
      <c r="F55" s="18">
        <f t="shared" si="148"/>
        <v>6.4961824535939225</v>
      </c>
      <c r="H55" s="68">
        <f t="shared" si="105"/>
        <v>57.042856321020743</v>
      </c>
      <c r="I55" s="69">
        <f t="shared" si="106"/>
        <v>62.655330938229845</v>
      </c>
      <c r="J55" s="69">
        <f t="shared" si="107"/>
        <v>119.69818725925056</v>
      </c>
      <c r="L55" t="str">
        <f t="shared" si="140"/>
        <v>35 Business and public service associate professionals</v>
      </c>
      <c r="M55" s="18">
        <f t="shared" ref="M55:Q64" si="149">M18/M$35*100</f>
        <v>8.6096192189359328</v>
      </c>
      <c r="N55" s="18">
        <f t="shared" si="149"/>
        <v>8.4838456476412372</v>
      </c>
      <c r="O55" s="18">
        <f t="shared" si="149"/>
        <v>8.5321221527607971</v>
      </c>
      <c r="P55" s="18">
        <f t="shared" si="149"/>
        <v>8.3807161172148543</v>
      </c>
      <c r="Q55" s="18">
        <f t="shared" si="149"/>
        <v>8.1671415123335631</v>
      </c>
      <c r="S55" s="68">
        <f t="shared" si="109"/>
        <v>44.056644629211547</v>
      </c>
      <c r="T55" s="69">
        <f t="shared" si="110"/>
        <v>60.635521746673639</v>
      </c>
      <c r="U55" s="69">
        <f t="shared" si="111"/>
        <v>104.69216637588519</v>
      </c>
      <c r="W55" t="str">
        <f t="shared" si="141"/>
        <v>35 Business and public service associate professionals</v>
      </c>
      <c r="X55" s="18">
        <f t="shared" ref="X55:AB64" si="150">X18/X$35*100</f>
        <v>9.0818230223122498</v>
      </c>
      <c r="Y55" s="18">
        <f t="shared" si="150"/>
        <v>8.8350947057401878</v>
      </c>
      <c r="Z55" s="18">
        <f t="shared" si="150"/>
        <v>8.9291501970376128</v>
      </c>
      <c r="AA55" s="18">
        <f t="shared" si="150"/>
        <v>8.5753746894324436</v>
      </c>
      <c r="AB55" s="18">
        <f t="shared" si="150"/>
        <v>8.0392478938220027</v>
      </c>
      <c r="AD55" s="68">
        <f t="shared" si="113"/>
        <v>13.186094136059618</v>
      </c>
      <c r="AE55" s="69">
        <f t="shared" si="114"/>
        <v>53.556469580416</v>
      </c>
      <c r="AF55" s="69">
        <f t="shared" si="115"/>
        <v>66.742563716475615</v>
      </c>
      <c r="AH55" t="str">
        <f t="shared" si="142"/>
        <v>35 Business and public service associate professionals</v>
      </c>
      <c r="AI55" s="18">
        <f t="shared" ref="AI55:AM64" si="151">AI18/AI$35*100</f>
        <v>8.0874031191516167</v>
      </c>
      <c r="AJ55" s="18">
        <f t="shared" si="151"/>
        <v>8.4164491243488815</v>
      </c>
      <c r="AK55" s="18">
        <f t="shared" si="151"/>
        <v>8.7982876421564598</v>
      </c>
      <c r="AL55" s="18">
        <f t="shared" si="151"/>
        <v>8.9843576137137156</v>
      </c>
      <c r="AM55" s="18">
        <f t="shared" si="151"/>
        <v>9.0907642876037151</v>
      </c>
      <c r="AO55" s="68">
        <f t="shared" si="117"/>
        <v>18.295659492845601</v>
      </c>
      <c r="AP55" s="69">
        <f t="shared" si="118"/>
        <v>52.492723052927992</v>
      </c>
      <c r="AQ55" s="69">
        <f t="shared" si="119"/>
        <v>70.788382545773601</v>
      </c>
      <c r="AS55" t="str">
        <f t="shared" si="143"/>
        <v>35 Business and public service associate professionals</v>
      </c>
      <c r="AT55" s="18">
        <f t="shared" ref="AT55:AX64" si="152">AT18/AT$35*100</f>
        <v>7.6817799312477995</v>
      </c>
      <c r="AU55" s="18">
        <f t="shared" si="152"/>
        <v>7.5130974581256238</v>
      </c>
      <c r="AV55" s="18">
        <f t="shared" si="152"/>
        <v>7.6830948574983697</v>
      </c>
      <c r="AW55" s="18">
        <f t="shared" si="152"/>
        <v>7.5667845466951436</v>
      </c>
      <c r="AX55" s="18">
        <f t="shared" si="152"/>
        <v>7.4007943810470698</v>
      </c>
      <c r="AZ55" s="68">
        <f t="shared" si="121"/>
        <v>14.934007210524102</v>
      </c>
      <c r="BA55" s="69">
        <f t="shared" si="122"/>
        <v>50.794362402246009</v>
      </c>
      <c r="BB55" s="69">
        <f t="shared" si="123"/>
        <v>65.728369612770109</v>
      </c>
      <c r="BD55" t="str">
        <f t="shared" si="144"/>
        <v>35 Business and public service associate professionals</v>
      </c>
      <c r="BE55" s="18">
        <f t="shared" ref="BE55:BI64" si="153">BE18/BE$35*100</f>
        <v>6.0545034032446008</v>
      </c>
      <c r="BF55" s="18">
        <f t="shared" si="153"/>
        <v>6.0223108282773081</v>
      </c>
      <c r="BG55" s="18">
        <f t="shared" si="153"/>
        <v>6.425023033743245</v>
      </c>
      <c r="BH55" s="18">
        <f t="shared" si="153"/>
        <v>6.2209851795090536</v>
      </c>
      <c r="BI55" s="18">
        <f t="shared" si="153"/>
        <v>6.1596863328311242</v>
      </c>
      <c r="BK55" s="68">
        <f t="shared" si="125"/>
        <v>-4.4718180988097185</v>
      </c>
      <c r="BL55" s="69">
        <f t="shared" si="126"/>
        <v>41.267145940267461</v>
      </c>
      <c r="BM55" s="69">
        <f t="shared" si="127"/>
        <v>36.795327841457741</v>
      </c>
      <c r="BO55" t="str">
        <f t="shared" si="145"/>
        <v>35 Business and public service associate professionals</v>
      </c>
      <c r="BP55" s="18">
        <f t="shared" ref="BP55:BT64" si="154">BP18/BP$35*100</f>
        <v>5.0927144103133495</v>
      </c>
      <c r="BQ55" s="18">
        <f t="shared" si="154"/>
        <v>5.1075205965018755</v>
      </c>
      <c r="BR55" s="18">
        <f t="shared" si="154"/>
        <v>5.3943913877564569</v>
      </c>
      <c r="BS55" s="18">
        <f t="shared" si="154"/>
        <v>5.2274097645311839</v>
      </c>
      <c r="BT55" s="18">
        <f t="shared" si="154"/>
        <v>5.1704783024420804</v>
      </c>
      <c r="BV55" s="68">
        <f t="shared" si="129"/>
        <v>-19.355268072714555</v>
      </c>
      <c r="BW55" s="69">
        <f t="shared" si="130"/>
        <v>35.179750724320407</v>
      </c>
      <c r="BX55" s="69">
        <f t="shared" si="131"/>
        <v>15.82448265160585</v>
      </c>
      <c r="BZ55" t="str">
        <f t="shared" si="146"/>
        <v>35 Business and public service associate professionals</v>
      </c>
      <c r="CA55" s="18">
        <f t="shared" ref="CA55:CE64" si="155">CA18/CA$35*100</f>
        <v>4.4563041731024366</v>
      </c>
      <c r="CB55" s="18">
        <f t="shared" si="155"/>
        <v>4.5176644246189976</v>
      </c>
      <c r="CC55" s="18">
        <f t="shared" si="155"/>
        <v>4.7664105771301006</v>
      </c>
      <c r="CD55" s="18">
        <f t="shared" si="155"/>
        <v>4.6423018875204285</v>
      </c>
      <c r="CE55" s="18">
        <f t="shared" si="155"/>
        <v>4.3683949400444648</v>
      </c>
      <c r="CG55" s="68">
        <f t="shared" si="133"/>
        <v>-41.659069770603743</v>
      </c>
      <c r="CH55" s="69">
        <f t="shared" si="134"/>
        <v>28.393327257436184</v>
      </c>
      <c r="CI55" s="69">
        <f t="shared" si="135"/>
        <v>-13.265742513167552</v>
      </c>
      <c r="CK55" t="str">
        <f t="shared" si="147"/>
        <v>35 Business and public service associate professionals</v>
      </c>
      <c r="CL55" s="18">
        <f t="shared" ref="CL55:CP64" si="156">CL18/CL$35*100</f>
        <v>2.6349676235819621</v>
      </c>
      <c r="CM55" s="18">
        <f t="shared" si="156"/>
        <v>2.9489540226893527</v>
      </c>
      <c r="CN55" s="18">
        <f t="shared" si="156"/>
        <v>3.3985964046835084</v>
      </c>
      <c r="CO55" s="18">
        <f t="shared" si="156"/>
        <v>3.8199100655540463</v>
      </c>
      <c r="CP55" s="18">
        <f t="shared" si="156"/>
        <v>5.2230493383084866</v>
      </c>
      <c r="CR55" s="68">
        <f t="shared" si="137"/>
        <v>43.140730545776016</v>
      </c>
      <c r="CS55" s="69">
        <f t="shared" si="138"/>
        <v>34.067978996235581</v>
      </c>
      <c r="CT55" s="69">
        <f t="shared" si="139"/>
        <v>77.208709542011604</v>
      </c>
    </row>
    <row r="56" spans="1:98" x14ac:dyDescent="0.2">
      <c r="A56" t="str">
        <f t="shared" si="103"/>
        <v>41 Administrative occupations</v>
      </c>
      <c r="B56" s="18">
        <f t="shared" si="148"/>
        <v>3.1660697417020103</v>
      </c>
      <c r="C56" s="18">
        <f t="shared" si="148"/>
        <v>2.9009054999742045</v>
      </c>
      <c r="D56" s="18">
        <f t="shared" si="148"/>
        <v>3.2743243072548807</v>
      </c>
      <c r="E56" s="18">
        <f t="shared" si="148"/>
        <v>3.4843249707898116</v>
      </c>
      <c r="F56" s="18">
        <f t="shared" si="148"/>
        <v>3.8539830253278513</v>
      </c>
      <c r="H56" s="68">
        <f t="shared" si="105"/>
        <v>77.294049825296767</v>
      </c>
      <c r="I56" s="69">
        <f t="shared" si="106"/>
        <v>74.879878073457689</v>
      </c>
      <c r="J56" s="69">
        <f t="shared" si="107"/>
        <v>152.17392789875447</v>
      </c>
      <c r="L56" t="str">
        <f t="shared" si="140"/>
        <v>41 Administrative occupations</v>
      </c>
      <c r="M56" s="18">
        <f t="shared" si="149"/>
        <v>5.1641389239705999</v>
      </c>
      <c r="N56" s="18">
        <f t="shared" si="149"/>
        <v>4.9336543174126799</v>
      </c>
      <c r="O56" s="18">
        <f t="shared" si="149"/>
        <v>5.0012399285662434</v>
      </c>
      <c r="P56" s="18">
        <f t="shared" si="149"/>
        <v>5.3892792166482479</v>
      </c>
      <c r="Q56" s="18">
        <f t="shared" si="149"/>
        <v>5.6405804976733416</v>
      </c>
      <c r="S56" s="68">
        <f t="shared" si="109"/>
        <v>69.733040303109433</v>
      </c>
      <c r="T56" s="69">
        <f t="shared" si="110"/>
        <v>74.407414930693548</v>
      </c>
      <c r="U56" s="69">
        <f t="shared" si="111"/>
        <v>144.14045523380295</v>
      </c>
      <c r="W56" t="str">
        <f t="shared" si="141"/>
        <v>41 Administrative occupations</v>
      </c>
      <c r="X56" s="18">
        <f t="shared" si="150"/>
        <v>8.0298529490423363</v>
      </c>
      <c r="Y56" s="18">
        <f t="shared" si="150"/>
        <v>7.6472095748623197</v>
      </c>
      <c r="Z56" s="18">
        <f t="shared" si="150"/>
        <v>7.9723333613911347</v>
      </c>
      <c r="AA56" s="18">
        <f t="shared" si="150"/>
        <v>8.6300937501056794</v>
      </c>
      <c r="AB56" s="18">
        <f t="shared" si="150"/>
        <v>8.9999301169336601</v>
      </c>
      <c r="AD56" s="68">
        <f t="shared" si="113"/>
        <v>41.919302498625939</v>
      </c>
      <c r="AE56" s="69">
        <f t="shared" si="114"/>
        <v>68.618069448559865</v>
      </c>
      <c r="AF56" s="69">
        <f t="shared" si="115"/>
        <v>110.5373719471858</v>
      </c>
      <c r="AH56" t="str">
        <f t="shared" si="142"/>
        <v>41 Administrative occupations</v>
      </c>
      <c r="AI56" s="18">
        <f t="shared" si="151"/>
        <v>10.281971529682291</v>
      </c>
      <c r="AJ56" s="18">
        <f t="shared" si="151"/>
        <v>10.539478872753731</v>
      </c>
      <c r="AK56" s="18">
        <f t="shared" si="151"/>
        <v>11.247787259348687</v>
      </c>
      <c r="AL56" s="18">
        <f t="shared" si="151"/>
        <v>12.56302961576089</v>
      </c>
      <c r="AM56" s="18">
        <f t="shared" si="151"/>
        <v>13.323223376922154</v>
      </c>
      <c r="AO56" s="68">
        <f t="shared" si="117"/>
        <v>35.615329865151644</v>
      </c>
      <c r="AP56" s="69">
        <f t="shared" si="118"/>
        <v>69.5982453508405</v>
      </c>
      <c r="AQ56" s="69">
        <f t="shared" si="119"/>
        <v>105.21357521599212</v>
      </c>
      <c r="AS56" t="str">
        <f t="shared" si="143"/>
        <v>41 Administrative occupations</v>
      </c>
      <c r="AT56" s="18">
        <f t="shared" si="152"/>
        <v>9.7613634288830635</v>
      </c>
      <c r="AU56" s="18">
        <f t="shared" si="152"/>
        <v>9.3316420045729878</v>
      </c>
      <c r="AV56" s="18">
        <f t="shared" si="152"/>
        <v>9.8443060113284648</v>
      </c>
      <c r="AW56" s="18">
        <f t="shared" si="152"/>
        <v>10.087493361659959</v>
      </c>
      <c r="AX56" s="18">
        <f t="shared" si="152"/>
        <v>10.24097826531505</v>
      </c>
      <c r="AZ56" s="68">
        <f t="shared" si="121"/>
        <v>24.125995557635381</v>
      </c>
      <c r="BA56" s="69">
        <f t="shared" si="122"/>
        <v>61.402071105472565</v>
      </c>
      <c r="BB56" s="69">
        <f t="shared" si="123"/>
        <v>85.528066663107964</v>
      </c>
      <c r="BD56" t="str">
        <f t="shared" si="144"/>
        <v>41 Administrative occupations</v>
      </c>
      <c r="BE56" s="18">
        <f t="shared" si="153"/>
        <v>8.9139375131010912</v>
      </c>
      <c r="BF56" s="18">
        <f t="shared" si="153"/>
        <v>8.3175562894914723</v>
      </c>
      <c r="BG56" s="18">
        <f t="shared" si="153"/>
        <v>8.7324004091764653</v>
      </c>
      <c r="BH56" s="18">
        <f t="shared" si="153"/>
        <v>8.4533816122623779</v>
      </c>
      <c r="BI56" s="18">
        <f t="shared" si="153"/>
        <v>6.6198121786404798</v>
      </c>
      <c r="BK56" s="68">
        <f t="shared" si="125"/>
        <v>-24.463017809998327</v>
      </c>
      <c r="BL56" s="69">
        <f t="shared" si="126"/>
        <v>44.350289111864988</v>
      </c>
      <c r="BM56" s="69">
        <f t="shared" si="127"/>
        <v>19.887271301866662</v>
      </c>
      <c r="BO56" t="str">
        <f t="shared" si="145"/>
        <v>41 Administrative occupations</v>
      </c>
      <c r="BP56" s="18">
        <f t="shared" si="154"/>
        <v>10.368903092906701</v>
      </c>
      <c r="BQ56" s="18">
        <f t="shared" si="154"/>
        <v>9.1106810009893326</v>
      </c>
      <c r="BR56" s="18">
        <f t="shared" si="154"/>
        <v>9.9648928744449936</v>
      </c>
      <c r="BS56" s="18">
        <f t="shared" si="154"/>
        <v>9.5687063107444157</v>
      </c>
      <c r="BT56" s="18">
        <f t="shared" si="154"/>
        <v>7.4675520236358164</v>
      </c>
      <c r="BV56" s="68">
        <f t="shared" si="129"/>
        <v>-36.948799713462535</v>
      </c>
      <c r="BW56" s="69">
        <f t="shared" si="130"/>
        <v>35.649923768082715</v>
      </c>
      <c r="BX56" s="69">
        <f t="shared" si="131"/>
        <v>-1.2988759453798162</v>
      </c>
      <c r="BZ56" t="str">
        <f t="shared" si="146"/>
        <v>41 Administrative occupations</v>
      </c>
      <c r="CA56" s="18">
        <f t="shared" si="155"/>
        <v>8.5280610761815083</v>
      </c>
      <c r="CB56" s="18">
        <f t="shared" si="155"/>
        <v>8.2646316780279072</v>
      </c>
      <c r="CC56" s="18">
        <f t="shared" si="155"/>
        <v>8.1127177637001342</v>
      </c>
      <c r="CD56" s="18">
        <f t="shared" si="155"/>
        <v>6.553168011392378</v>
      </c>
      <c r="CE56" s="18">
        <f t="shared" si="155"/>
        <v>3.11651375460985</v>
      </c>
      <c r="CG56" s="68">
        <f t="shared" si="133"/>
        <v>-75.546243446025514</v>
      </c>
      <c r="CH56" s="69">
        <f t="shared" si="134"/>
        <v>22.632786091210853</v>
      </c>
      <c r="CI56" s="69">
        <f t="shared" si="135"/>
        <v>-52.913457354814639</v>
      </c>
      <c r="CK56" t="str">
        <f t="shared" si="147"/>
        <v>41 Administrative occupations</v>
      </c>
      <c r="CL56" s="18">
        <f t="shared" si="156"/>
        <v>5.09255363404022</v>
      </c>
      <c r="CM56" s="18">
        <f t="shared" si="156"/>
        <v>5.2534549212164867</v>
      </c>
      <c r="CN56" s="18">
        <f t="shared" si="156"/>
        <v>5.6586477024216748</v>
      </c>
      <c r="CO56" s="18">
        <f t="shared" si="156"/>
        <v>4.6581040568999379</v>
      </c>
      <c r="CP56" s="18">
        <f t="shared" si="156"/>
        <v>3.7254325300567839</v>
      </c>
      <c r="CR56" s="68">
        <f t="shared" si="137"/>
        <v>-38.67991604134864</v>
      </c>
      <c r="CS56" s="69">
        <f t="shared" si="138"/>
        <v>20.370092671103251</v>
      </c>
      <c r="CT56" s="69">
        <f t="shared" si="139"/>
        <v>-18.309823370245386</v>
      </c>
    </row>
    <row r="57" spans="1:98" x14ac:dyDescent="0.2">
      <c r="A57" t="str">
        <f t="shared" si="103"/>
        <v>42 Secretarial and related occupations</v>
      </c>
      <c r="B57" s="18">
        <f t="shared" si="148"/>
        <v>0.34780184511251178</v>
      </c>
      <c r="C57" s="18">
        <f t="shared" si="148"/>
        <v>0.36556865448960946</v>
      </c>
      <c r="D57" s="18">
        <f t="shared" si="148"/>
        <v>0.34527315477845139</v>
      </c>
      <c r="E57" s="18">
        <f t="shared" si="148"/>
        <v>0.4792959092045278</v>
      </c>
      <c r="F57" s="18">
        <f t="shared" si="148"/>
        <v>0.68296847834026031</v>
      </c>
      <c r="H57" s="68">
        <f t="shared" si="105"/>
        <v>197.95035135615933</v>
      </c>
      <c r="I57" s="69">
        <f t="shared" si="106"/>
        <v>128.75006838421859</v>
      </c>
      <c r="J57" s="69">
        <f t="shared" si="107"/>
        <v>326.70041974037792</v>
      </c>
      <c r="L57" t="str">
        <f t="shared" si="140"/>
        <v>42 Secretarial and related occupations</v>
      </c>
      <c r="M57" s="18">
        <f t="shared" si="149"/>
        <v>1.0604986341622609</v>
      </c>
      <c r="N57" s="18">
        <f t="shared" si="149"/>
        <v>0.97215705452686363</v>
      </c>
      <c r="O57" s="18">
        <f t="shared" si="149"/>
        <v>0.9412490254534891</v>
      </c>
      <c r="P57" s="18">
        <f t="shared" si="149"/>
        <v>1.1178989323692468</v>
      </c>
      <c r="Q57" s="18">
        <f t="shared" si="149"/>
        <v>1.0641161877364511</v>
      </c>
      <c r="S57" s="68">
        <f t="shared" si="109"/>
        <v>70.139357777685532</v>
      </c>
      <c r="T57" s="69">
        <f t="shared" si="110"/>
        <v>85.605180003992785</v>
      </c>
      <c r="U57" s="69">
        <f t="shared" si="111"/>
        <v>155.74453778167833</v>
      </c>
      <c r="W57" t="str">
        <f t="shared" si="141"/>
        <v>42 Secretarial and related occupations</v>
      </c>
      <c r="X57" s="18">
        <f t="shared" si="150"/>
        <v>1.7190098131264202</v>
      </c>
      <c r="Y57" s="18">
        <f t="shared" si="150"/>
        <v>1.5625050544335755</v>
      </c>
      <c r="Z57" s="18">
        <f t="shared" si="150"/>
        <v>1.5970177186990908</v>
      </c>
      <c r="AA57" s="18">
        <f t="shared" si="150"/>
        <v>1.8820747928711679</v>
      </c>
      <c r="AB57" s="18">
        <f t="shared" si="150"/>
        <v>2.4344220178238989</v>
      </c>
      <c r="AD57" s="68">
        <f t="shared" si="113"/>
        <v>91.634595277331329</v>
      </c>
      <c r="AE57" s="69">
        <f t="shared" si="114"/>
        <v>87.305910830903528</v>
      </c>
      <c r="AF57" s="69">
        <f t="shared" si="115"/>
        <v>178.94050610823487</v>
      </c>
      <c r="AH57" t="str">
        <f t="shared" si="142"/>
        <v>42 Secretarial and related occupations</v>
      </c>
      <c r="AI57" s="18">
        <f t="shared" si="151"/>
        <v>2.9588326924643238</v>
      </c>
      <c r="AJ57" s="18">
        <f t="shared" si="151"/>
        <v>2.8556065120595235</v>
      </c>
      <c r="AK57" s="18">
        <f t="shared" si="151"/>
        <v>2.9648428795511625</v>
      </c>
      <c r="AL57" s="18">
        <f t="shared" si="151"/>
        <v>3.4255909340953323</v>
      </c>
      <c r="AM57" s="18">
        <f t="shared" si="151"/>
        <v>3.6119413072281987</v>
      </c>
      <c r="AO57" s="68">
        <f t="shared" si="117"/>
        <v>39.477954718199094</v>
      </c>
      <c r="AP57" s="69">
        <f t="shared" si="118"/>
        <v>72.556331641024613</v>
      </c>
      <c r="AQ57" s="69">
        <f t="shared" si="119"/>
        <v>112.03428635922373</v>
      </c>
      <c r="AS57" t="str">
        <f t="shared" si="143"/>
        <v>42 Secretarial and related occupations</v>
      </c>
      <c r="AT57" s="18">
        <f t="shared" si="152"/>
        <v>2.3774037094293434</v>
      </c>
      <c r="AU57" s="18">
        <f t="shared" si="152"/>
        <v>2.0966556241434708</v>
      </c>
      <c r="AV57" s="18">
        <f t="shared" si="152"/>
        <v>2.1370448761735452</v>
      </c>
      <c r="AW57" s="18">
        <f t="shared" si="152"/>
        <v>2.3484918606068539</v>
      </c>
      <c r="AX57" s="18">
        <f t="shared" si="152"/>
        <v>2.096028254233901</v>
      </c>
      <c r="AZ57" s="68">
        <f t="shared" si="121"/>
        <v>17.028030496957545</v>
      </c>
      <c r="BA57" s="69">
        <f t="shared" si="122"/>
        <v>64.291352655344383</v>
      </c>
      <c r="BB57" s="69">
        <f t="shared" si="123"/>
        <v>81.319383152301924</v>
      </c>
      <c r="BD57" t="str">
        <f t="shared" si="144"/>
        <v>42 Secretarial and related occupations</v>
      </c>
      <c r="BE57" s="18">
        <f t="shared" si="153"/>
        <v>2.4335046243879406</v>
      </c>
      <c r="BF57" s="18">
        <f t="shared" si="153"/>
        <v>2.1996974075049431</v>
      </c>
      <c r="BG57" s="18">
        <f t="shared" si="153"/>
        <v>2.1966864470074055</v>
      </c>
      <c r="BH57" s="18">
        <f t="shared" si="153"/>
        <v>2.0522238027908961</v>
      </c>
      <c r="BI57" s="18">
        <f t="shared" si="153"/>
        <v>0.40669753923424712</v>
      </c>
      <c r="BK57" s="68">
        <f t="shared" si="125"/>
        <v>-81.551924044997222</v>
      </c>
      <c r="BL57" s="69">
        <f t="shared" si="126"/>
        <v>33.448542576859801</v>
      </c>
      <c r="BM57" s="69">
        <f t="shared" si="127"/>
        <v>-48.103381468137421</v>
      </c>
      <c r="BO57" t="str">
        <f t="shared" si="145"/>
        <v>42 Secretarial and related occupations</v>
      </c>
      <c r="BP57" s="18">
        <f t="shared" si="154"/>
        <v>3.3601075510626042</v>
      </c>
      <c r="BQ57" s="18">
        <f t="shared" si="154"/>
        <v>2.5527131701724657</v>
      </c>
      <c r="BR57" s="18">
        <f t="shared" si="154"/>
        <v>2.6974815237899707</v>
      </c>
      <c r="BS57" s="18">
        <f t="shared" si="154"/>
        <v>2.0123264860213763</v>
      </c>
      <c r="BT57" s="18">
        <f t="shared" si="154"/>
        <v>0.46177871626271522</v>
      </c>
      <c r="BV57" s="68">
        <f t="shared" si="129"/>
        <v>-85.596661435868128</v>
      </c>
      <c r="BW57" s="69">
        <f t="shared" si="130"/>
        <v>24.2413789913365</v>
      </c>
      <c r="BX57" s="69">
        <f t="shared" si="131"/>
        <v>-61.355282444531625</v>
      </c>
      <c r="BZ57" t="str">
        <f t="shared" si="146"/>
        <v>42 Secretarial and related occupations</v>
      </c>
      <c r="CA57" s="18">
        <f t="shared" si="155"/>
        <v>3.8462541769692082</v>
      </c>
      <c r="CB57" s="18">
        <f t="shared" si="155"/>
        <v>3.7276503163212058</v>
      </c>
      <c r="CC57" s="18">
        <f t="shared" si="155"/>
        <v>3.4985829205720069</v>
      </c>
      <c r="CD57" s="18">
        <f t="shared" si="155"/>
        <v>1.6000292865252772</v>
      </c>
      <c r="CE57" s="18">
        <f t="shared" si="155"/>
        <v>0.29195242793972875</v>
      </c>
      <c r="CG57" s="68">
        <f t="shared" si="133"/>
        <v>-94.687941814813641</v>
      </c>
      <c r="CH57" s="69">
        <f t="shared" si="134"/>
        <v>15.914774473178614</v>
      </c>
      <c r="CI57" s="69">
        <f t="shared" si="135"/>
        <v>-78.77316734163503</v>
      </c>
      <c r="CK57" t="str">
        <f t="shared" si="147"/>
        <v>42 Secretarial and related occupations</v>
      </c>
      <c r="CL57" s="18">
        <f t="shared" si="156"/>
        <v>2.3687620274165679</v>
      </c>
      <c r="CM57" s="18">
        <f t="shared" si="156"/>
        <v>2.4678941834834336</v>
      </c>
      <c r="CN57" s="18">
        <f t="shared" si="156"/>
        <v>2.6612859382046286</v>
      </c>
      <c r="CO57" s="18">
        <f t="shared" si="156"/>
        <v>2.2750503536045614</v>
      </c>
      <c r="CP57" s="18">
        <f t="shared" si="156"/>
        <v>1.3497156614310677</v>
      </c>
      <c r="CR57" s="68">
        <f t="shared" si="137"/>
        <v>-52.7622239658455</v>
      </c>
      <c r="CS57" s="69">
        <f t="shared" si="138"/>
        <v>24.83830610590007</v>
      </c>
      <c r="CT57" s="69">
        <f t="shared" si="139"/>
        <v>-27.92391785994543</v>
      </c>
    </row>
    <row r="58" spans="1:98" x14ac:dyDescent="0.2">
      <c r="A58" t="str">
        <f t="shared" si="103"/>
        <v>51 Skilled agricultural and related trades</v>
      </c>
      <c r="B58" s="18">
        <f t="shared" si="148"/>
        <v>0.28887653470603303</v>
      </c>
      <c r="C58" s="18">
        <f t="shared" si="148"/>
        <v>0.27407711353463426</v>
      </c>
      <c r="D58" s="18">
        <f t="shared" si="148"/>
        <v>0.28694999068153376</v>
      </c>
      <c r="E58" s="18">
        <f t="shared" si="148"/>
        <v>0.29759757010551535</v>
      </c>
      <c r="F58" s="18">
        <f t="shared" si="148"/>
        <v>0.28963773701594703</v>
      </c>
      <c r="H58" s="68">
        <f t="shared" si="105"/>
        <v>52.038993443951256</v>
      </c>
      <c r="I58" s="69">
        <f t="shared" si="106"/>
        <v>92.345711530494199</v>
      </c>
      <c r="J58" s="69">
        <f t="shared" si="107"/>
        <v>144.38470497444547</v>
      </c>
      <c r="L58" t="str">
        <f t="shared" si="140"/>
        <v>51 Skilled agricultural and related trades</v>
      </c>
      <c r="M58" s="18">
        <f t="shared" si="149"/>
        <v>0.23571653787660801</v>
      </c>
      <c r="N58" s="18">
        <f t="shared" si="149"/>
        <v>0.2329669911857187</v>
      </c>
      <c r="O58" s="18">
        <f t="shared" si="149"/>
        <v>0.1830469465173139</v>
      </c>
      <c r="P58" s="18">
        <f t="shared" si="149"/>
        <v>0.16538263097358982</v>
      </c>
      <c r="Q58" s="18">
        <f t="shared" si="149"/>
        <v>0.17539544055684178</v>
      </c>
      <c r="S58" s="68">
        <f t="shared" si="109"/>
        <v>44.2035957564621</v>
      </c>
      <c r="T58" s="69">
        <f t="shared" si="110"/>
        <v>67.134505577082123</v>
      </c>
      <c r="U58" s="69">
        <f t="shared" si="111"/>
        <v>111.33810133354423</v>
      </c>
      <c r="W58" t="str">
        <f t="shared" si="141"/>
        <v>51 Skilled agricultural and related trades</v>
      </c>
      <c r="X58" s="18">
        <f t="shared" si="150"/>
        <v>0.84333465916129213</v>
      </c>
      <c r="Y58" s="18">
        <f t="shared" si="150"/>
        <v>0.83250888878619178</v>
      </c>
      <c r="Z58" s="18">
        <f t="shared" si="150"/>
        <v>0.8791299767088897</v>
      </c>
      <c r="AA58" s="18">
        <f t="shared" si="150"/>
        <v>0.93190921857104236</v>
      </c>
      <c r="AB58" s="18">
        <f t="shared" si="150"/>
        <v>1.1510360177701391</v>
      </c>
      <c r="AD58" s="68">
        <f t="shared" si="113"/>
        <v>64.597640685345965</v>
      </c>
      <c r="AE58" s="69">
        <f t="shared" si="114"/>
        <v>87.813347914849416</v>
      </c>
      <c r="AF58" s="69">
        <f t="shared" si="115"/>
        <v>152.41098860019537</v>
      </c>
      <c r="AH58" t="str">
        <f t="shared" si="142"/>
        <v>51 Skilled agricultural and related trades</v>
      </c>
      <c r="AI58" s="18">
        <f t="shared" si="151"/>
        <v>1.1490042517568326</v>
      </c>
      <c r="AJ58" s="18">
        <f t="shared" si="151"/>
        <v>1.3384436990426563</v>
      </c>
      <c r="AK58" s="18">
        <f t="shared" si="151"/>
        <v>1.1256585166731763</v>
      </c>
      <c r="AL58" s="18">
        <f t="shared" si="151"/>
        <v>1.177224753169293</v>
      </c>
      <c r="AM58" s="18">
        <f t="shared" si="151"/>
        <v>1.3666390854628134</v>
      </c>
      <c r="AO58" s="68">
        <f t="shared" si="117"/>
        <v>38.999662111408547</v>
      </c>
      <c r="AP58" s="69">
        <f t="shared" si="118"/>
        <v>83.718052250270574</v>
      </c>
      <c r="AQ58" s="69">
        <f t="shared" si="119"/>
        <v>122.71771436167913</v>
      </c>
      <c r="AS58" t="str">
        <f t="shared" si="143"/>
        <v>51 Skilled agricultural and related trades</v>
      </c>
      <c r="AT58" s="18">
        <f t="shared" si="152"/>
        <v>1.6997291087349893</v>
      </c>
      <c r="AU58" s="18">
        <f t="shared" si="152"/>
        <v>2.0981569338463637</v>
      </c>
      <c r="AV58" s="18">
        <f t="shared" si="152"/>
        <v>1.7291725630799961</v>
      </c>
      <c r="AW58" s="18">
        <f t="shared" si="152"/>
        <v>1.697980288021848</v>
      </c>
      <c r="AX58" s="18">
        <f t="shared" si="152"/>
        <v>1.9681704567660403</v>
      </c>
      <c r="AZ58" s="68">
        <f t="shared" si="121"/>
        <v>35.809696384331382</v>
      </c>
      <c r="BA58" s="69">
        <f t="shared" si="122"/>
        <v>73.273843059067772</v>
      </c>
      <c r="BB58" s="69">
        <f t="shared" si="123"/>
        <v>109.08353944339918</v>
      </c>
      <c r="BD58" t="str">
        <f t="shared" si="144"/>
        <v>51 Skilled agricultural and related trades</v>
      </c>
      <c r="BE58" s="18">
        <f t="shared" si="153"/>
        <v>0.91146854694019519</v>
      </c>
      <c r="BF58" s="18">
        <f t="shared" si="153"/>
        <v>0.92053497733969558</v>
      </c>
      <c r="BG58" s="18">
        <f t="shared" si="153"/>
        <v>0.81381953889554659</v>
      </c>
      <c r="BH58" s="18">
        <f t="shared" si="153"/>
        <v>0.76927411697704606</v>
      </c>
      <c r="BI58" s="18">
        <f t="shared" si="153"/>
        <v>0.77289837810741424</v>
      </c>
      <c r="BK58" s="68">
        <f t="shared" si="125"/>
        <v>-5.3671570507765285</v>
      </c>
      <c r="BL58" s="69">
        <f t="shared" si="126"/>
        <v>51.135193420324363</v>
      </c>
      <c r="BM58" s="69">
        <f t="shared" si="127"/>
        <v>45.768036369547836</v>
      </c>
      <c r="BO58" t="str">
        <f t="shared" si="145"/>
        <v>51 Skilled agricultural and related trades</v>
      </c>
      <c r="BP58" s="18">
        <f t="shared" si="154"/>
        <v>1.3426764957755768</v>
      </c>
      <c r="BQ58" s="18">
        <f t="shared" si="154"/>
        <v>1.510197327751601</v>
      </c>
      <c r="BR58" s="18">
        <f t="shared" si="154"/>
        <v>1.2789577298590835</v>
      </c>
      <c r="BS58" s="18">
        <f t="shared" si="154"/>
        <v>1.3117617918851521</v>
      </c>
      <c r="BT58" s="18">
        <f t="shared" si="154"/>
        <v>1.5780968608201211</v>
      </c>
      <c r="BV58" s="68">
        <f t="shared" si="129"/>
        <v>3.8162173279755294</v>
      </c>
      <c r="BW58" s="69">
        <f t="shared" si="130"/>
        <v>53.227884967456497</v>
      </c>
      <c r="BX58" s="69">
        <f t="shared" si="131"/>
        <v>57.044102295432033</v>
      </c>
      <c r="BZ58" t="str">
        <f t="shared" si="146"/>
        <v>51 Skilled agricultural and related trades</v>
      </c>
      <c r="CA58" s="18">
        <f t="shared" si="155"/>
        <v>1.6738199355920338</v>
      </c>
      <c r="CB58" s="18">
        <f t="shared" si="155"/>
        <v>1.7359345012435683</v>
      </c>
      <c r="CC58" s="18">
        <f t="shared" si="155"/>
        <v>1.6895525366267994</v>
      </c>
      <c r="CD58" s="18">
        <f t="shared" si="155"/>
        <v>1.7219096486935876</v>
      </c>
      <c r="CE58" s="18">
        <f t="shared" si="155"/>
        <v>2.8226511544959108</v>
      </c>
      <c r="CG58" s="68">
        <f t="shared" si="133"/>
        <v>6.3477757177563738</v>
      </c>
      <c r="CH58" s="69">
        <f t="shared" si="134"/>
        <v>45.24912810835103</v>
      </c>
      <c r="CI58" s="69">
        <f t="shared" si="135"/>
        <v>51.596903826107408</v>
      </c>
      <c r="CK58" t="str">
        <f t="shared" si="147"/>
        <v>51 Skilled agricultural and related trades</v>
      </c>
      <c r="CL58" s="18">
        <f t="shared" si="156"/>
        <v>2.9065914938635489</v>
      </c>
      <c r="CM58" s="18">
        <f t="shared" si="156"/>
        <v>3.6542775731079979</v>
      </c>
      <c r="CN58" s="18">
        <f t="shared" si="156"/>
        <v>2.8560041338427418</v>
      </c>
      <c r="CO58" s="18">
        <f t="shared" si="156"/>
        <v>3.062609227512779</v>
      </c>
      <c r="CP58" s="18">
        <f t="shared" si="156"/>
        <v>1.7646851398434349</v>
      </c>
      <c r="CR58" s="68">
        <f t="shared" si="137"/>
        <v>-42.449766296780751</v>
      </c>
      <c r="CS58" s="69">
        <f t="shared" si="138"/>
        <v>26.967440618382142</v>
      </c>
      <c r="CT58" s="69">
        <f t="shared" si="139"/>
        <v>-15.48232567839861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0.26397343133764578</v>
      </c>
      <c r="C59" s="18">
        <f t="shared" si="148"/>
        <v>0.24111859612665418</v>
      </c>
      <c r="D59" s="18">
        <f t="shared" si="148"/>
        <v>0.23718411032678832</v>
      </c>
      <c r="E59" s="18">
        <f t="shared" si="148"/>
        <v>0.2100639084628928</v>
      </c>
      <c r="F59" s="18">
        <f t="shared" si="148"/>
        <v>0.21559707803047229</v>
      </c>
      <c r="H59" s="68">
        <f t="shared" si="105"/>
        <v>36.918878987921623</v>
      </c>
      <c r="I59" s="69">
        <f t="shared" si="106"/>
        <v>51.427506184171826</v>
      </c>
      <c r="J59" s="69">
        <f t="shared" si="107"/>
        <v>88.346385172093449</v>
      </c>
      <c r="L59" t="str">
        <f t="shared" si="140"/>
        <v>52 Skilled metal, electrical and electronic trades</v>
      </c>
      <c r="M59" s="18">
        <f t="shared" si="149"/>
        <v>0.74596828584115926</v>
      </c>
      <c r="N59" s="18">
        <f t="shared" si="149"/>
        <v>0.7245047812660842</v>
      </c>
      <c r="O59" s="18">
        <f t="shared" si="149"/>
        <v>0.61527975647018496</v>
      </c>
      <c r="P59" s="18">
        <f t="shared" si="149"/>
        <v>0.70989197855854591</v>
      </c>
      <c r="Q59" s="18">
        <f t="shared" si="149"/>
        <v>0.88020687211938764</v>
      </c>
      <c r="S59" s="68">
        <f t="shared" si="109"/>
        <v>115.29423825128036</v>
      </c>
      <c r="T59" s="69">
        <f t="shared" si="110"/>
        <v>78.599988222761368</v>
      </c>
      <c r="U59" s="69">
        <f t="shared" si="111"/>
        <v>193.89422647404174</v>
      </c>
      <c r="W59" t="str">
        <f t="shared" si="141"/>
        <v>52 Skilled metal, electrical and electronic trades</v>
      </c>
      <c r="X59" s="18">
        <f t="shared" si="150"/>
        <v>0.99968097703383407</v>
      </c>
      <c r="Y59" s="18">
        <f t="shared" si="150"/>
        <v>0.9954232552271175</v>
      </c>
      <c r="Z59" s="18">
        <f t="shared" si="150"/>
        <v>0.81636570504243655</v>
      </c>
      <c r="AA59" s="18">
        <f t="shared" si="150"/>
        <v>0.87194993363556228</v>
      </c>
      <c r="AB59" s="18">
        <f t="shared" si="150"/>
        <v>0.94826352397167324</v>
      </c>
      <c r="AD59" s="68">
        <f t="shared" si="113"/>
        <v>46.026633933630805</v>
      </c>
      <c r="AE59" s="69">
        <f t="shared" si="114"/>
        <v>62.428533446501234</v>
      </c>
      <c r="AF59" s="69">
        <f t="shared" si="115"/>
        <v>108.45516738013204</v>
      </c>
      <c r="AH59" t="str">
        <f t="shared" si="142"/>
        <v>52 Skilled metal, electrical and electronic trades</v>
      </c>
      <c r="AI59" s="18">
        <f t="shared" si="151"/>
        <v>1.2327292917681512</v>
      </c>
      <c r="AJ59" s="18">
        <f t="shared" si="151"/>
        <v>1.3580006654356966</v>
      </c>
      <c r="AK59" s="18">
        <f t="shared" si="151"/>
        <v>1.1596737264872619</v>
      </c>
      <c r="AL59" s="18">
        <f t="shared" si="151"/>
        <v>1.2570638485853647</v>
      </c>
      <c r="AM59" s="18">
        <f t="shared" si="151"/>
        <v>1.406060407743339</v>
      </c>
      <c r="AO59" s="68">
        <f t="shared" si="117"/>
        <v>38.814467146327708</v>
      </c>
      <c r="AP59" s="69">
        <f t="shared" si="118"/>
        <v>54.997131877343477</v>
      </c>
      <c r="AQ59" s="69">
        <f t="shared" si="119"/>
        <v>93.811599023671178</v>
      </c>
      <c r="AS59" t="str">
        <f t="shared" si="143"/>
        <v>52 Skilled metal, electrical and electronic trades</v>
      </c>
      <c r="AT59" s="18">
        <f t="shared" si="152"/>
        <v>4.994942188232697</v>
      </c>
      <c r="AU59" s="18">
        <f t="shared" si="152"/>
        <v>5.0202773983501574</v>
      </c>
      <c r="AV59" s="18">
        <f t="shared" si="152"/>
        <v>4.3771013265848371</v>
      </c>
      <c r="AW59" s="18">
        <f t="shared" si="152"/>
        <v>4.3471328628944104</v>
      </c>
      <c r="AX59" s="18">
        <f t="shared" si="152"/>
        <v>4.5638252653672087</v>
      </c>
      <c r="AZ59" s="68">
        <f t="shared" si="121"/>
        <v>24.408144749060128</v>
      </c>
      <c r="BA59" s="69">
        <f t="shared" si="122"/>
        <v>50.948535445292933</v>
      </c>
      <c r="BB59" s="69">
        <f t="shared" si="123"/>
        <v>75.356680194353061</v>
      </c>
      <c r="BD59" t="str">
        <f t="shared" si="144"/>
        <v>52 Skilled metal, electrical and electronic trades</v>
      </c>
      <c r="BE59" s="18">
        <f t="shared" si="153"/>
        <v>6.7385876781437428</v>
      </c>
      <c r="BF59" s="18">
        <f t="shared" si="153"/>
        <v>6.768408719386569</v>
      </c>
      <c r="BG59" s="18">
        <f t="shared" si="153"/>
        <v>6.0568380997259386</v>
      </c>
      <c r="BH59" s="18">
        <f t="shared" si="153"/>
        <v>6.0603818748552163</v>
      </c>
      <c r="BI59" s="18">
        <f t="shared" si="153"/>
        <v>5.9138163953542104</v>
      </c>
      <c r="BK59" s="68">
        <f t="shared" si="125"/>
        <v>-2.7097149457346585</v>
      </c>
      <c r="BL59" s="69">
        <f t="shared" si="126"/>
        <v>34.03169686591194</v>
      </c>
      <c r="BM59" s="69">
        <f t="shared" si="127"/>
        <v>31.321981920177283</v>
      </c>
      <c r="BO59" t="str">
        <f t="shared" si="145"/>
        <v>52 Skilled metal, electrical and electronic trades</v>
      </c>
      <c r="BP59" s="18">
        <f t="shared" si="154"/>
        <v>4.089984047970419</v>
      </c>
      <c r="BQ59" s="18">
        <f t="shared" si="154"/>
        <v>4.492797215452101</v>
      </c>
      <c r="BR59" s="18">
        <f t="shared" si="154"/>
        <v>3.8811986312131177</v>
      </c>
      <c r="BS59" s="18">
        <f t="shared" si="154"/>
        <v>3.9152063480307877</v>
      </c>
      <c r="BT59" s="18">
        <f t="shared" si="154"/>
        <v>4.0266287286610085</v>
      </c>
      <c r="BV59" s="68">
        <f t="shared" si="129"/>
        <v>-12.710208900836351</v>
      </c>
      <c r="BW59" s="69">
        <f t="shared" si="130"/>
        <v>34.477639650562445</v>
      </c>
      <c r="BX59" s="69">
        <f t="shared" si="131"/>
        <v>21.767430749726092</v>
      </c>
      <c r="BZ59" t="str">
        <f t="shared" si="146"/>
        <v>52 Skilled metal, electrical and electronic trades</v>
      </c>
      <c r="CA59" s="18">
        <f t="shared" si="155"/>
        <v>3.473889889103448</v>
      </c>
      <c r="CB59" s="18">
        <f t="shared" si="155"/>
        <v>3.2900400829375447</v>
      </c>
      <c r="CC59" s="18">
        <f t="shared" si="155"/>
        <v>3.0854749951776781</v>
      </c>
      <c r="CD59" s="18">
        <f t="shared" si="155"/>
        <v>3.2722775464946001</v>
      </c>
      <c r="CE59" s="18">
        <f t="shared" si="155"/>
        <v>2.8372544344899739</v>
      </c>
      <c r="CG59" s="68">
        <f t="shared" si="133"/>
        <v>-41.464523770432059</v>
      </c>
      <c r="CH59" s="69">
        <f t="shared" si="134"/>
        <v>30.789944602512133</v>
      </c>
      <c r="CI59" s="69">
        <f t="shared" si="135"/>
        <v>-10.674579167919926</v>
      </c>
      <c r="CK59" t="str">
        <f t="shared" si="147"/>
        <v>52 Skilled metal, electrical and electronic trades</v>
      </c>
      <c r="CL59" s="18">
        <f t="shared" si="156"/>
        <v>3.2385564727384621</v>
      </c>
      <c r="CM59" s="18">
        <f t="shared" si="156"/>
        <v>3.6188519193628474</v>
      </c>
      <c r="CN59" s="18">
        <f t="shared" si="156"/>
        <v>3.2133331699228771</v>
      </c>
      <c r="CO59" s="18">
        <f t="shared" si="156"/>
        <v>3.7013833591523624</v>
      </c>
      <c r="CP59" s="18">
        <f t="shared" si="156"/>
        <v>2.7857688624973931</v>
      </c>
      <c r="CR59" s="68">
        <f t="shared" si="137"/>
        <v>-19.252698517411805</v>
      </c>
      <c r="CS59" s="69">
        <f t="shared" si="138"/>
        <v>29.409300525981546</v>
      </c>
      <c r="CT59" s="69">
        <f t="shared" si="139"/>
        <v>10.156602008569743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0.16110317102919011</v>
      </c>
      <c r="C60" s="18">
        <f t="shared" si="148"/>
        <v>8.8698032373485919E-2</v>
      </c>
      <c r="D60" s="18">
        <f t="shared" si="148"/>
        <v>7.423410190808892E-2</v>
      </c>
      <c r="E60" s="18">
        <f t="shared" si="148"/>
        <v>9.4888499988769914E-2</v>
      </c>
      <c r="F60" s="18">
        <f t="shared" si="148"/>
        <v>8.0126096341668118E-2</v>
      </c>
      <c r="H60" s="68">
        <f t="shared" si="105"/>
        <v>62.583542189172412</v>
      </c>
      <c r="I60" s="69">
        <f t="shared" si="106"/>
        <v>69.194694420936955</v>
      </c>
      <c r="J60" s="69">
        <f t="shared" si="107"/>
        <v>131.77823661010939</v>
      </c>
      <c r="L60" t="str">
        <f t="shared" si="140"/>
        <v>53 Skilled construction and building trades</v>
      </c>
      <c r="M60" s="18">
        <f t="shared" si="149"/>
        <v>0.35291485733476974</v>
      </c>
      <c r="N60" s="18">
        <f t="shared" si="149"/>
        <v>0.30676781090695376</v>
      </c>
      <c r="O60" s="18">
        <f t="shared" si="149"/>
        <v>0.28057454918704988</v>
      </c>
      <c r="P60" s="18">
        <f t="shared" si="149"/>
        <v>0.27505569225007703</v>
      </c>
      <c r="Q60" s="18">
        <f t="shared" si="149"/>
        <v>0.2640783227576427</v>
      </c>
      <c r="S60" s="68">
        <f t="shared" si="109"/>
        <v>41.646144551544225</v>
      </c>
      <c r="T60" s="69">
        <f t="shared" si="110"/>
        <v>61.398672200962359</v>
      </c>
      <c r="U60" s="69">
        <f t="shared" si="111"/>
        <v>103.04481675250659</v>
      </c>
      <c r="W60" t="str">
        <f t="shared" si="141"/>
        <v>53 Skilled construction and building trades</v>
      </c>
      <c r="X60" s="18">
        <f t="shared" si="150"/>
        <v>0.61253092156816824</v>
      </c>
      <c r="Y60" s="18">
        <f t="shared" si="150"/>
        <v>0.54024569703680869</v>
      </c>
      <c r="Z60" s="18">
        <f t="shared" si="150"/>
        <v>0.47973373133589536</v>
      </c>
      <c r="AA60" s="18">
        <f t="shared" si="150"/>
        <v>0.49353020607042791</v>
      </c>
      <c r="AB60" s="18">
        <f t="shared" si="150"/>
        <v>0.47393345739950449</v>
      </c>
      <c r="AD60" s="68">
        <f t="shared" si="113"/>
        <v>24.19522370670483</v>
      </c>
      <c r="AE60" s="69">
        <f t="shared" si="114"/>
        <v>60.54431907699712</v>
      </c>
      <c r="AF60" s="69">
        <f t="shared" si="115"/>
        <v>84.739542783701964</v>
      </c>
      <c r="AH60" t="str">
        <f t="shared" si="142"/>
        <v>53 Skilled construction and building trades</v>
      </c>
      <c r="AI60" s="18">
        <f t="shared" si="151"/>
        <v>1.2137991669837689</v>
      </c>
      <c r="AJ60" s="18">
        <f t="shared" si="151"/>
        <v>1.3242997602975559</v>
      </c>
      <c r="AK60" s="18">
        <f t="shared" si="151"/>
        <v>1.1807130519024447</v>
      </c>
      <c r="AL60" s="18">
        <f t="shared" si="151"/>
        <v>1.3136265147199178</v>
      </c>
      <c r="AM60" s="18">
        <f t="shared" si="151"/>
        <v>1.3649621531022296</v>
      </c>
      <c r="AO60" s="68">
        <f t="shared" si="117"/>
        <v>32.35575033981447</v>
      </c>
      <c r="AP60" s="69">
        <f t="shared" si="118"/>
        <v>68.069820614229855</v>
      </c>
      <c r="AQ60" s="69">
        <f t="shared" si="119"/>
        <v>100.42557095404435</v>
      </c>
      <c r="AS60" t="str">
        <f t="shared" si="143"/>
        <v>53 Skilled construction and building trades</v>
      </c>
      <c r="AT60" s="18">
        <f t="shared" si="152"/>
        <v>1.8830253954426512</v>
      </c>
      <c r="AU60" s="18">
        <f t="shared" si="152"/>
        <v>1.6859382322613574</v>
      </c>
      <c r="AV60" s="18">
        <f t="shared" si="152"/>
        <v>1.5571921476517905</v>
      </c>
      <c r="AW60" s="18">
        <f t="shared" si="152"/>
        <v>1.6955549062949093</v>
      </c>
      <c r="AX60" s="18">
        <f t="shared" si="152"/>
        <v>1.5594353332023219</v>
      </c>
      <c r="AZ60" s="68">
        <f t="shared" si="121"/>
        <v>19.490002644741914</v>
      </c>
      <c r="BA60" s="69">
        <f t="shared" si="122"/>
        <v>63.045651778618982</v>
      </c>
      <c r="BB60" s="69">
        <f t="shared" si="123"/>
        <v>82.535654423360896</v>
      </c>
      <c r="BD60" t="str">
        <f t="shared" si="144"/>
        <v>53 Skilled construction and building trades</v>
      </c>
      <c r="BE60" s="18">
        <f t="shared" si="153"/>
        <v>5.1434717933409351</v>
      </c>
      <c r="BF60" s="18">
        <f t="shared" si="153"/>
        <v>4.5309373689800427</v>
      </c>
      <c r="BG60" s="18">
        <f t="shared" si="153"/>
        <v>4.1398221103178203</v>
      </c>
      <c r="BH60" s="18">
        <f t="shared" si="153"/>
        <v>4.0615770885857136</v>
      </c>
      <c r="BI60" s="18">
        <f t="shared" si="153"/>
        <v>3.5391376612687653</v>
      </c>
      <c r="BK60" s="68">
        <f t="shared" si="125"/>
        <v>-14.814950549706197</v>
      </c>
      <c r="BL60" s="69">
        <f t="shared" si="126"/>
        <v>34.914866135468273</v>
      </c>
      <c r="BM60" s="69">
        <f t="shared" si="127"/>
        <v>20.099915585762073</v>
      </c>
      <c r="BO60" t="str">
        <f t="shared" si="145"/>
        <v>53 Skilled construction and building trades</v>
      </c>
      <c r="BP60" s="18">
        <f t="shared" si="154"/>
        <v>4.4385286354618767</v>
      </c>
      <c r="BQ60" s="18">
        <f t="shared" si="154"/>
        <v>4.8704722529116466</v>
      </c>
      <c r="BR60" s="18">
        <f t="shared" si="154"/>
        <v>4.3589672948033815</v>
      </c>
      <c r="BS60" s="18">
        <f t="shared" si="154"/>
        <v>4.8026696117231138</v>
      </c>
      <c r="BT60" s="18">
        <f t="shared" si="154"/>
        <v>5.5781595481279345</v>
      </c>
      <c r="BV60" s="68">
        <f t="shared" si="129"/>
        <v>7.6700853517883525</v>
      </c>
      <c r="BW60" s="69">
        <f t="shared" si="130"/>
        <v>46.957122132823983</v>
      </c>
      <c r="BX60" s="69">
        <f t="shared" si="131"/>
        <v>54.627207484612327</v>
      </c>
      <c r="BZ60" t="str">
        <f t="shared" si="146"/>
        <v>53 Skilled construction and building trades</v>
      </c>
      <c r="CA60" s="18">
        <f t="shared" si="155"/>
        <v>3.7925379096106764</v>
      </c>
      <c r="CB60" s="18">
        <f t="shared" si="155"/>
        <v>3.4387323085499548</v>
      </c>
      <c r="CC60" s="18">
        <f t="shared" si="155"/>
        <v>3.4692951900119966</v>
      </c>
      <c r="CD60" s="18">
        <f t="shared" si="155"/>
        <v>4.0239665564095226</v>
      </c>
      <c r="CE60" s="18">
        <f t="shared" si="155"/>
        <v>5.7988652423035436</v>
      </c>
      <c r="CG60" s="68">
        <f t="shared" si="133"/>
        <v>6.4007443654550498</v>
      </c>
      <c r="CH60" s="69">
        <f t="shared" si="134"/>
        <v>42.266885350139702</v>
      </c>
      <c r="CI60" s="69">
        <f t="shared" si="135"/>
        <v>48.667629715594757</v>
      </c>
      <c r="CK60" t="str">
        <f t="shared" si="147"/>
        <v>53 Skilled construction and building trades</v>
      </c>
      <c r="CL60" s="18">
        <f t="shared" si="156"/>
        <v>5.8302060802346061</v>
      </c>
      <c r="CM60" s="18">
        <f t="shared" si="156"/>
        <v>5.2730492368260657</v>
      </c>
      <c r="CN60" s="18">
        <f t="shared" si="156"/>
        <v>4.7304190368749719</v>
      </c>
      <c r="CO60" s="18">
        <f t="shared" si="156"/>
        <v>4.2600979584851491</v>
      </c>
      <c r="CP60" s="18">
        <f t="shared" si="156"/>
        <v>1.3600827427456739</v>
      </c>
      <c r="CR60" s="68">
        <f t="shared" si="137"/>
        <v>-73.220379938892094</v>
      </c>
      <c r="CS60" s="69">
        <f t="shared" si="138"/>
        <v>17.373757825027987</v>
      </c>
      <c r="CT60" s="69">
        <f t="shared" si="139"/>
        <v>-55.846622113864122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0.53888857906251131</v>
      </c>
      <c r="C61" s="18">
        <f t="shared" si="148"/>
        <v>0.47010097379993254</v>
      </c>
      <c r="D61" s="18">
        <f t="shared" si="148"/>
        <v>0.47447831766789195</v>
      </c>
      <c r="E61" s="18">
        <f t="shared" si="148"/>
        <v>0.56621940169661855</v>
      </c>
      <c r="F61" s="18">
        <f t="shared" si="148"/>
        <v>0.6278563876126847</v>
      </c>
      <c r="H61" s="68">
        <f t="shared" si="105"/>
        <v>99.319597236764082</v>
      </c>
      <c r="I61" s="69">
        <f t="shared" si="106"/>
        <v>79.454313853058807</v>
      </c>
      <c r="J61" s="69">
        <f t="shared" si="107"/>
        <v>178.77391108982286</v>
      </c>
      <c r="L61" t="str">
        <f t="shared" si="140"/>
        <v>54 Textiles, printing and other skilled trades</v>
      </c>
      <c r="M61" s="18">
        <f t="shared" si="149"/>
        <v>0.70412816746509399</v>
      </c>
      <c r="N61" s="18">
        <f t="shared" si="149"/>
        <v>0.64853658678495407</v>
      </c>
      <c r="O61" s="18">
        <f t="shared" si="149"/>
        <v>0.64374240055049292</v>
      </c>
      <c r="P61" s="18">
        <f t="shared" si="149"/>
        <v>0.73286949651105426</v>
      </c>
      <c r="Q61" s="18">
        <f t="shared" si="149"/>
        <v>0.87760324343344398</v>
      </c>
      <c r="S61" s="68">
        <f t="shared" si="109"/>
        <v>105.16646858415302</v>
      </c>
      <c r="T61" s="69">
        <f t="shared" si="110"/>
        <v>84.678504613736266</v>
      </c>
      <c r="U61" s="69">
        <f t="shared" si="111"/>
        <v>189.84497319788929</v>
      </c>
      <c r="W61" t="str">
        <f t="shared" si="141"/>
        <v>54 Textiles, printing and other skilled trades</v>
      </c>
      <c r="X61" s="18">
        <f t="shared" si="150"/>
        <v>1.0132994396804762</v>
      </c>
      <c r="Y61" s="18">
        <f t="shared" si="150"/>
        <v>0.95575903344844515</v>
      </c>
      <c r="Z61" s="18">
        <f t="shared" si="150"/>
        <v>0.88697800900260582</v>
      </c>
      <c r="AA61" s="18">
        <f t="shared" si="150"/>
        <v>1.0591255317701456</v>
      </c>
      <c r="AB61" s="18">
        <f t="shared" si="150"/>
        <v>1.2227839196051236</v>
      </c>
      <c r="AD61" s="68">
        <f t="shared" si="113"/>
        <v>73.310409157439565</v>
      </c>
      <c r="AE61" s="69">
        <f t="shared" si="114"/>
        <v>77.322398559546741</v>
      </c>
      <c r="AF61" s="69">
        <f t="shared" si="115"/>
        <v>150.63280771698629</v>
      </c>
      <c r="AH61" t="str">
        <f t="shared" si="142"/>
        <v>54 Textiles, printing and other skilled trades</v>
      </c>
      <c r="AI61" s="18">
        <f t="shared" si="151"/>
        <v>1.36052517734721</v>
      </c>
      <c r="AJ61" s="18">
        <f t="shared" si="151"/>
        <v>1.2757331760794817</v>
      </c>
      <c r="AK61" s="18">
        <f t="shared" si="151"/>
        <v>1.2399846521702309</v>
      </c>
      <c r="AL61" s="18">
        <f t="shared" si="151"/>
        <v>1.3863278956296639</v>
      </c>
      <c r="AM61" s="18">
        <f t="shared" si="151"/>
        <v>1.6026663714429648</v>
      </c>
      <c r="AO61" s="68">
        <f t="shared" si="117"/>
        <v>47.976715467479629</v>
      </c>
      <c r="AP61" s="69">
        <f t="shared" si="118"/>
        <v>66.645579316573006</v>
      </c>
      <c r="AQ61" s="69">
        <f t="shared" si="119"/>
        <v>114.62229478405261</v>
      </c>
      <c r="AS61" t="str">
        <f t="shared" si="143"/>
        <v>54 Textiles, printing and other skilled trades</v>
      </c>
      <c r="AT61" s="18">
        <f t="shared" si="152"/>
        <v>1.6678870779614787</v>
      </c>
      <c r="AU61" s="18">
        <f t="shared" si="152"/>
        <v>1.5056871713637394</v>
      </c>
      <c r="AV61" s="18">
        <f t="shared" si="152"/>
        <v>1.4329629959816572</v>
      </c>
      <c r="AW61" s="18">
        <f t="shared" si="152"/>
        <v>1.6428259571547317</v>
      </c>
      <c r="AX61" s="18">
        <f t="shared" si="152"/>
        <v>1.7974563773589982</v>
      </c>
      <c r="AZ61" s="68">
        <f t="shared" si="121"/>
        <v>49.668287457167949</v>
      </c>
      <c r="BA61" s="69">
        <f t="shared" si="122"/>
        <v>67.770058385285722</v>
      </c>
      <c r="BB61" s="69">
        <f t="shared" si="123"/>
        <v>117.43834584245367</v>
      </c>
      <c r="BD61" t="str">
        <f t="shared" si="144"/>
        <v>54 Textiles, printing and other skilled trades</v>
      </c>
      <c r="BE61" s="18">
        <f t="shared" si="153"/>
        <v>3.0923296424722362</v>
      </c>
      <c r="BF61" s="18">
        <f t="shared" si="153"/>
        <v>2.9300960014793263</v>
      </c>
      <c r="BG61" s="18">
        <f t="shared" si="153"/>
        <v>2.7172118754217629</v>
      </c>
      <c r="BH61" s="18">
        <f t="shared" si="153"/>
        <v>3.1530427368211154</v>
      </c>
      <c r="BI61" s="18">
        <f t="shared" si="153"/>
        <v>3.5216546602029122</v>
      </c>
      <c r="BK61" s="68">
        <f t="shared" si="125"/>
        <v>29.142998540244637</v>
      </c>
      <c r="BL61" s="69">
        <f t="shared" si="126"/>
        <v>48.268986299621616</v>
      </c>
      <c r="BM61" s="69">
        <f t="shared" si="127"/>
        <v>77.41198483986625</v>
      </c>
      <c r="BO61" t="str">
        <f t="shared" si="145"/>
        <v>54 Textiles, printing and other skilled trades</v>
      </c>
      <c r="BP61" s="18">
        <f t="shared" si="154"/>
        <v>3.1901626175145665</v>
      </c>
      <c r="BQ61" s="18">
        <f t="shared" si="154"/>
        <v>2.7460394963156896</v>
      </c>
      <c r="BR61" s="18">
        <f t="shared" si="154"/>
        <v>2.7323157246462939</v>
      </c>
      <c r="BS61" s="18">
        <f t="shared" si="154"/>
        <v>2.6529887898952818</v>
      </c>
      <c r="BT61" s="18">
        <f t="shared" si="154"/>
        <v>2.7626996545061688</v>
      </c>
      <c r="BV61" s="68">
        <f t="shared" si="129"/>
        <v>-14.927239016536573</v>
      </c>
      <c r="BW61" s="69">
        <f t="shared" si="130"/>
        <v>35.839230801455628</v>
      </c>
      <c r="BX61" s="69">
        <f t="shared" si="131"/>
        <v>20.911991784919056</v>
      </c>
      <c r="BZ61" t="str">
        <f t="shared" si="146"/>
        <v>54 Textiles, printing and other skilled trades</v>
      </c>
      <c r="CA61" s="18">
        <f t="shared" si="155"/>
        <v>4.3201207379594679</v>
      </c>
      <c r="CB61" s="18">
        <f t="shared" si="155"/>
        <v>4.0308834848288218</v>
      </c>
      <c r="CC61" s="18">
        <f t="shared" si="155"/>
        <v>4.0011188283361081</v>
      </c>
      <c r="CD61" s="18">
        <f t="shared" si="155"/>
        <v>4.7812824127011444</v>
      </c>
      <c r="CE61" s="18">
        <f t="shared" si="155"/>
        <v>5.7365481295014336</v>
      </c>
      <c r="CG61" s="68">
        <f t="shared" si="133"/>
        <v>-8.7333529270516621</v>
      </c>
      <c r="CH61" s="69">
        <f t="shared" si="134"/>
        <v>38.602343828908801</v>
      </c>
      <c r="CI61" s="69">
        <f t="shared" si="135"/>
        <v>29.868990901857138</v>
      </c>
      <c r="CK61" t="str">
        <f t="shared" si="147"/>
        <v>54 Textiles, printing and other skilled trades</v>
      </c>
      <c r="CL61" s="18">
        <f t="shared" si="156"/>
        <v>4.9441352537335614</v>
      </c>
      <c r="CM61" s="18">
        <f t="shared" si="156"/>
        <v>4.5963433343181741</v>
      </c>
      <c r="CN61" s="18">
        <f t="shared" si="156"/>
        <v>4.5473241894844092</v>
      </c>
      <c r="CO61" s="18">
        <f t="shared" si="156"/>
        <v>3.6444849325287749</v>
      </c>
      <c r="CP61" s="18">
        <f t="shared" si="156"/>
        <v>2.3565179975721149</v>
      </c>
      <c r="CR61" s="68">
        <f t="shared" si="137"/>
        <v>-51.732640787462849</v>
      </c>
      <c r="CS61" s="69">
        <f t="shared" si="138"/>
        <v>18.930499868639018</v>
      </c>
      <c r="CT61" s="69">
        <f t="shared" si="139"/>
        <v>-32.802140918823831</v>
      </c>
    </row>
    <row r="62" spans="1:98" x14ac:dyDescent="0.2">
      <c r="A62" t="str">
        <f t="shared" si="103"/>
        <v>61 Caring personal service occupations</v>
      </c>
      <c r="B62" s="18">
        <f t="shared" si="148"/>
        <v>0.46683166451416541</v>
      </c>
      <c r="C62" s="18">
        <f t="shared" si="148"/>
        <v>0.4539014487390155</v>
      </c>
      <c r="D62" s="18">
        <f t="shared" si="148"/>
        <v>0.4152492878559591</v>
      </c>
      <c r="E62" s="18">
        <f t="shared" si="148"/>
        <v>0.4861579024817167</v>
      </c>
      <c r="F62" s="18">
        <f t="shared" si="148"/>
        <v>0.54208658804797039</v>
      </c>
      <c r="H62" s="68">
        <f t="shared" si="105"/>
        <v>96.637263249872547</v>
      </c>
      <c r="I62" s="69">
        <f t="shared" si="106"/>
        <v>83.939778348284605</v>
      </c>
      <c r="J62" s="69">
        <f t="shared" si="107"/>
        <v>180.57704159815714</v>
      </c>
      <c r="L62" t="str">
        <f t="shared" si="140"/>
        <v>61 Caring personal service occupations</v>
      </c>
      <c r="M62" s="18">
        <f t="shared" si="149"/>
        <v>2.7607891212062006</v>
      </c>
      <c r="N62" s="18">
        <f t="shared" si="149"/>
        <v>2.9383617467517427</v>
      </c>
      <c r="O62" s="18">
        <f t="shared" si="149"/>
        <v>2.7333866174420889</v>
      </c>
      <c r="P62" s="18">
        <f t="shared" si="149"/>
        <v>3.1484550376093421</v>
      </c>
      <c r="Q62" s="18">
        <f t="shared" si="149"/>
        <v>3.3835445561562398</v>
      </c>
      <c r="S62" s="68">
        <f t="shared" si="109"/>
        <v>86.290674376899645</v>
      </c>
      <c r="T62" s="69">
        <f t="shared" si="110"/>
        <v>87.475730461160566</v>
      </c>
      <c r="U62" s="69">
        <f t="shared" si="111"/>
        <v>173.7664048380602</v>
      </c>
      <c r="W62" t="str">
        <f t="shared" si="141"/>
        <v>61 Caring personal service occupations</v>
      </c>
      <c r="X62" s="18">
        <f t="shared" si="150"/>
        <v>4.1396020086794296</v>
      </c>
      <c r="Y62" s="18">
        <f t="shared" si="150"/>
        <v>4.3321570921116059</v>
      </c>
      <c r="Z62" s="18">
        <f t="shared" si="150"/>
        <v>4.0753739334450803</v>
      </c>
      <c r="AA62" s="18">
        <f t="shared" si="150"/>
        <v>4.4466970234222014</v>
      </c>
      <c r="AB62" s="18">
        <f t="shared" si="150"/>
        <v>4.6205381599293949</v>
      </c>
      <c r="AD62" s="68">
        <f t="shared" si="113"/>
        <v>42.532164087972433</v>
      </c>
      <c r="AE62" s="69">
        <f t="shared" si="114"/>
        <v>78.995701550642224</v>
      </c>
      <c r="AF62" s="69">
        <f t="shared" si="115"/>
        <v>121.52786563861466</v>
      </c>
      <c r="AH62" t="str">
        <f t="shared" si="142"/>
        <v>61 Caring personal service occupations</v>
      </c>
      <c r="AI62" s="18">
        <f t="shared" si="151"/>
        <v>12.782407595162976</v>
      </c>
      <c r="AJ62" s="18">
        <f t="shared" si="151"/>
        <v>12.653808194503602</v>
      </c>
      <c r="AK62" s="18">
        <f t="shared" si="151"/>
        <v>12.073365689572887</v>
      </c>
      <c r="AL62" s="18">
        <f t="shared" si="151"/>
        <v>12.215663352357891</v>
      </c>
      <c r="AM62" s="18">
        <f t="shared" si="151"/>
        <v>11.706418707117967</v>
      </c>
      <c r="AO62" s="68">
        <f t="shared" si="117"/>
        <v>11.010042081844336</v>
      </c>
      <c r="AP62" s="69">
        <f t="shared" si="118"/>
        <v>60.391609606174711</v>
      </c>
      <c r="AQ62" s="69">
        <f t="shared" si="119"/>
        <v>71.401651688019044</v>
      </c>
      <c r="AS62" t="str">
        <f t="shared" si="143"/>
        <v>61 Caring personal service occupations</v>
      </c>
      <c r="AT62" s="18">
        <f t="shared" si="152"/>
        <v>7.1855880726549639</v>
      </c>
      <c r="AU62" s="18">
        <f t="shared" si="152"/>
        <v>7.3718307147342257</v>
      </c>
      <c r="AV62" s="18">
        <f t="shared" si="152"/>
        <v>6.9650600658270108</v>
      </c>
      <c r="AW62" s="18">
        <f t="shared" si="152"/>
        <v>7.0841969528183419</v>
      </c>
      <c r="AX62" s="18">
        <f t="shared" si="152"/>
        <v>6.8781100842079237</v>
      </c>
      <c r="AZ62" s="68">
        <f t="shared" si="121"/>
        <v>17.828584936601892</v>
      </c>
      <c r="BA62" s="69">
        <f t="shared" si="122"/>
        <v>63.707325402748474</v>
      </c>
      <c r="BB62" s="69">
        <f t="shared" si="123"/>
        <v>81.535910339350366</v>
      </c>
      <c r="BD62" t="str">
        <f t="shared" si="144"/>
        <v>61 Caring personal service occupations</v>
      </c>
      <c r="BE62" s="18">
        <f t="shared" si="153"/>
        <v>11.520480250908612</v>
      </c>
      <c r="BF62" s="18">
        <f t="shared" si="153"/>
        <v>12.634608171479448</v>
      </c>
      <c r="BG62" s="18">
        <f t="shared" si="153"/>
        <v>11.889633201381706</v>
      </c>
      <c r="BH62" s="18">
        <f t="shared" si="153"/>
        <v>12.649568579872728</v>
      </c>
      <c r="BI62" s="18">
        <f t="shared" si="153"/>
        <v>14.662215197991916</v>
      </c>
      <c r="BK62" s="68">
        <f t="shared" si="125"/>
        <v>22.879302240155504</v>
      </c>
      <c r="BL62" s="69">
        <f t="shared" si="126"/>
        <v>62.420677759263242</v>
      </c>
      <c r="BM62" s="69">
        <f t="shared" si="127"/>
        <v>85.299979999418767</v>
      </c>
      <c r="BO62" t="str">
        <f t="shared" si="145"/>
        <v>61 Caring personal service occupations</v>
      </c>
      <c r="BP62" s="18">
        <f t="shared" si="154"/>
        <v>9.406491886788297</v>
      </c>
      <c r="BQ62" s="18">
        <f t="shared" si="154"/>
        <v>9.0593320314279033</v>
      </c>
      <c r="BR62" s="18">
        <f t="shared" si="154"/>
        <v>8.8291069460893787</v>
      </c>
      <c r="BS62" s="18">
        <f t="shared" si="154"/>
        <v>8.9629043415376231</v>
      </c>
      <c r="BT62" s="18">
        <f t="shared" si="154"/>
        <v>9.1239681444801537</v>
      </c>
      <c r="BV62" s="68">
        <f t="shared" si="129"/>
        <v>-13.052976570920116</v>
      </c>
      <c r="BW62" s="69">
        <f t="shared" si="130"/>
        <v>44.490742977347566</v>
      </c>
      <c r="BX62" s="69">
        <f t="shared" si="131"/>
        <v>31.437766406427446</v>
      </c>
      <c r="BZ62" t="str">
        <f t="shared" si="146"/>
        <v>61 Caring personal service occupations</v>
      </c>
      <c r="CA62" s="18">
        <f t="shared" si="155"/>
        <v>4.3510089477374256</v>
      </c>
      <c r="CB62" s="18">
        <f t="shared" si="155"/>
        <v>2.8915465775159164</v>
      </c>
      <c r="CC62" s="18">
        <f t="shared" si="155"/>
        <v>2.7951746697546143</v>
      </c>
      <c r="CD62" s="18">
        <f t="shared" si="155"/>
        <v>2.6261992827641816</v>
      </c>
      <c r="CE62" s="18">
        <f t="shared" si="155"/>
        <v>3.3678858292284564</v>
      </c>
      <c r="CG62" s="68">
        <f t="shared" si="133"/>
        <v>-23.300715548883936</v>
      </c>
      <c r="CH62" s="69">
        <f t="shared" si="134"/>
        <v>27.983776325172698</v>
      </c>
      <c r="CI62" s="69">
        <f t="shared" si="135"/>
        <v>4.6830607762887624</v>
      </c>
      <c r="CK62" t="str">
        <f t="shared" si="147"/>
        <v>61 Caring personal service occupations</v>
      </c>
      <c r="CL62" s="18">
        <f t="shared" si="156"/>
        <v>2.027985530555291</v>
      </c>
      <c r="CM62" s="18">
        <f t="shared" si="156"/>
        <v>1.6616323586009234</v>
      </c>
      <c r="CN62" s="18">
        <f t="shared" si="156"/>
        <v>1.8355293892986724</v>
      </c>
      <c r="CO62" s="18">
        <f t="shared" si="156"/>
        <v>2.3682623815807724</v>
      </c>
      <c r="CP62" s="18">
        <f t="shared" si="156"/>
        <v>3.0963097727489886</v>
      </c>
      <c r="CR62" s="68">
        <f t="shared" si="137"/>
        <v>57.116485416936627</v>
      </c>
      <c r="CS62" s="69">
        <f t="shared" si="138"/>
        <v>34.378466055891025</v>
      </c>
      <c r="CT62" s="69">
        <f t="shared" si="139"/>
        <v>91.494951472827651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0.26788509264699201</v>
      </c>
      <c r="C63" s="18">
        <f t="shared" si="148"/>
        <v>0.30665915332167393</v>
      </c>
      <c r="D63" s="18">
        <f t="shared" si="148"/>
        <v>0.3114390982721324</v>
      </c>
      <c r="E63" s="18">
        <f t="shared" si="148"/>
        <v>0.30759841374724339</v>
      </c>
      <c r="F63" s="18">
        <f t="shared" si="148"/>
        <v>0.31852563069075834</v>
      </c>
      <c r="H63" s="68">
        <f t="shared" si="105"/>
        <v>54.055534862485153</v>
      </c>
      <c r="I63" s="69">
        <f t="shared" si="106"/>
        <v>71.242102928122748</v>
      </c>
      <c r="J63" s="69">
        <f t="shared" si="107"/>
        <v>125.29763779060789</v>
      </c>
      <c r="L63" t="str">
        <f t="shared" si="140"/>
        <v>62 Leisure, travel and related personal service occupations</v>
      </c>
      <c r="M63" s="18">
        <f t="shared" si="149"/>
        <v>0.54691305286571523</v>
      </c>
      <c r="N63" s="18">
        <f t="shared" si="149"/>
        <v>0.57915287197070975</v>
      </c>
      <c r="O63" s="18">
        <f t="shared" si="149"/>
        <v>0.51416414113108877</v>
      </c>
      <c r="P63" s="18">
        <f t="shared" si="149"/>
        <v>0.49352432908324068</v>
      </c>
      <c r="Q63" s="18">
        <f t="shared" si="149"/>
        <v>0.49847179246316714</v>
      </c>
      <c r="S63" s="68">
        <f t="shared" si="109"/>
        <v>45.901273116507177</v>
      </c>
      <c r="T63" s="69">
        <f t="shared" si="110"/>
        <v>68.363106080464647</v>
      </c>
      <c r="U63" s="69">
        <f t="shared" si="111"/>
        <v>114.26437919697182</v>
      </c>
      <c r="W63" t="str">
        <f t="shared" si="141"/>
        <v>62 Leisure, travel and related personal service occupations</v>
      </c>
      <c r="X63" s="18">
        <f t="shared" si="150"/>
        <v>1.1715247654252485</v>
      </c>
      <c r="Y63" s="18">
        <f t="shared" si="150"/>
        <v>1.3082327814036563</v>
      </c>
      <c r="Z63" s="18">
        <f t="shared" si="150"/>
        <v>1.201337324418857</v>
      </c>
      <c r="AA63" s="18">
        <f t="shared" si="150"/>
        <v>1.2996961286561035</v>
      </c>
      <c r="AB63" s="18">
        <f t="shared" si="150"/>
        <v>1.5040157081264307</v>
      </c>
      <c r="AD63" s="68">
        <f t="shared" si="113"/>
        <v>57.389292398622771</v>
      </c>
      <c r="AE63" s="69">
        <f t="shared" si="114"/>
        <v>77.860474417576711</v>
      </c>
      <c r="AF63" s="69">
        <f t="shared" si="115"/>
        <v>135.2497668161995</v>
      </c>
      <c r="AH63" t="str">
        <f t="shared" si="142"/>
        <v>62 Leisure, travel and related personal service occupations</v>
      </c>
      <c r="AI63" s="18">
        <f t="shared" si="151"/>
        <v>2.516590605193691</v>
      </c>
      <c r="AJ63" s="18">
        <f t="shared" si="151"/>
        <v>2.9918771397180839</v>
      </c>
      <c r="AK63" s="18">
        <f t="shared" si="151"/>
        <v>2.805403422273363</v>
      </c>
      <c r="AL63" s="18">
        <f t="shared" si="151"/>
        <v>2.9449398881752615</v>
      </c>
      <c r="AM63" s="18">
        <f t="shared" si="151"/>
        <v>3.4762223173565414</v>
      </c>
      <c r="AO63" s="68">
        <f t="shared" si="117"/>
        <v>41.866152257121627</v>
      </c>
      <c r="AP63" s="69">
        <f t="shared" si="118"/>
        <v>71.386274576127832</v>
      </c>
      <c r="AQ63" s="69">
        <f t="shared" si="119"/>
        <v>113.25242683324946</v>
      </c>
      <c r="AS63" t="str">
        <f t="shared" si="143"/>
        <v>62 Leisure, travel and related personal service occupations</v>
      </c>
      <c r="AT63" s="18">
        <f t="shared" si="152"/>
        <v>3.1180224081190215</v>
      </c>
      <c r="AU63" s="18">
        <f t="shared" si="152"/>
        <v>3.6372343645392449</v>
      </c>
      <c r="AV63" s="18">
        <f t="shared" si="152"/>
        <v>3.5891679685857358</v>
      </c>
      <c r="AW63" s="18">
        <f t="shared" si="152"/>
        <v>3.7843343371619689</v>
      </c>
      <c r="AX63" s="18">
        <f t="shared" si="152"/>
        <v>4.6253318714744429</v>
      </c>
      <c r="AZ63" s="68">
        <f t="shared" si="121"/>
        <v>53.764302178591862</v>
      </c>
      <c r="BA63" s="69">
        <f t="shared" si="122"/>
        <v>76.727773875543122</v>
      </c>
      <c r="BB63" s="69">
        <f t="shared" si="123"/>
        <v>130.492076054135</v>
      </c>
      <c r="BD63" t="str">
        <f t="shared" si="144"/>
        <v>62 Leisure, travel and related personal service occupations</v>
      </c>
      <c r="BE63" s="18">
        <f t="shared" si="153"/>
        <v>3.1490376992265796</v>
      </c>
      <c r="BF63" s="18">
        <f t="shared" si="153"/>
        <v>3.1751416247659039</v>
      </c>
      <c r="BG63" s="18">
        <f t="shared" si="153"/>
        <v>2.9878547353649134</v>
      </c>
      <c r="BH63" s="18">
        <f t="shared" si="153"/>
        <v>2.7046518999347069</v>
      </c>
      <c r="BI63" s="18">
        <f t="shared" si="153"/>
        <v>2.3852139815583233</v>
      </c>
      <c r="BK63" s="68">
        <f t="shared" si="125"/>
        <v>-20.454526495483552</v>
      </c>
      <c r="BL63" s="69">
        <f t="shared" si="126"/>
        <v>40.52382744809497</v>
      </c>
      <c r="BM63" s="69">
        <f t="shared" si="127"/>
        <v>20.069300952611414</v>
      </c>
      <c r="BO63" t="str">
        <f t="shared" si="145"/>
        <v>62 Leisure, travel and related personal service occupations</v>
      </c>
      <c r="BP63" s="18">
        <f t="shared" si="154"/>
        <v>3.246010395651918</v>
      </c>
      <c r="BQ63" s="18">
        <f t="shared" si="154"/>
        <v>3.15820482200452</v>
      </c>
      <c r="BR63" s="18">
        <f t="shared" si="154"/>
        <v>3.1403903655575673</v>
      </c>
      <c r="BS63" s="18">
        <f t="shared" si="154"/>
        <v>2.7913477154386062</v>
      </c>
      <c r="BT63" s="18">
        <f t="shared" si="154"/>
        <v>2.6962191748702931</v>
      </c>
      <c r="BV63" s="68">
        <f t="shared" si="129"/>
        <v>-27.763068005501324</v>
      </c>
      <c r="BW63" s="69">
        <f t="shared" si="130"/>
        <v>37.532110745578976</v>
      </c>
      <c r="BX63" s="69">
        <f t="shared" si="131"/>
        <v>9.7690427400776461</v>
      </c>
      <c r="BZ63" t="str">
        <f t="shared" si="146"/>
        <v>62 Leisure, travel and related personal service occupations</v>
      </c>
      <c r="CA63" s="18">
        <f t="shared" si="155"/>
        <v>2.9190488774539989</v>
      </c>
      <c r="CB63" s="18">
        <f t="shared" si="155"/>
        <v>3.3896650084288145</v>
      </c>
      <c r="CC63" s="18">
        <f t="shared" si="155"/>
        <v>3.1600611935919947</v>
      </c>
      <c r="CD63" s="18">
        <f t="shared" si="155"/>
        <v>3.1459158876951583</v>
      </c>
      <c r="CE63" s="18">
        <f t="shared" si="155"/>
        <v>3.3602489305756942</v>
      </c>
      <c r="CG63" s="68">
        <f t="shared" si="133"/>
        <v>-32.310880841278468</v>
      </c>
      <c r="CH63" s="69">
        <f t="shared" si="134"/>
        <v>35.795638729678444</v>
      </c>
      <c r="CI63" s="69">
        <f t="shared" si="135"/>
        <v>3.4847578883999781</v>
      </c>
      <c r="CK63" t="str">
        <f t="shared" si="147"/>
        <v>62 Leisure, travel and related personal service occupations</v>
      </c>
      <c r="CL63" s="18">
        <f t="shared" si="156"/>
        <v>3.1271277738208938</v>
      </c>
      <c r="CM63" s="18">
        <f t="shared" si="156"/>
        <v>3.2118832499383561</v>
      </c>
      <c r="CN63" s="18">
        <f t="shared" si="156"/>
        <v>3.1308757687903319</v>
      </c>
      <c r="CO63" s="18">
        <f t="shared" si="156"/>
        <v>2.2863368882940565</v>
      </c>
      <c r="CP63" s="18">
        <f t="shared" si="156"/>
        <v>2.0089319905852379</v>
      </c>
      <c r="CR63" s="68">
        <f t="shared" si="137"/>
        <v>-40.236215112229132</v>
      </c>
      <c r="CS63" s="69">
        <f t="shared" si="138"/>
        <v>20.334841680502223</v>
      </c>
      <c r="CT63" s="69">
        <f t="shared" si="139"/>
        <v>-19.90137343172691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1.801191694244076E-2</v>
      </c>
      <c r="C64" s="18">
        <f t="shared" si="148"/>
        <v>1.4094031741306343E-2</v>
      </c>
      <c r="D64" s="18">
        <f t="shared" si="148"/>
        <v>1.5076877229528406E-2</v>
      </c>
      <c r="E64" s="18">
        <f t="shared" si="148"/>
        <v>1.2827607287489665E-2</v>
      </c>
      <c r="F64" s="18">
        <f t="shared" si="148"/>
        <v>1.3936735983633959E-2</v>
      </c>
      <c r="H64" s="68">
        <f t="shared" si="105"/>
        <v>39.237343748806744</v>
      </c>
      <c r="I64" s="69">
        <f t="shared" si="106"/>
        <v>62.148105734258372</v>
      </c>
      <c r="J64" s="69">
        <f t="shared" si="107"/>
        <v>101.38544948306512</v>
      </c>
      <c r="L64" t="str">
        <f t="shared" si="140"/>
        <v>63 Community and civil enforcement occupations</v>
      </c>
      <c r="M64" s="18">
        <f t="shared" si="149"/>
        <v>4.7836681803530061E-2</v>
      </c>
      <c r="N64" s="18">
        <f t="shared" si="149"/>
        <v>3.642149140826216E-2</v>
      </c>
      <c r="O64" s="18">
        <f t="shared" si="149"/>
        <v>4.8947142091444934E-2</v>
      </c>
      <c r="P64" s="18">
        <f t="shared" si="149"/>
        <v>3.3714697573753304E-2</v>
      </c>
      <c r="Q64" s="18">
        <f t="shared" si="149"/>
        <v>3.7978543160882471E-2</v>
      </c>
      <c r="S64" s="68">
        <f t="shared" si="109"/>
        <v>16.76998939008072</v>
      </c>
      <c r="T64" s="69">
        <f t="shared" si="110"/>
        <v>50.523424632142252</v>
      </c>
      <c r="U64" s="69">
        <f t="shared" si="111"/>
        <v>67.293414022222976</v>
      </c>
      <c r="W64" t="str">
        <f t="shared" si="141"/>
        <v>63 Community and civil enforcement occupations</v>
      </c>
      <c r="X64" s="18">
        <f t="shared" si="150"/>
        <v>0.10570968091814265</v>
      </c>
      <c r="Y64" s="18">
        <f t="shared" si="150"/>
        <v>9.7895417067317872E-2</v>
      </c>
      <c r="Z64" s="18">
        <f t="shared" si="150"/>
        <v>0.10546605499484718</v>
      </c>
      <c r="AA64" s="18">
        <f t="shared" si="150"/>
        <v>9.9240798376948935E-2</v>
      </c>
      <c r="AB64" s="18">
        <f t="shared" si="150"/>
        <v>0.1039727466568275</v>
      </c>
      <c r="AD64" s="68">
        <f t="shared" si="113"/>
        <v>23.935178534815876</v>
      </c>
      <c r="AE64" s="69">
        <f t="shared" si="114"/>
        <v>68.336752426328388</v>
      </c>
      <c r="AF64" s="69">
        <f t="shared" si="115"/>
        <v>92.271930961144264</v>
      </c>
      <c r="AH64" t="str">
        <f t="shared" si="142"/>
        <v>63 Community and civil enforcement occupations</v>
      </c>
      <c r="AI64" s="18">
        <f t="shared" si="151"/>
        <v>0.1004777055797603</v>
      </c>
      <c r="AJ64" s="18">
        <f t="shared" si="151"/>
        <v>9.069526267535484E-2</v>
      </c>
      <c r="AK64" s="18">
        <f t="shared" si="151"/>
        <v>0.11620945699399622</v>
      </c>
      <c r="AL64" s="18">
        <f t="shared" si="151"/>
        <v>8.8304585106892763E-2</v>
      </c>
      <c r="AM64" s="18">
        <f t="shared" si="151"/>
        <v>9.3695503258093782E-2</v>
      </c>
      <c r="AO64" s="68">
        <f t="shared" si="117"/>
        <v>-7.6910427262505934</v>
      </c>
      <c r="AP64" s="69">
        <f t="shared" si="118"/>
        <v>49.791275279731707</v>
      </c>
      <c r="AQ64" s="69">
        <f t="shared" si="119"/>
        <v>42.100232553481113</v>
      </c>
      <c r="AS64" t="str">
        <f t="shared" si="143"/>
        <v>63 Community and civil enforcement occupations</v>
      </c>
      <c r="AT64" s="18">
        <f t="shared" si="152"/>
        <v>0.10546789840261379</v>
      </c>
      <c r="AU64" s="18">
        <f t="shared" si="152"/>
        <v>8.3042055996594949E-2</v>
      </c>
      <c r="AV64" s="18">
        <f t="shared" si="152"/>
        <v>0.10159220930312819</v>
      </c>
      <c r="AW64" s="18">
        <f t="shared" si="152"/>
        <v>6.9047145222107836E-2</v>
      </c>
      <c r="AX64" s="18">
        <f t="shared" si="152"/>
        <v>6.3884405639286657E-2</v>
      </c>
      <c r="AZ64" s="68">
        <f t="shared" si="121"/>
        <v>-24.968978458762599</v>
      </c>
      <c r="BA64" s="69">
        <f t="shared" si="122"/>
        <v>44.55124995845172</v>
      </c>
      <c r="BB64" s="69">
        <f t="shared" si="123"/>
        <v>19.582271499689121</v>
      </c>
      <c r="BD64" t="str">
        <f t="shared" si="144"/>
        <v>63 Community and civil enforcement occupations</v>
      </c>
      <c r="BE64" s="18">
        <f t="shared" si="153"/>
        <v>0.10755844059158451</v>
      </c>
      <c r="BF64" s="18">
        <f t="shared" si="153"/>
        <v>7.0070092722936198E-2</v>
      </c>
      <c r="BG64" s="18">
        <f t="shared" si="153"/>
        <v>0.10058577126226804</v>
      </c>
      <c r="BH64" s="18">
        <f t="shared" si="153"/>
        <v>6.4669713380709273E-2</v>
      </c>
      <c r="BI64" s="18">
        <f t="shared" si="153"/>
        <v>7.0058020822863776E-2</v>
      </c>
      <c r="BK64" s="68">
        <f t="shared" si="125"/>
        <v>-30.598490316366451</v>
      </c>
      <c r="BL64" s="69">
        <f t="shared" si="126"/>
        <v>26.171606826985141</v>
      </c>
      <c r="BM64" s="69">
        <f t="shared" si="127"/>
        <v>-4.4268834893813116</v>
      </c>
      <c r="BO64" t="str">
        <f t="shared" si="145"/>
        <v>63 Community and civil enforcement occupations</v>
      </c>
      <c r="BP64" s="18">
        <f t="shared" si="154"/>
        <v>0.14067449496299608</v>
      </c>
      <c r="BQ64" s="18">
        <f t="shared" si="154"/>
        <v>0.11859922988372315</v>
      </c>
      <c r="BR64" s="18">
        <f t="shared" si="154"/>
        <v>0.15271205975023674</v>
      </c>
      <c r="BS64" s="18">
        <f t="shared" si="154"/>
        <v>0.10893221303569169</v>
      </c>
      <c r="BT64" s="18">
        <f t="shared" si="154"/>
        <v>0.12162221777247503</v>
      </c>
      <c r="BV64" s="68">
        <f t="shared" si="129"/>
        <v>-32.991897569083761</v>
      </c>
      <c r="BW64" s="69">
        <f t="shared" si="130"/>
        <v>30.095702186654687</v>
      </c>
      <c r="BX64" s="69">
        <f t="shared" si="131"/>
        <v>-2.8961953824290703</v>
      </c>
      <c r="BZ64" t="str">
        <f t="shared" si="146"/>
        <v>63 Community and civil enforcement occupations</v>
      </c>
      <c r="CA64" s="18">
        <f t="shared" si="155"/>
        <v>0.1678320913247569</v>
      </c>
      <c r="CB64" s="18">
        <f t="shared" si="155"/>
        <v>0.14905641530524746</v>
      </c>
      <c r="CC64" s="18">
        <f t="shared" si="155"/>
        <v>0.19567269896822942</v>
      </c>
      <c r="CD64" s="18">
        <f t="shared" si="155"/>
        <v>0.15914641590760933</v>
      </c>
      <c r="CE64" s="18">
        <f t="shared" si="155"/>
        <v>0.1959038478517377</v>
      </c>
      <c r="CG64" s="68">
        <f t="shared" si="133"/>
        <v>-36.268280700136366</v>
      </c>
      <c r="CH64" s="69">
        <f t="shared" si="134"/>
        <v>30.544022649049474</v>
      </c>
      <c r="CI64" s="69">
        <f t="shared" si="135"/>
        <v>-5.7242580510868928</v>
      </c>
      <c r="CK64" t="str">
        <f t="shared" si="147"/>
        <v>63 Community and civil enforcement occupations</v>
      </c>
      <c r="CL64" s="18">
        <f t="shared" si="156"/>
        <v>0.15845174423807515</v>
      </c>
      <c r="CM64" s="18">
        <f t="shared" si="156"/>
        <v>0.11718747871315473</v>
      </c>
      <c r="CN64" s="18">
        <f t="shared" si="156"/>
        <v>0.1797365824721428</v>
      </c>
      <c r="CO64" s="18">
        <f t="shared" si="156"/>
        <v>8.2734051765733688E-2</v>
      </c>
      <c r="CP64" s="18">
        <f t="shared" si="156"/>
        <v>6.0892660998882492E-2</v>
      </c>
      <c r="CR64" s="68">
        <f t="shared" si="137"/>
        <v>-68.445073853339238</v>
      </c>
      <c r="CS64" s="69">
        <f t="shared" si="138"/>
        <v>10.687372552371183</v>
      </c>
      <c r="CT64" s="69">
        <f t="shared" si="139"/>
        <v>-57.757701300968066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1.2254779499530208</v>
      </c>
      <c r="C65" s="18">
        <f t="shared" si="157"/>
        <v>1.1567516028934905</v>
      </c>
      <c r="D65" s="18">
        <f t="shared" si="157"/>
        <v>0.99274118641971643</v>
      </c>
      <c r="E65" s="18">
        <f t="shared" si="157"/>
        <v>0.96118712404514928</v>
      </c>
      <c r="F65" s="18">
        <f t="shared" si="157"/>
        <v>0.96033074633759208</v>
      </c>
      <c r="H65" s="68">
        <f t="shared" si="105"/>
        <v>45.710500070736579</v>
      </c>
      <c r="I65" s="69">
        <f t="shared" si="106"/>
        <v>57.852030734584488</v>
      </c>
      <c r="J65" s="69">
        <f t="shared" si="107"/>
        <v>103.56253080532107</v>
      </c>
      <c r="L65" t="str">
        <f t="shared" si="140"/>
        <v>71 Sales occupations</v>
      </c>
      <c r="M65" s="18">
        <f t="shared" ref="M65:Q70" si="158">M28/M$35*100</f>
        <v>2.1847505738753323</v>
      </c>
      <c r="N65" s="18">
        <f t="shared" si="158"/>
        <v>2.0975568087222287</v>
      </c>
      <c r="O65" s="18">
        <f t="shared" si="158"/>
        <v>2.1415183093682391</v>
      </c>
      <c r="P65" s="18">
        <f t="shared" si="158"/>
        <v>2.2113636067531623</v>
      </c>
      <c r="Q65" s="18">
        <f t="shared" si="158"/>
        <v>2.4653814461913162</v>
      </c>
      <c r="S65" s="68">
        <f t="shared" si="109"/>
        <v>73.253736731645262</v>
      </c>
      <c r="T65" s="69">
        <f t="shared" si="110"/>
        <v>65.464065225043825</v>
      </c>
      <c r="U65" s="69">
        <f t="shared" si="111"/>
        <v>138.71780195668907</v>
      </c>
      <c r="W65" t="str">
        <f t="shared" si="141"/>
        <v>71 Sales occupations</v>
      </c>
      <c r="X65" s="18">
        <f t="shared" ref="X65:AB70" si="159">X28/X$35*100</f>
        <v>3.9362597769128911</v>
      </c>
      <c r="Y65" s="18">
        <f t="shared" si="159"/>
        <v>3.9671975202941079</v>
      </c>
      <c r="Z65" s="18">
        <f t="shared" si="159"/>
        <v>4.1074613444070254</v>
      </c>
      <c r="AA65" s="18">
        <f t="shared" si="159"/>
        <v>4.2102945286669655</v>
      </c>
      <c r="AB65" s="18">
        <f t="shared" si="159"/>
        <v>4.5882959157183238</v>
      </c>
      <c r="AD65" s="68">
        <f t="shared" si="113"/>
        <v>40.431881823092539</v>
      </c>
      <c r="AE65" s="69">
        <f t="shared" si="114"/>
        <v>63.140288978893992</v>
      </c>
      <c r="AF65" s="69">
        <f t="shared" si="115"/>
        <v>103.57217080198653</v>
      </c>
      <c r="AH65" t="str">
        <f t="shared" si="142"/>
        <v>71 Sales occupations</v>
      </c>
      <c r="AI65" s="18">
        <f t="shared" ref="AI65:AM70" si="160">AI28/AI$35*100</f>
        <v>4.4700261488173769</v>
      </c>
      <c r="AJ65" s="18">
        <f t="shared" si="160"/>
        <v>4.412402954198849</v>
      </c>
      <c r="AK65" s="18">
        <f t="shared" si="160"/>
        <v>4.6357075503473961</v>
      </c>
      <c r="AL65" s="18">
        <f t="shared" si="160"/>
        <v>4.7650209659659204</v>
      </c>
      <c r="AM65" s="18">
        <f t="shared" si="160"/>
        <v>5.0920956903271124</v>
      </c>
      <c r="AO65" s="68">
        <f t="shared" si="117"/>
        <v>25.761322288667081</v>
      </c>
      <c r="AP65" s="69">
        <f t="shared" si="118"/>
        <v>58.301237335624535</v>
      </c>
      <c r="AQ65" s="69">
        <f t="shared" si="119"/>
        <v>84.062559624291609</v>
      </c>
      <c r="AS65" t="str">
        <f t="shared" si="143"/>
        <v>71 Sales occupations</v>
      </c>
      <c r="AT65" s="18">
        <f t="shared" ref="AT65:AX70" si="161">AT28/AT$35*100</f>
        <v>3.9094895884271543</v>
      </c>
      <c r="AU65" s="18">
        <f t="shared" si="161"/>
        <v>3.6113508785553137</v>
      </c>
      <c r="AV65" s="18">
        <f t="shared" si="161"/>
        <v>3.697471036032697</v>
      </c>
      <c r="AW65" s="18">
        <f t="shared" si="161"/>
        <v>3.6093816671813572</v>
      </c>
      <c r="AX65" s="18">
        <f t="shared" si="161"/>
        <v>3.769914102737431</v>
      </c>
      <c r="AZ65" s="68">
        <f t="shared" si="121"/>
        <v>21.65587311914371</v>
      </c>
      <c r="BA65" s="69">
        <f t="shared" si="122"/>
        <v>48.993101458233141</v>
      </c>
      <c r="BB65" s="69">
        <f t="shared" si="123"/>
        <v>70.648974577376862</v>
      </c>
      <c r="BD65" t="str">
        <f t="shared" si="144"/>
        <v>71 Sales occupations</v>
      </c>
      <c r="BE65" s="18">
        <f t="shared" ref="BE65:BI70" si="162">BE28/BE$35*100</f>
        <v>8.0746226538148065</v>
      </c>
      <c r="BF65" s="18">
        <f t="shared" si="162"/>
        <v>8.081137535835758</v>
      </c>
      <c r="BG65" s="18">
        <f t="shared" si="162"/>
        <v>8.5695779327684303</v>
      </c>
      <c r="BH65" s="18">
        <f t="shared" si="162"/>
        <v>8.6292228624166878</v>
      </c>
      <c r="BI65" s="18">
        <f t="shared" si="162"/>
        <v>8.8833267812840511</v>
      </c>
      <c r="BK65" s="68">
        <f t="shared" si="125"/>
        <v>3.2913157454752406</v>
      </c>
      <c r="BL65" s="69">
        <f t="shared" si="126"/>
        <v>44.385674002859396</v>
      </c>
      <c r="BM65" s="69">
        <f t="shared" si="127"/>
        <v>47.676989748334634</v>
      </c>
      <c r="BO65" t="str">
        <f t="shared" si="145"/>
        <v>71 Sales occupations</v>
      </c>
      <c r="BP65" s="18">
        <f t="shared" ref="BP65:BT70" si="163">BP28/BP$35*100</f>
        <v>8.4234537512032794</v>
      </c>
      <c r="BQ65" s="18">
        <f t="shared" si="163"/>
        <v>7.8315586371284311</v>
      </c>
      <c r="BR65" s="18">
        <f t="shared" si="163"/>
        <v>8.1855489627089231</v>
      </c>
      <c r="BS65" s="18">
        <f t="shared" si="163"/>
        <v>7.9376002051644985</v>
      </c>
      <c r="BT65" s="18">
        <f t="shared" si="163"/>
        <v>7.6676550448561063</v>
      </c>
      <c r="BV65" s="68">
        <f t="shared" si="129"/>
        <v>-21.186159297839819</v>
      </c>
      <c r="BW65" s="69">
        <f t="shared" si="130"/>
        <v>38.507027784655108</v>
      </c>
      <c r="BX65" s="69">
        <f t="shared" si="131"/>
        <v>17.320868486815286</v>
      </c>
      <c r="BZ65" t="str">
        <f t="shared" si="146"/>
        <v>71 Sales occupations</v>
      </c>
      <c r="CA65" s="18">
        <f t="shared" ref="CA65:CE70" si="164">CA28/CA$35*100</f>
        <v>8.422625570415871</v>
      </c>
      <c r="CB65" s="18">
        <f t="shared" si="164"/>
        <v>8.782504786686177</v>
      </c>
      <c r="CC65" s="18">
        <f t="shared" si="164"/>
        <v>8.8841580711397921</v>
      </c>
      <c r="CD65" s="18">
        <f t="shared" si="164"/>
        <v>8.2505142257090629</v>
      </c>
      <c r="CE65" s="18">
        <f t="shared" si="164"/>
        <v>5.1470538465274736</v>
      </c>
      <c r="CG65" s="68">
        <f t="shared" si="133"/>
        <v>-63.120473339976094</v>
      </c>
      <c r="CH65" s="69">
        <f t="shared" si="134"/>
        <v>24.183297318987027</v>
      </c>
      <c r="CI65" s="69">
        <f t="shared" si="135"/>
        <v>-38.937176020989064</v>
      </c>
      <c r="CK65" t="str">
        <f t="shared" si="147"/>
        <v>71 Sales occupations</v>
      </c>
      <c r="CL65" s="18">
        <f t="shared" ref="CL65:CP70" si="165">CL28/CL$35*100</f>
        <v>9.964803253409924</v>
      </c>
      <c r="CM65" s="18">
        <f t="shared" si="165"/>
        <v>9.7426154601937593</v>
      </c>
      <c r="CN65" s="18">
        <f t="shared" si="165"/>
        <v>9.8868482150629635</v>
      </c>
      <c r="CO65" s="18">
        <f t="shared" si="165"/>
        <v>9.1340320457630142</v>
      </c>
      <c r="CP65" s="18">
        <f t="shared" si="165"/>
        <v>7.820259528848414</v>
      </c>
      <c r="CR65" s="68">
        <f t="shared" si="137"/>
        <v>-26.328079044274794</v>
      </c>
      <c r="CS65" s="69">
        <f t="shared" si="138"/>
        <v>20.717163430032855</v>
      </c>
      <c r="CT65" s="69">
        <f t="shared" si="139"/>
        <v>-5.6109156142419394</v>
      </c>
    </row>
    <row r="66" spans="1:98" x14ac:dyDescent="0.2">
      <c r="A66" t="str">
        <f t="shared" si="103"/>
        <v>72 Customer service occupations</v>
      </c>
      <c r="B66" s="18">
        <f t="shared" si="157"/>
        <v>0.40633251425277878</v>
      </c>
      <c r="C66" s="18">
        <f t="shared" si="157"/>
        <v>0.38811101814009891</v>
      </c>
      <c r="D66" s="18">
        <f t="shared" si="157"/>
        <v>0.4179069633180833</v>
      </c>
      <c r="E66" s="18">
        <f t="shared" si="157"/>
        <v>0.48920943503947933</v>
      </c>
      <c r="F66" s="18">
        <f t="shared" si="157"/>
        <v>0.51298903757216463</v>
      </c>
      <c r="H66" s="68">
        <f t="shared" si="105"/>
        <v>84.898987080219115</v>
      </c>
      <c r="I66" s="69">
        <f t="shared" si="106"/>
        <v>67.472720801674726</v>
      </c>
      <c r="J66" s="69">
        <f t="shared" si="107"/>
        <v>152.37170788189383</v>
      </c>
      <c r="L66" t="str">
        <f t="shared" si="140"/>
        <v>72 Customer service occupations</v>
      </c>
      <c r="M66" s="18">
        <f t="shared" si="158"/>
        <v>0.67189376511753085</v>
      </c>
      <c r="N66" s="18">
        <f t="shared" si="158"/>
        <v>0.6835445519640424</v>
      </c>
      <c r="O66" s="18">
        <f t="shared" si="158"/>
        <v>0.67045296237926255</v>
      </c>
      <c r="P66" s="18">
        <f t="shared" si="158"/>
        <v>0.7406797692942455</v>
      </c>
      <c r="Q66" s="18">
        <f t="shared" si="158"/>
        <v>0.7708596852628985</v>
      </c>
      <c r="S66" s="68">
        <f t="shared" si="109"/>
        <v>73.032346823906536</v>
      </c>
      <c r="T66" s="69">
        <f t="shared" si="110"/>
        <v>68.591811720032297</v>
      </c>
      <c r="U66" s="69">
        <f t="shared" si="111"/>
        <v>141.62415854393885</v>
      </c>
      <c r="W66" t="str">
        <f t="shared" si="141"/>
        <v>72 Customer service occupations</v>
      </c>
      <c r="X66" s="18">
        <f t="shared" si="159"/>
        <v>1.2102072003268478</v>
      </c>
      <c r="Y66" s="18">
        <f t="shared" si="159"/>
        <v>1.2513292770143498</v>
      </c>
      <c r="Z66" s="18">
        <f t="shared" si="159"/>
        <v>1.2927872896852799</v>
      </c>
      <c r="AA66" s="18">
        <f t="shared" si="159"/>
        <v>1.4316656584332124</v>
      </c>
      <c r="AB66" s="18">
        <f t="shared" si="159"/>
        <v>1.5989916727689388</v>
      </c>
      <c r="AD66" s="68">
        <f t="shared" si="113"/>
        <v>55.491591815409947</v>
      </c>
      <c r="AE66" s="69">
        <f t="shared" si="114"/>
        <v>65.546663951737543</v>
      </c>
      <c r="AF66" s="69">
        <f t="shared" si="115"/>
        <v>121.03825576714749</v>
      </c>
      <c r="AH66" t="str">
        <f t="shared" si="142"/>
        <v>72 Customer service occupations</v>
      </c>
      <c r="AI66" s="18">
        <f t="shared" si="160"/>
        <v>1.2924106092486123</v>
      </c>
      <c r="AJ66" s="18">
        <f t="shared" si="160"/>
        <v>1.4999887868049686</v>
      </c>
      <c r="AK66" s="18">
        <f t="shared" si="160"/>
        <v>1.6662032429314571</v>
      </c>
      <c r="AL66" s="18">
        <f t="shared" si="160"/>
        <v>1.9260564264177396</v>
      </c>
      <c r="AM66" s="18">
        <f t="shared" si="160"/>
        <v>2.0964460119796673</v>
      </c>
      <c r="AO66" s="68">
        <f t="shared" si="117"/>
        <v>44.052989755833217</v>
      </c>
      <c r="AP66" s="69">
        <f t="shared" si="118"/>
        <v>67.485612117268403</v>
      </c>
      <c r="AQ66" s="69">
        <f t="shared" si="119"/>
        <v>111.53860187310163</v>
      </c>
      <c r="AS66" t="str">
        <f t="shared" si="143"/>
        <v>72 Customer service occupations</v>
      </c>
      <c r="AT66" s="18">
        <f t="shared" si="161"/>
        <v>1.593461438112538</v>
      </c>
      <c r="AU66" s="18">
        <f t="shared" si="161"/>
        <v>1.6308083035705105</v>
      </c>
      <c r="AV66" s="18">
        <f t="shared" si="161"/>
        <v>1.6703877104138738</v>
      </c>
      <c r="AW66" s="18">
        <f t="shared" si="161"/>
        <v>1.8002554687147014</v>
      </c>
      <c r="AX66" s="18">
        <f t="shared" si="161"/>
        <v>1.7886410803343693</v>
      </c>
      <c r="AZ66" s="68">
        <f t="shared" si="121"/>
        <v>27.765123982981926</v>
      </c>
      <c r="BA66" s="69">
        <f t="shared" si="122"/>
        <v>57.47287219873143</v>
      </c>
      <c r="BB66" s="69">
        <f t="shared" si="123"/>
        <v>85.237996181713356</v>
      </c>
      <c r="BD66" t="str">
        <f t="shared" si="144"/>
        <v>72 Customer service occupations</v>
      </c>
      <c r="BE66" s="18">
        <f t="shared" si="162"/>
        <v>1.7952715601131226</v>
      </c>
      <c r="BF66" s="18">
        <f t="shared" si="162"/>
        <v>1.8420942164782765</v>
      </c>
      <c r="BG66" s="18">
        <f t="shared" si="162"/>
        <v>1.9047249081971092</v>
      </c>
      <c r="BH66" s="18">
        <f t="shared" si="162"/>
        <v>1.9857651653294728</v>
      </c>
      <c r="BI66" s="18">
        <f t="shared" si="162"/>
        <v>2.0967403476116035</v>
      </c>
      <c r="BK66" s="68">
        <f t="shared" si="125"/>
        <v>9.6882215970673009</v>
      </c>
      <c r="BL66" s="69">
        <f t="shared" si="126"/>
        <v>47.035053607329694</v>
      </c>
      <c r="BM66" s="69">
        <f t="shared" si="127"/>
        <v>56.723275204396998</v>
      </c>
      <c r="BO66" t="str">
        <f t="shared" si="145"/>
        <v>72 Customer service occupations</v>
      </c>
      <c r="BP66" s="18">
        <f t="shared" si="163"/>
        <v>1.9958491192440739</v>
      </c>
      <c r="BQ66" s="18">
        <f t="shared" si="163"/>
        <v>2.0353232012806388</v>
      </c>
      <c r="BR66" s="18">
        <f t="shared" si="163"/>
        <v>2.1861723557079582</v>
      </c>
      <c r="BS66" s="18">
        <f t="shared" si="163"/>
        <v>2.3766684664255506</v>
      </c>
      <c r="BT66" s="18">
        <f t="shared" si="163"/>
        <v>2.6003997717224321</v>
      </c>
      <c r="BV66" s="68">
        <f t="shared" si="129"/>
        <v>7.9115143402864616E-2</v>
      </c>
      <c r="BW66" s="69">
        <f t="shared" si="130"/>
        <v>46.815732798329599</v>
      </c>
      <c r="BX66" s="69">
        <f t="shared" si="131"/>
        <v>46.894847941732472</v>
      </c>
      <c r="BZ66" t="str">
        <f t="shared" si="146"/>
        <v>72 Customer service occupations</v>
      </c>
      <c r="CA66" s="18">
        <f t="shared" si="164"/>
        <v>1.457671767465323</v>
      </c>
      <c r="CB66" s="18">
        <f t="shared" si="164"/>
        <v>1.504837758371449</v>
      </c>
      <c r="CC66" s="18">
        <f t="shared" si="164"/>
        <v>1.5681914659992444</v>
      </c>
      <c r="CD66" s="18">
        <f t="shared" si="164"/>
        <v>1.7003160015785879</v>
      </c>
      <c r="CE66" s="18">
        <f t="shared" si="164"/>
        <v>2.3177660351660494</v>
      </c>
      <c r="CG66" s="68">
        <f t="shared" si="133"/>
        <v>-5.9165115257860394</v>
      </c>
      <c r="CH66" s="69">
        <f t="shared" si="134"/>
        <v>32.358162336519378</v>
      </c>
      <c r="CI66" s="69">
        <f t="shared" si="135"/>
        <v>26.441650810733336</v>
      </c>
      <c r="CK66" t="str">
        <f t="shared" si="147"/>
        <v>72 Customer service occupations</v>
      </c>
      <c r="CL66" s="18">
        <f t="shared" si="165"/>
        <v>1.2581151543246252</v>
      </c>
      <c r="CM66" s="18">
        <f t="shared" si="165"/>
        <v>1.6825592862987797</v>
      </c>
      <c r="CN66" s="18">
        <f t="shared" si="165"/>
        <v>1.9027306806976889</v>
      </c>
      <c r="CO66" s="18">
        <f t="shared" si="165"/>
        <v>2.740100514645218</v>
      </c>
      <c r="CP66" s="18">
        <f t="shared" si="165"/>
        <v>3.7982552383502255</v>
      </c>
      <c r="CR66" s="68">
        <f t="shared" si="137"/>
        <v>85.928308867597323</v>
      </c>
      <c r="CS66" s="69">
        <f t="shared" si="138"/>
        <v>43.341742408988779</v>
      </c>
      <c r="CT66" s="69">
        <f t="shared" si="139"/>
        <v>129.27005127658609</v>
      </c>
    </row>
    <row r="67" spans="1:98" x14ac:dyDescent="0.2">
      <c r="A67" t="str">
        <f t="shared" si="103"/>
        <v>81 Process, plant and machine operatives</v>
      </c>
      <c r="B67" s="18">
        <f t="shared" si="157"/>
        <v>0.25385834028624177</v>
      </c>
      <c r="C67" s="18">
        <f t="shared" si="157"/>
        <v>0.26484387224869721</v>
      </c>
      <c r="D67" s="18">
        <f t="shared" si="157"/>
        <v>0.22904935704178742</v>
      </c>
      <c r="E67" s="18">
        <f t="shared" si="157"/>
        <v>0.25234516215068153</v>
      </c>
      <c r="F67" s="18">
        <f t="shared" si="157"/>
        <v>0.29417177243916842</v>
      </c>
      <c r="H67" s="68">
        <f t="shared" si="105"/>
        <v>93.454116419228583</v>
      </c>
      <c r="I67" s="69">
        <f t="shared" si="106"/>
        <v>74.752048626789673</v>
      </c>
      <c r="J67" s="69">
        <f t="shared" si="107"/>
        <v>168.20616504601824</v>
      </c>
      <c r="L67" t="str">
        <f t="shared" si="140"/>
        <v>81 Process, plant and machine operatives</v>
      </c>
      <c r="M67" s="18">
        <f t="shared" si="158"/>
        <v>0.22101933986094557</v>
      </c>
      <c r="N67" s="18">
        <f t="shared" si="158"/>
        <v>0.22132979381499249</v>
      </c>
      <c r="O67" s="18">
        <f t="shared" si="158"/>
        <v>0.20638636102111274</v>
      </c>
      <c r="P67" s="18">
        <f t="shared" si="158"/>
        <v>0.24874194431314381</v>
      </c>
      <c r="Q67" s="18">
        <f t="shared" si="158"/>
        <v>0.29704719144418551</v>
      </c>
      <c r="S67" s="68">
        <f t="shared" si="109"/>
        <v>116.60313377727289</v>
      </c>
      <c r="T67" s="69">
        <f t="shared" si="110"/>
        <v>75.528734308713325</v>
      </c>
      <c r="U67" s="69">
        <f t="shared" si="111"/>
        <v>192.13186808598621</v>
      </c>
      <c r="W67" t="str">
        <f t="shared" si="141"/>
        <v>81 Process, plant and machine operatives</v>
      </c>
      <c r="X67" s="18">
        <f t="shared" si="159"/>
        <v>0.30642467548668595</v>
      </c>
      <c r="Y67" s="18">
        <f t="shared" si="159"/>
        <v>0.28760715719962787</v>
      </c>
      <c r="Z67" s="18">
        <f t="shared" si="159"/>
        <v>0.27275021618975548</v>
      </c>
      <c r="AA67" s="18">
        <f t="shared" si="159"/>
        <v>0.36946460862197467</v>
      </c>
      <c r="AB67" s="18">
        <f t="shared" si="159"/>
        <v>0.48834975523251445</v>
      </c>
      <c r="AD67" s="68">
        <f t="shared" si="113"/>
        <v>125.08867881509369</v>
      </c>
      <c r="AE67" s="69">
        <f t="shared" si="114"/>
        <v>81.637092510996894</v>
      </c>
      <c r="AF67" s="69">
        <f t="shared" si="115"/>
        <v>206.72577132609061</v>
      </c>
      <c r="AH67" t="str">
        <f t="shared" si="142"/>
        <v>81 Process, plant and machine operatives</v>
      </c>
      <c r="AI67" s="18">
        <f t="shared" si="160"/>
        <v>0.48707162442340973</v>
      </c>
      <c r="AJ67" s="18">
        <f t="shared" si="160"/>
        <v>0.52194865071738772</v>
      </c>
      <c r="AK67" s="18">
        <f t="shared" si="160"/>
        <v>0.5091236581838201</v>
      </c>
      <c r="AL67" s="18">
        <f t="shared" si="160"/>
        <v>0.70311064893623565</v>
      </c>
      <c r="AM67" s="18">
        <f t="shared" si="160"/>
        <v>0.9711611344932175</v>
      </c>
      <c r="AO67" s="68">
        <f t="shared" si="117"/>
        <v>118.39092316624426</v>
      </c>
      <c r="AP67" s="69">
        <f t="shared" si="118"/>
        <v>78.34808070684268</v>
      </c>
      <c r="AQ67" s="69">
        <f t="shared" si="119"/>
        <v>196.73900387308697</v>
      </c>
      <c r="AS67" t="str">
        <f t="shared" si="143"/>
        <v>81 Process, plant and machine operatives</v>
      </c>
      <c r="AT67" s="18">
        <f t="shared" si="161"/>
        <v>1.1544297915921142</v>
      </c>
      <c r="AU67" s="18">
        <f t="shared" si="161"/>
        <v>1.1347468909548939</v>
      </c>
      <c r="AV67" s="18">
        <f t="shared" si="161"/>
        <v>1.0529617379274658</v>
      </c>
      <c r="AW67" s="18">
        <f t="shared" si="161"/>
        <v>1.2094226708778455</v>
      </c>
      <c r="AX67" s="18">
        <f t="shared" si="161"/>
        <v>1.3297978459065012</v>
      </c>
      <c r="AZ67" s="68">
        <f t="shared" si="121"/>
        <v>50.688267789366449</v>
      </c>
      <c r="BA67" s="69">
        <f t="shared" si="122"/>
        <v>61.346098243755655</v>
      </c>
      <c r="BB67" s="69">
        <f t="shared" si="123"/>
        <v>112.03436603312211</v>
      </c>
      <c r="BD67" t="str">
        <f t="shared" si="144"/>
        <v>81 Process, plant and machine operatives</v>
      </c>
      <c r="BE67" s="18">
        <f t="shared" si="162"/>
        <v>1.927559927808624</v>
      </c>
      <c r="BF67" s="18">
        <f t="shared" si="162"/>
        <v>1.9657826696385563</v>
      </c>
      <c r="BG67" s="18">
        <f t="shared" si="162"/>
        <v>1.8253172900209071</v>
      </c>
      <c r="BH67" s="18">
        <f t="shared" si="162"/>
        <v>2.069009161022588</v>
      </c>
      <c r="BI67" s="18">
        <f t="shared" si="162"/>
        <v>2.2688640773947224</v>
      </c>
      <c r="BK67" s="68">
        <f t="shared" si="125"/>
        <v>23.856189724980023</v>
      </c>
      <c r="BL67" s="69">
        <f t="shared" si="126"/>
        <v>41.914769161687069</v>
      </c>
      <c r="BM67" s="69">
        <f t="shared" si="127"/>
        <v>65.770958886667103</v>
      </c>
      <c r="BO67" t="str">
        <f t="shared" si="145"/>
        <v>81 Process, plant and machine operatives</v>
      </c>
      <c r="BP67" s="18">
        <f t="shared" si="163"/>
        <v>2.4350142510045023</v>
      </c>
      <c r="BQ67" s="18">
        <f t="shared" si="163"/>
        <v>2.7155479453751865</v>
      </c>
      <c r="BR67" s="18">
        <f t="shared" si="163"/>
        <v>2.4351014383996397</v>
      </c>
      <c r="BS67" s="18">
        <f t="shared" si="163"/>
        <v>2.7509679237778295</v>
      </c>
      <c r="BT67" s="18">
        <f t="shared" si="163"/>
        <v>2.977769871523861</v>
      </c>
      <c r="BV67" s="68">
        <f t="shared" si="129"/>
        <v>2.887309411610365</v>
      </c>
      <c r="BW67" s="69">
        <f t="shared" si="130"/>
        <v>40.99866884365553</v>
      </c>
      <c r="BX67" s="69">
        <f t="shared" si="131"/>
        <v>43.885978255265897</v>
      </c>
      <c r="BZ67" t="str">
        <f t="shared" si="146"/>
        <v>81 Process, plant and machine operatives</v>
      </c>
      <c r="CA67" s="18">
        <f t="shared" si="164"/>
        <v>3.2541075605629701</v>
      </c>
      <c r="CB67" s="18">
        <f t="shared" si="164"/>
        <v>3.0282369074120843</v>
      </c>
      <c r="CC67" s="18">
        <f t="shared" si="164"/>
        <v>3.0092743291354243</v>
      </c>
      <c r="CD67" s="18">
        <f t="shared" si="164"/>
        <v>3.0153639044977467</v>
      </c>
      <c r="CE67" s="18">
        <f t="shared" si="164"/>
        <v>1.9008083592935192</v>
      </c>
      <c r="CG67" s="68">
        <f t="shared" si="133"/>
        <v>-59.791353271328717</v>
      </c>
      <c r="CH67" s="69">
        <f t="shared" si="134"/>
        <v>25.312447165617225</v>
      </c>
      <c r="CI67" s="69">
        <f t="shared" si="135"/>
        <v>-34.478906105711488</v>
      </c>
      <c r="CK67" t="str">
        <f t="shared" si="147"/>
        <v>81 Process, plant and machine operatives</v>
      </c>
      <c r="CL67" s="18">
        <f t="shared" si="165"/>
        <v>4.2106090601959352</v>
      </c>
      <c r="CM67" s="18">
        <f t="shared" si="165"/>
        <v>3.5205467656657685</v>
      </c>
      <c r="CN67" s="18">
        <f t="shared" si="165"/>
        <v>3.2299834977278659</v>
      </c>
      <c r="CO67" s="18">
        <f t="shared" si="165"/>
        <v>1.6845112368527662</v>
      </c>
      <c r="CP67" s="18">
        <f t="shared" si="165"/>
        <v>1.0968771175691525</v>
      </c>
      <c r="CR67" s="68">
        <f t="shared" si="137"/>
        <v>-68.370205682089932</v>
      </c>
      <c r="CS67" s="69">
        <f t="shared" si="138"/>
        <v>11.454033445798311</v>
      </c>
      <c r="CT67" s="69">
        <f t="shared" si="139"/>
        <v>-56.916172236291629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0.4884891170868097</v>
      </c>
      <c r="C68" s="18">
        <f t="shared" si="157"/>
        <v>0.51843428608697262</v>
      </c>
      <c r="D68" s="18">
        <f t="shared" si="157"/>
        <v>0.47415602119071765</v>
      </c>
      <c r="E68" s="18">
        <f t="shared" si="157"/>
        <v>0.5036514274639885</v>
      </c>
      <c r="F68" s="18">
        <f t="shared" si="157"/>
        <v>0.5297301071981978</v>
      </c>
      <c r="H68" s="68">
        <f t="shared" si="105"/>
        <v>68.282688580523015</v>
      </c>
      <c r="I68" s="69">
        <f t="shared" si="106"/>
        <v>88.805407148316746</v>
      </c>
      <c r="J68" s="69">
        <f t="shared" si="107"/>
        <v>157.08809572883976</v>
      </c>
      <c r="L68" t="str">
        <f t="shared" si="140"/>
        <v>82 Transport and mobile machine drivers and operatives</v>
      </c>
      <c r="M68" s="18">
        <f t="shared" si="158"/>
        <v>0.55176337134021181</v>
      </c>
      <c r="N68" s="18">
        <f t="shared" si="158"/>
        <v>0.61506882551248965</v>
      </c>
      <c r="O68" s="18">
        <f t="shared" si="158"/>
        <v>0.56714004723100853</v>
      </c>
      <c r="P68" s="18">
        <f t="shared" si="158"/>
        <v>0.56041684517068724</v>
      </c>
      <c r="Q68" s="18">
        <f t="shared" si="158"/>
        <v>0.60064478178389724</v>
      </c>
      <c r="S68" s="68">
        <f t="shared" si="109"/>
        <v>59.385082725987772</v>
      </c>
      <c r="T68" s="69">
        <f t="shared" si="110"/>
        <v>82.009159654503407</v>
      </c>
      <c r="U68" s="69">
        <f t="shared" si="111"/>
        <v>141.39424238049119</v>
      </c>
      <c r="W68" t="str">
        <f t="shared" si="141"/>
        <v>82 Transport and mobile machine drivers and operatives</v>
      </c>
      <c r="X68" s="18">
        <f t="shared" si="159"/>
        <v>0.72209069975586226</v>
      </c>
      <c r="Y68" s="18">
        <f t="shared" si="159"/>
        <v>0.82713793703246674</v>
      </c>
      <c r="Z68" s="18">
        <f t="shared" si="159"/>
        <v>0.76770076751980942</v>
      </c>
      <c r="AA68" s="18">
        <f t="shared" si="159"/>
        <v>0.7916284531222797</v>
      </c>
      <c r="AB68" s="18">
        <f t="shared" si="159"/>
        <v>0.93391016103802471</v>
      </c>
      <c r="AD68" s="68">
        <f t="shared" si="113"/>
        <v>52.932894014191248</v>
      </c>
      <c r="AE68" s="69">
        <f t="shared" si="114"/>
        <v>82.569333170494986</v>
      </c>
      <c r="AF68" s="69">
        <f t="shared" si="115"/>
        <v>135.50222718468623</v>
      </c>
      <c r="AH68" t="str">
        <f t="shared" si="142"/>
        <v>82 Transport and mobile machine drivers and operatives</v>
      </c>
      <c r="AI68" s="18">
        <f t="shared" si="160"/>
        <v>1.0867369346095037</v>
      </c>
      <c r="AJ68" s="18">
        <f t="shared" si="160"/>
        <v>1.3192131175857973</v>
      </c>
      <c r="AK68" s="18">
        <f t="shared" si="160"/>
        <v>1.1987043379729425</v>
      </c>
      <c r="AL68" s="18">
        <f t="shared" si="160"/>
        <v>1.3121543758198677</v>
      </c>
      <c r="AM68" s="18">
        <f t="shared" si="160"/>
        <v>1.4482001414115981</v>
      </c>
      <c r="AO68" s="68">
        <f t="shared" si="117"/>
        <v>38.319393950497343</v>
      </c>
      <c r="AP68" s="69">
        <f t="shared" si="118"/>
        <v>79.774867491558396</v>
      </c>
      <c r="AQ68" s="69">
        <f t="shared" si="119"/>
        <v>118.09426144205575</v>
      </c>
      <c r="AS68" t="str">
        <f t="shared" si="143"/>
        <v>82 Transport and mobile machine drivers and operatives</v>
      </c>
      <c r="AT68" s="18">
        <f t="shared" si="161"/>
        <v>1.9133125550287307</v>
      </c>
      <c r="AU68" s="18">
        <f t="shared" si="161"/>
        <v>2.1151883158700242</v>
      </c>
      <c r="AV68" s="18">
        <f t="shared" si="161"/>
        <v>2.0220349690940456</v>
      </c>
      <c r="AW68" s="18">
        <f t="shared" si="161"/>
        <v>2.0536839813343857</v>
      </c>
      <c r="AX68" s="18">
        <f t="shared" si="161"/>
        <v>2.1012603293062164</v>
      </c>
      <c r="AZ68" s="68">
        <f t="shared" si="121"/>
        <v>23.993124817869074</v>
      </c>
      <c r="BA68" s="69">
        <f t="shared" si="122"/>
        <v>75.36110004170186</v>
      </c>
      <c r="BB68" s="69">
        <f t="shared" si="123"/>
        <v>99.354224859570934</v>
      </c>
      <c r="BD68" t="str">
        <f t="shared" si="144"/>
        <v>82 Transport and mobile machine drivers and operatives</v>
      </c>
      <c r="BE68" s="18">
        <f t="shared" si="162"/>
        <v>2.8707021306144251</v>
      </c>
      <c r="BF68" s="18">
        <f t="shared" si="162"/>
        <v>3.0700973805908909</v>
      </c>
      <c r="BG68" s="18">
        <f t="shared" si="162"/>
        <v>2.8153227383651065</v>
      </c>
      <c r="BH68" s="18">
        <f t="shared" si="162"/>
        <v>3.0147892186721315</v>
      </c>
      <c r="BI68" s="18">
        <f t="shared" si="162"/>
        <v>3.330308014191786</v>
      </c>
      <c r="BK68" s="68">
        <f t="shared" si="125"/>
        <v>17.87014517319037</v>
      </c>
      <c r="BL68" s="69">
        <f t="shared" si="126"/>
        <v>55.473052713263606</v>
      </c>
      <c r="BM68" s="69">
        <f t="shared" si="127"/>
        <v>73.343197886453964</v>
      </c>
      <c r="BO68" t="str">
        <f t="shared" si="145"/>
        <v>82 Transport and mobile machine drivers and operatives</v>
      </c>
      <c r="BP68" s="18">
        <f t="shared" si="163"/>
        <v>4.2182756854778534</v>
      </c>
      <c r="BQ68" s="18">
        <f t="shared" si="163"/>
        <v>4.9229485058809992</v>
      </c>
      <c r="BR68" s="18">
        <f t="shared" si="163"/>
        <v>4.2659224106871747</v>
      </c>
      <c r="BS68" s="18">
        <f t="shared" si="163"/>
        <v>4.4209553004629347</v>
      </c>
      <c r="BT68" s="18">
        <f t="shared" si="163"/>
        <v>4.9284646835020807</v>
      </c>
      <c r="BV68" s="68">
        <f t="shared" si="129"/>
        <v>-2.7954861438555274</v>
      </c>
      <c r="BW68" s="69">
        <f t="shared" si="130"/>
        <v>53.561548931688897</v>
      </c>
      <c r="BX68" s="69">
        <f t="shared" si="131"/>
        <v>50.766062787833363</v>
      </c>
      <c r="BZ68" t="str">
        <f t="shared" si="146"/>
        <v>82 Transport and mobile machine drivers and operatives</v>
      </c>
      <c r="CA68" s="18">
        <f t="shared" si="164"/>
        <v>6.2688849667827951</v>
      </c>
      <c r="CB68" s="18">
        <f t="shared" si="164"/>
        <v>6.142897670983122</v>
      </c>
      <c r="CC68" s="18">
        <f t="shared" si="164"/>
        <v>5.5771254754042801</v>
      </c>
      <c r="CD68" s="18">
        <f t="shared" si="164"/>
        <v>5.4807586876796774</v>
      </c>
      <c r="CE68" s="18">
        <f t="shared" si="164"/>
        <v>6.0936020684949526</v>
      </c>
      <c r="CG68" s="68">
        <f t="shared" si="133"/>
        <v>-30.448487576851178</v>
      </c>
      <c r="CH68" s="69">
        <f t="shared" si="134"/>
        <v>38.621052528126</v>
      </c>
      <c r="CI68" s="69">
        <f t="shared" si="135"/>
        <v>8.1725649512748166</v>
      </c>
      <c r="CK68" t="str">
        <f t="shared" si="147"/>
        <v>82 Transport and mobile machine drivers and operatives</v>
      </c>
      <c r="CL68" s="18">
        <f t="shared" si="165"/>
        <v>7.6926854533250948</v>
      </c>
      <c r="CM68" s="18">
        <f t="shared" si="165"/>
        <v>8.9256908138777913</v>
      </c>
      <c r="CN68" s="18">
        <f t="shared" si="165"/>
        <v>8.2859887331564668</v>
      </c>
      <c r="CO68" s="18">
        <f t="shared" si="165"/>
        <v>8.6530016148228377</v>
      </c>
      <c r="CP68" s="18">
        <f t="shared" si="165"/>
        <v>6.7873081668434736</v>
      </c>
      <c r="CR68" s="68">
        <f t="shared" si="137"/>
        <v>-23.705729576622591</v>
      </c>
      <c r="CS68" s="69">
        <f t="shared" si="138"/>
        <v>34.453900857357503</v>
      </c>
      <c r="CT68" s="69">
        <f t="shared" si="139"/>
        <v>10.748171280734915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7.5153827179272941E-3</v>
      </c>
      <c r="C69" s="18">
        <f t="shared" si="157"/>
        <v>5.0325181873343413E-3</v>
      </c>
      <c r="D69" s="18">
        <f t="shared" si="157"/>
        <v>4.676461058988347E-3</v>
      </c>
      <c r="E69" s="18">
        <f t="shared" si="157"/>
        <v>1.8224024653147732E-2</v>
      </c>
      <c r="F69" s="18">
        <f t="shared" si="157"/>
        <v>2.2262735963035088E-2</v>
      </c>
      <c r="H69" s="68">
        <f t="shared" si="105"/>
        <v>617.07943626182464</v>
      </c>
      <c r="I69" s="69">
        <f t="shared" si="106"/>
        <v>364.02888288163859</v>
      </c>
      <c r="J69" s="69">
        <f t="shared" si="107"/>
        <v>981.10831914346318</v>
      </c>
      <c r="L69" t="str">
        <f t="shared" si="140"/>
        <v>91 Elementary trades and related occupations</v>
      </c>
      <c r="M69" s="18">
        <f t="shared" si="158"/>
        <v>0.14153991356394235</v>
      </c>
      <c r="N69" s="18">
        <f t="shared" si="158"/>
        <v>0.14232360409467931</v>
      </c>
      <c r="O69" s="18">
        <f t="shared" si="158"/>
        <v>0.1224105469381765</v>
      </c>
      <c r="P69" s="18">
        <f t="shared" si="158"/>
        <v>0.2128976452479294</v>
      </c>
      <c r="Q69" s="18">
        <f t="shared" si="158"/>
        <v>0.27292587567809878</v>
      </c>
      <c r="S69" s="68">
        <f t="shared" si="109"/>
        <v>235.54143135640038</v>
      </c>
      <c r="T69" s="69">
        <f t="shared" si="110"/>
        <v>127.20150280574107</v>
      </c>
      <c r="U69" s="69">
        <f t="shared" si="111"/>
        <v>362.74293416214147</v>
      </c>
      <c r="W69" t="str">
        <f t="shared" si="141"/>
        <v>91 Elementary trades and related occupations</v>
      </c>
      <c r="X69" s="18">
        <f t="shared" si="159"/>
        <v>0.27645875520054114</v>
      </c>
      <c r="Y69" s="18">
        <f t="shared" si="159"/>
        <v>0.257228565178938</v>
      </c>
      <c r="Z69" s="18">
        <f t="shared" si="159"/>
        <v>0.22984283606084635</v>
      </c>
      <c r="AA69" s="18">
        <f t="shared" si="159"/>
        <v>0.53338520466871153</v>
      </c>
      <c r="AB69" s="18">
        <f t="shared" si="159"/>
        <v>0.65414940372287855</v>
      </c>
      <c r="AD69" s="68">
        <f t="shared" si="113"/>
        <v>257.79458143196302</v>
      </c>
      <c r="AE69" s="69">
        <f t="shared" si="114"/>
        <v>168.94166211376935</v>
      </c>
      <c r="AF69" s="69">
        <f t="shared" si="115"/>
        <v>426.73624354573229</v>
      </c>
      <c r="AH69" t="str">
        <f t="shared" si="142"/>
        <v>91 Elementary trades and related occupations</v>
      </c>
      <c r="AI69" s="18">
        <f t="shared" si="160"/>
        <v>0.68820050828635615</v>
      </c>
      <c r="AJ69" s="18">
        <f t="shared" si="160"/>
        <v>0.70430635429444721</v>
      </c>
      <c r="AK69" s="18">
        <f t="shared" si="160"/>
        <v>0.63560953655968477</v>
      </c>
      <c r="AL69" s="18">
        <f t="shared" si="160"/>
        <v>1.4903050208811062</v>
      </c>
      <c r="AM69" s="18">
        <f t="shared" si="160"/>
        <v>1.9200170231729357</v>
      </c>
      <c r="AO69" s="68">
        <f t="shared" si="117"/>
        <v>245.8447946370847</v>
      </c>
      <c r="AP69" s="69">
        <f t="shared" si="118"/>
        <v>162.82934221947923</v>
      </c>
      <c r="AQ69" s="69">
        <f t="shared" si="119"/>
        <v>408.6741368565639</v>
      </c>
      <c r="AS69" t="str">
        <f t="shared" si="143"/>
        <v>91 Elementary trades and related occupations</v>
      </c>
      <c r="AT69" s="18">
        <f t="shared" si="161"/>
        <v>0.84359662668884261</v>
      </c>
      <c r="AU69" s="18">
        <f t="shared" si="161"/>
        <v>0.73655949726059977</v>
      </c>
      <c r="AV69" s="18">
        <f t="shared" si="161"/>
        <v>0.7766781578277191</v>
      </c>
      <c r="AW69" s="18">
        <f t="shared" si="161"/>
        <v>1.7070109869683794</v>
      </c>
      <c r="AX69" s="18">
        <f t="shared" si="161"/>
        <v>2.0297728142037945</v>
      </c>
      <c r="AZ69" s="68">
        <f t="shared" si="121"/>
        <v>211.82630268179517</v>
      </c>
      <c r="BA69" s="69">
        <f t="shared" si="122"/>
        <v>139.58188288501691</v>
      </c>
      <c r="BB69" s="69">
        <f t="shared" si="123"/>
        <v>351.40818556681211</v>
      </c>
      <c r="BD69" t="str">
        <f t="shared" si="144"/>
        <v>91 Elementary trades and related occupations</v>
      </c>
      <c r="BE69" s="18">
        <f t="shared" si="162"/>
        <v>1.1620809325990868</v>
      </c>
      <c r="BF69" s="18">
        <f t="shared" si="162"/>
        <v>1.0129875063488101</v>
      </c>
      <c r="BG69" s="18">
        <f t="shared" si="162"/>
        <v>0.97484163909857535</v>
      </c>
      <c r="BH69" s="18">
        <f t="shared" si="162"/>
        <v>1.8332234584804159</v>
      </c>
      <c r="BI69" s="18">
        <f t="shared" si="162"/>
        <v>2.2905536936221371</v>
      </c>
      <c r="BK69" s="68">
        <f t="shared" si="125"/>
        <v>134.12835263127647</v>
      </c>
      <c r="BL69" s="69">
        <f t="shared" si="126"/>
        <v>86.856731528705737</v>
      </c>
      <c r="BM69" s="69">
        <f t="shared" si="127"/>
        <v>220.98508415998216</v>
      </c>
      <c r="BO69" t="str">
        <f t="shared" si="145"/>
        <v>91 Elementary trades and related occupations</v>
      </c>
      <c r="BP69" s="18">
        <f t="shared" si="163"/>
        <v>1.8126845830883944</v>
      </c>
      <c r="BQ69" s="18">
        <f t="shared" si="163"/>
        <v>1.7066038463718143</v>
      </c>
      <c r="BR69" s="18">
        <f t="shared" si="163"/>
        <v>1.6030559007784217</v>
      </c>
      <c r="BS69" s="18">
        <f t="shared" si="163"/>
        <v>2.8257831279224712</v>
      </c>
      <c r="BT69" s="18">
        <f t="shared" si="163"/>
        <v>3.4403885321605507</v>
      </c>
      <c r="BV69" s="68">
        <f t="shared" si="129"/>
        <v>80.57040005542737</v>
      </c>
      <c r="BW69" s="69">
        <f t="shared" si="130"/>
        <v>67.306443418942891</v>
      </c>
      <c r="BX69" s="69">
        <f t="shared" si="131"/>
        <v>147.87684347437025</v>
      </c>
      <c r="BZ69" t="str">
        <f t="shared" si="146"/>
        <v>91 Elementary trades and related occupations</v>
      </c>
      <c r="CA69" s="18">
        <f t="shared" si="164"/>
        <v>3.3580513051330865</v>
      </c>
      <c r="CB69" s="18">
        <f t="shared" si="164"/>
        <v>2.879851572783199</v>
      </c>
      <c r="CC69" s="18">
        <f t="shared" si="164"/>
        <v>2.848317228694385</v>
      </c>
      <c r="CD69" s="18">
        <f t="shared" si="164"/>
        <v>4.930696713055573</v>
      </c>
      <c r="CE69" s="18">
        <f t="shared" si="164"/>
        <v>6.3425595505952934</v>
      </c>
      <c r="CG69" s="68">
        <f t="shared" si="133"/>
        <v>41.748705186786715</v>
      </c>
      <c r="CH69" s="69">
        <f t="shared" si="134"/>
        <v>58.096416875497326</v>
      </c>
      <c r="CI69" s="69">
        <f t="shared" si="135"/>
        <v>99.845122062284048</v>
      </c>
      <c r="CK69" t="str">
        <f t="shared" si="147"/>
        <v>91 Elementary trades and related occupations</v>
      </c>
      <c r="CL69" s="18">
        <f t="shared" si="165"/>
        <v>4.7229249313485164</v>
      </c>
      <c r="CM69" s="18">
        <f t="shared" si="165"/>
        <v>3.9628734435120001</v>
      </c>
      <c r="CN69" s="18">
        <f t="shared" si="165"/>
        <v>4.2051294774776684</v>
      </c>
      <c r="CO69" s="18">
        <f t="shared" si="165"/>
        <v>8.5365530303136499</v>
      </c>
      <c r="CP69" s="18">
        <f t="shared" si="165"/>
        <v>10.126564788363217</v>
      </c>
      <c r="CR69" s="68">
        <f t="shared" si="137"/>
        <v>124.29596863469466</v>
      </c>
      <c r="CS69" s="69">
        <f t="shared" si="138"/>
        <v>59.506685200401456</v>
      </c>
      <c r="CT69" s="69">
        <f t="shared" si="139"/>
        <v>183.80265383509612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0.45868200084166</v>
      </c>
      <c r="C70" s="18">
        <f t="shared" si="157"/>
        <v>0.4416603008839709</v>
      </c>
      <c r="D70" s="18">
        <f t="shared" si="157"/>
        <v>0.4452744775878793</v>
      </c>
      <c r="E70" s="18">
        <f t="shared" si="157"/>
        <v>0.39759043408256567</v>
      </c>
      <c r="F70" s="18">
        <f t="shared" si="157"/>
        <v>0.37976713059740175</v>
      </c>
      <c r="H70" s="68">
        <f t="shared" si="105"/>
        <v>28.468195968483776</v>
      </c>
      <c r="I70" s="69">
        <f t="shared" si="106"/>
        <v>63.618677099263735</v>
      </c>
      <c r="J70" s="69">
        <f t="shared" si="107"/>
        <v>92.086873067747504</v>
      </c>
      <c r="L70" t="str">
        <f t="shared" ref="L70" si="166">A70</f>
        <v>92 Elementary administration and service occupations</v>
      </c>
      <c r="M70" s="18">
        <f t="shared" si="158"/>
        <v>1.9884117014880478</v>
      </c>
      <c r="N70" s="18">
        <f t="shared" si="158"/>
        <v>2.1700960109306906</v>
      </c>
      <c r="O70" s="18">
        <f t="shared" si="158"/>
        <v>2.2123234499864681</v>
      </c>
      <c r="P70" s="18">
        <f t="shared" si="158"/>
        <v>2.2238689775289067</v>
      </c>
      <c r="Q70" s="18">
        <f t="shared" si="158"/>
        <v>2.3570210241528393</v>
      </c>
      <c r="S70" s="68">
        <f t="shared" si="109"/>
        <v>60.337501721393657</v>
      </c>
      <c r="T70" s="69">
        <f t="shared" si="110"/>
        <v>74.23920906407831</v>
      </c>
      <c r="U70" s="69">
        <f t="shared" si="111"/>
        <v>134.57671078547196</v>
      </c>
      <c r="W70" t="str">
        <f t="shared" ref="W70" si="167">A70</f>
        <v>92 Elementary administration and service occupations</v>
      </c>
      <c r="X70" s="18">
        <f t="shared" si="159"/>
        <v>3.5810130326742544</v>
      </c>
      <c r="Y70" s="18">
        <f t="shared" si="159"/>
        <v>3.9569405422705213</v>
      </c>
      <c r="Z70" s="18">
        <f t="shared" si="159"/>
        <v>3.9675794891557743</v>
      </c>
      <c r="AA70" s="18">
        <f t="shared" si="159"/>
        <v>3.968464481419546</v>
      </c>
      <c r="AB70" s="18">
        <f t="shared" si="159"/>
        <v>4.3196760421892195</v>
      </c>
      <c r="AD70" s="68">
        <f t="shared" si="113"/>
        <v>36.87159317350087</v>
      </c>
      <c r="AE70" s="69">
        <f t="shared" si="114"/>
        <v>73.579418596642171</v>
      </c>
      <c r="AF70" s="69">
        <f t="shared" si="115"/>
        <v>110.45101177014305</v>
      </c>
      <c r="AH70" t="str">
        <f t="shared" ref="AH70" si="168">L70</f>
        <v>92 Elementary administration and service occupations</v>
      </c>
      <c r="AI70" s="18">
        <f t="shared" si="160"/>
        <v>5.9277397508219831</v>
      </c>
      <c r="AJ70" s="18">
        <f t="shared" si="160"/>
        <v>7.0209896082128509</v>
      </c>
      <c r="AK70" s="18">
        <f t="shared" si="160"/>
        <v>7.2325165882931515</v>
      </c>
      <c r="AL70" s="18">
        <f t="shared" si="160"/>
        <v>7.4231930041212149</v>
      </c>
      <c r="AM70" s="18">
        <f t="shared" si="160"/>
        <v>8.3247402564007587</v>
      </c>
      <c r="AO70" s="68">
        <f t="shared" si="117"/>
        <v>31.779489931370303</v>
      </c>
      <c r="AP70" s="69">
        <f t="shared" si="118"/>
        <v>68.453980374860762</v>
      </c>
      <c r="AQ70" s="69">
        <f t="shared" si="119"/>
        <v>100.23347030623107</v>
      </c>
      <c r="AS70" t="str">
        <f t="shared" ref="AS70" si="169">W70</f>
        <v>92 Elementary administration and service occupations</v>
      </c>
      <c r="AT70" s="18">
        <f t="shared" si="161"/>
        <v>5.8914485642401804</v>
      </c>
      <c r="AU70" s="18">
        <f t="shared" si="161"/>
        <v>6.3165273275336817</v>
      </c>
      <c r="AV70" s="18">
        <f t="shared" si="161"/>
        <v>6.6373365455844953</v>
      </c>
      <c r="AW70" s="18">
        <f t="shared" si="161"/>
        <v>6.5916304964341128</v>
      </c>
      <c r="AX70" s="18">
        <f t="shared" si="161"/>
        <v>7.2795195303206119</v>
      </c>
      <c r="AZ70" s="68">
        <f t="shared" si="121"/>
        <v>30.862520902391161</v>
      </c>
      <c r="BA70" s="69">
        <f t="shared" si="122"/>
        <v>67.04010118719944</v>
      </c>
      <c r="BB70" s="69">
        <f t="shared" si="123"/>
        <v>97.902622089590608</v>
      </c>
      <c r="BD70" t="str">
        <f t="shared" ref="BD70" si="170">AH70</f>
        <v>92 Elementary administration and service occupations</v>
      </c>
      <c r="BE70" s="18">
        <f t="shared" si="162"/>
        <v>9.8599961913885075</v>
      </c>
      <c r="BF70" s="18">
        <f t="shared" si="162"/>
        <v>9.3309653141112872</v>
      </c>
      <c r="BG70" s="18">
        <f t="shared" si="162"/>
        <v>9.1392948222074555</v>
      </c>
      <c r="BH70" s="18">
        <f t="shared" si="162"/>
        <v>7.7438322127328956</v>
      </c>
      <c r="BI70" s="18">
        <f t="shared" si="162"/>
        <v>7.0538274102864218</v>
      </c>
      <c r="BK70" s="68">
        <f t="shared" si="125"/>
        <v>-23.09408458981942</v>
      </c>
      <c r="BL70" s="69">
        <f t="shared" si="126"/>
        <v>41.995639612670402</v>
      </c>
      <c r="BM70" s="69">
        <f t="shared" si="127"/>
        <v>18.901555022850989</v>
      </c>
      <c r="BO70" t="str">
        <f t="shared" ref="BO70" si="171">AS70</f>
        <v>92 Elementary administration and service occupations</v>
      </c>
      <c r="BP70" s="18">
        <f t="shared" si="163"/>
        <v>14.816049850735338</v>
      </c>
      <c r="BQ70" s="18">
        <f t="shared" si="163"/>
        <v>15.067649765020372</v>
      </c>
      <c r="BR70" s="18">
        <f t="shared" si="163"/>
        <v>14.733431877477695</v>
      </c>
      <c r="BS70" s="18">
        <f t="shared" si="163"/>
        <v>14.001099076484897</v>
      </c>
      <c r="BT70" s="18">
        <f t="shared" si="163"/>
        <v>14.174449118801787</v>
      </c>
      <c r="BV70" s="68">
        <f t="shared" si="129"/>
        <v>-19.055004019665915</v>
      </c>
      <c r="BW70" s="69">
        <f t="shared" si="130"/>
        <v>41.66893220333737</v>
      </c>
      <c r="BX70" s="69">
        <f t="shared" si="131"/>
        <v>22.613928183671451</v>
      </c>
      <c r="BZ70" t="str">
        <f t="shared" ref="BZ70" si="172">BD70</f>
        <v>92 Elementary administration and service occupations</v>
      </c>
      <c r="CA70" s="18">
        <f t="shared" si="164"/>
        <v>19.258525113507662</v>
      </c>
      <c r="CB70" s="18">
        <f t="shared" si="164"/>
        <v>20.107822013292171</v>
      </c>
      <c r="CC70" s="18">
        <f t="shared" si="164"/>
        <v>19.471877991346869</v>
      </c>
      <c r="CD70" s="18">
        <f t="shared" si="164"/>
        <v>18.715498322672612</v>
      </c>
      <c r="CE70" s="18">
        <f t="shared" si="164"/>
        <v>18.358183242575478</v>
      </c>
      <c r="CG70" s="68">
        <f t="shared" si="133"/>
        <v>-39.984315384600777</v>
      </c>
      <c r="CH70" s="69">
        <f t="shared" si="134"/>
        <v>31.97834429439445</v>
      </c>
      <c r="CI70" s="69">
        <f t="shared" si="135"/>
        <v>-8.0059710902063284</v>
      </c>
      <c r="CK70" t="str">
        <f t="shared" ref="CK70" si="173">BO70</f>
        <v>92 Elementary administration and service occupations</v>
      </c>
      <c r="CL70" s="18">
        <f t="shared" si="165"/>
        <v>27.095654089631505</v>
      </c>
      <c r="CM70" s="18">
        <f t="shared" si="165"/>
        <v>24.320277332428269</v>
      </c>
      <c r="CN70" s="18">
        <f t="shared" si="165"/>
        <v>23.709322096126094</v>
      </c>
      <c r="CO70" s="18">
        <f t="shared" si="165"/>
        <v>16.790938974839982</v>
      </c>
      <c r="CP70" s="18">
        <f t="shared" si="165"/>
        <v>13.618244377916028</v>
      </c>
      <c r="CR70" s="68">
        <f t="shared" si="137"/>
        <v>-46.501613829799595</v>
      </c>
      <c r="CS70" s="69">
        <f t="shared" si="138"/>
        <v>16.27068174774708</v>
      </c>
      <c r="CT70" s="69">
        <f t="shared" si="139"/>
        <v>-30.230932082052519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50.628119807363049</v>
      </c>
      <c r="I72" s="67">
        <f>IF(D35&gt;0,I35/D35*100,0)</f>
        <v>61.097122625819289</v>
      </c>
      <c r="J72" s="67">
        <f t="shared" ref="J72" si="175">IF(D35&gt;0,(J35/D35)*100,0)</f>
        <v>111.72524243318233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50.494378851787211</v>
      </c>
      <c r="T72" s="67">
        <f t="shared" ref="T72" si="177">IF(O35&gt;0,T35/O35*100,0)</f>
        <v>64.286083946471834</v>
      </c>
      <c r="U72" s="67">
        <f t="shared" ref="U72" si="178">IF(O35&gt;0,(U35/O35)*100,0)</f>
        <v>114.78046279825904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25.715197255402828</v>
      </c>
      <c r="AE72" s="67">
        <f t="shared" ref="AE72" si="180">IF(Z35&gt;0,AE35/Z35*100,0)</f>
        <v>60.603388138140488</v>
      </c>
      <c r="AF72" s="67">
        <f t="shared" ref="AF72" si="181">IF(Z35&gt;0,(AF35/Z35)*100,0)</f>
        <v>86.318585393543316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14.489739928236769</v>
      </c>
      <c r="AP72" s="67">
        <f t="shared" ref="AP72" si="183">IF(AK35&gt;0,AP35/AK35*100,0)</f>
        <v>55.942913375503181</v>
      </c>
      <c r="AQ72" s="67">
        <f t="shared" ref="AQ72" si="184">IF(AK35&gt;0,(AQ35/AK35)*100,0)</f>
        <v>70.43265330373994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19.318121040125948</v>
      </c>
      <c r="BA72" s="67">
        <f t="shared" ref="BA72" si="186">IF(AV35&gt;0,BA35/AV35*100,0)</f>
        <v>56.290538951113291</v>
      </c>
      <c r="BB72" s="67">
        <f t="shared" ref="BB72" si="187">IF(AV35&gt;0,(BB35/AV35)*100,0)</f>
        <v>75.608659991239236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-0.35681430475374365</v>
      </c>
      <c r="BL72" s="67">
        <f t="shared" ref="BL72" si="189">IF(BG35&gt;0,BL35/BG35*100,0)</f>
        <v>45.209599356754779</v>
      </c>
      <c r="BM72" s="67">
        <f t="shared" ref="BM72" si="190">IF(BG35&gt;0,(BM35/BG35)*100,0)</f>
        <v>44.852785052001039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-15.862861822472563</v>
      </c>
      <c r="BW72" s="67">
        <f t="shared" ref="BW72" si="192">IF(BR35&gt;0,BW35/BR35*100,0)</f>
        <v>40.81784960762824</v>
      </c>
      <c r="BX72" s="67">
        <f t="shared" ref="BX72" si="193">IF(BR35&gt;0,(BX35/BR35)*100,0)</f>
        <v>24.95498778515568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-36.343478384723824</v>
      </c>
      <c r="CH72" s="67">
        <f t="shared" ref="CH72" si="195">IF(CC35&gt;0,CH35/CC35*100,0)</f>
        <v>32.469633486254736</v>
      </c>
      <c r="CI72" s="67">
        <f t="shared" ref="CI72" si="196">IF(CC35&gt;0,(CI35/CC35)*100,0)</f>
        <v>-3.8738448984690868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-6.8594721806335244</v>
      </c>
      <c r="CS72" s="67">
        <f t="shared" ref="CS72" si="198">IF(CN35&gt;0,CS35/CN35*100,0)</f>
        <v>27.669388569914627</v>
      </c>
      <c r="CT72" s="67">
        <f t="shared" ref="CT72" si="199">IF(CN35&gt;0,(CT35/CN35)*100,0)</f>
        <v>20.809916389281099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Dorset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Dorset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Dorset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Dorset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Dorset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Dorset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Dorset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Dorset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Dorset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6.0187938914862515</v>
      </c>
      <c r="C82" s="18">
        <f t="shared" si="210"/>
        <v>14.728057441445475</v>
      </c>
      <c r="D82" s="18">
        <f t="shared" si="210"/>
        <v>0.49318380067233658</v>
      </c>
      <c r="E82" s="18">
        <f t="shared" si="210"/>
        <v>2.868473298502483</v>
      </c>
      <c r="F82" s="18">
        <f t="shared" ref="F82:F107" si="211">IF(AND(F$6-C$6 &lt;&gt; 0,C8&lt;&gt;0,F8&lt;&gt;0),(EXP(LN(F8/C8)/(F$6-C$6))-1)*100,0)</f>
        <v>2.8190236980955685</v>
      </c>
      <c r="H82" s="18">
        <f t="shared" ref="H82:H107" si="212">IF($F$6-$D$6 &lt;&gt; 0,(EXP(LN(1+(H45/100))/($F$6-$D$6))-1)*100,0)</f>
        <v>2.0705366510182843</v>
      </c>
      <c r="I82" s="18">
        <f t="shared" ref="I82:I107" si="213">IF(D8&gt;0,((1+(I8/D8))^(1/($F$6-$D$6))-1)*100,0)</f>
        <v>3.2277617033553474</v>
      </c>
      <c r="J82" s="18">
        <f t="shared" ref="J82:J107" si="214">IF($F$6-$D$6 &lt;&gt; 0,(EXP(LN(1+(J45/100))/($F$6-$D$6))-1)*100,0)</f>
        <v>4.6251760182162371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7.2778421504500868</v>
      </c>
      <c r="N82" s="18">
        <f t="shared" si="215"/>
        <v>10.161046682395082</v>
      </c>
      <c r="O82" s="18">
        <f t="shared" si="215"/>
        <v>0.12543474389574705</v>
      </c>
      <c r="P82" s="18">
        <f t="shared" si="215"/>
        <v>2.5641744795819044</v>
      </c>
      <c r="Q82" s="18">
        <f t="shared" ref="Q82:Q107" si="216">IF(AND(Q$6-N$6 &lt;&gt; 0,N8&lt;&gt;0,Q8&lt;&gt;0),(EXP(LN(Q8/N8)/(Q$6-N$6))-1)*100,0)</f>
        <v>2.2513824645973068</v>
      </c>
      <c r="S82" s="18">
        <f t="shared" ref="S82:S107" si="217">IF($F$6-$D$6 &lt;&gt; 0,(EXP(LN(1+(S45/100))/($F$6-$D$6))-1)*100,0)</f>
        <v>1.744731681431122</v>
      </c>
      <c r="T82" s="18">
        <f t="shared" ref="T82:T107" si="218">IF(O8&gt;0,((1+(T8/O8))^(1/($F$6-$D$6))-1)*100,0)</f>
        <v>3.1646342215962742</v>
      </c>
      <c r="U82" s="18">
        <f t="shared" ref="U82:U107" si="219">IF($F$6-$D$6 &lt;&gt; 0,(EXP(LN(1+(U45/100))/($F$6-$D$6))-1)*100,0)</f>
        <v>4.342403519835103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5.0494009435657627</v>
      </c>
      <c r="Y82" s="18">
        <f t="shared" si="220"/>
        <v>-1.3837279105214151</v>
      </c>
      <c r="Z82" s="18">
        <f t="shared" si="220"/>
        <v>-1.4225543976324362</v>
      </c>
      <c r="AA82" s="18">
        <f t="shared" si="220"/>
        <v>1.3376290815940495</v>
      </c>
      <c r="AB82" s="18">
        <f t="shared" ref="AB82:AB107" si="221">IF(AND(AB$6-Y$6 &lt;&gt; 0,Y8&lt;&gt;0,AB8&lt;&gt;0),(EXP(LN(AB8/Y8)/(AB$6-Y$6))-1)*100,0)</f>
        <v>0.29608615622600531</v>
      </c>
      <c r="AD82" s="18">
        <f t="shared" ref="AD82:AD107" si="222">IF($F$6-$D$6 &lt;&gt; 0,(EXP(LN(1+(AD45/100))/($F$6-$D$6))-1)*100,0)</f>
        <v>0.40908578872129731</v>
      </c>
      <c r="AE82" s="18">
        <f t="shared" ref="AE82:AE107" si="223">IF(Z8&gt;0,((1+(AE8/Z8))^(1/($F$6-$D$6))-1)*100,0)</f>
        <v>3.0207179662873562</v>
      </c>
      <c r="AF82" s="18">
        <f t="shared" ref="AF82:AF107" si="224">IF($F$6-$D$6 &lt;&gt; 0,(EXP(LN(1+(AF45/100))/($F$6-$D$6))-1)*100,0)</f>
        <v>3.2931709014518473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4.5736770914496905</v>
      </c>
      <c r="AJ82" s="18">
        <f t="shared" si="225"/>
        <v>1.8456347977950704</v>
      </c>
      <c r="AK82" s="18">
        <f t="shared" si="225"/>
        <v>-1.9616630515123634</v>
      </c>
      <c r="AL82" s="18">
        <f t="shared" si="225"/>
        <v>1.1656203580256097</v>
      </c>
      <c r="AM82" s="18">
        <f t="shared" ref="AM82:AM107" si="226">IF(AND(AM$6-AJ$6 &lt;&gt; 0,AJ8&lt;&gt;0,AM8&lt;&gt;0),(EXP(LN(AM8/AJ8)/(AM$6-AJ$6))-1)*100,0)</f>
        <v>0.21972903858520354</v>
      </c>
      <c r="AO82" s="18">
        <f t="shared" ref="AO82:AO107" si="227">IF($F$6-$D$6 &lt;&gt; 0,(EXP(LN(1+(AO45/100))/($F$6-$D$6))-1)*100,0)</f>
        <v>0.11226284322096713</v>
      </c>
      <c r="AP82" s="18">
        <f t="shared" ref="AP82:AP107" si="228">IF(AK8&gt;0,((1+(AP8/AK8))^(1/($F$6-$D$6))-1)*100,0)</f>
        <v>2.7671401941186113</v>
      </c>
      <c r="AQ82" s="18">
        <f t="shared" ref="AQ82:AQ107" si="229">IF($F$6-$D$6 &lt;&gt; 0,(EXP(LN(1+(AQ45/100))/($F$6-$D$6))-1)*100,0)</f>
        <v>2.8439503548699285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4.4157347017047766</v>
      </c>
      <c r="AU82" s="18">
        <f t="shared" si="230"/>
        <v>0.67289942615418319</v>
      </c>
      <c r="AV82" s="18">
        <f t="shared" si="230"/>
        <v>-2.6783435773311881</v>
      </c>
      <c r="AW82" s="18">
        <f t="shared" si="230"/>
        <v>1.1184184695487209</v>
      </c>
      <c r="AX82" s="18">
        <f t="shared" ref="AX82:AX107" si="231">IF(AND(AX$6-AU$6 &lt;&gt; 0,AU8&lt;&gt;0,AX8&lt;&gt;0),(EXP(LN(AX8/AU8)/(AX$6-AU$6))-1)*100,0)</f>
        <v>-0.11128641857189869</v>
      </c>
      <c r="AZ82" s="18">
        <f t="shared" ref="AZ82:AZ107" si="232">IF($F$6-$D$6 &lt;&gt; 0,(EXP(LN(1+(AZ45/100))/($F$6-$D$6))-1)*100,0)</f>
        <v>-0.16334776003887885</v>
      </c>
      <c r="BA82" s="18">
        <f t="shared" ref="BA82:BA107" si="233">IF(AV8&gt;0,((1+(BA8/AV8))^(1/($F$6-$D$6))-1)*100,0)</f>
        <v>2.6900832609338288</v>
      </c>
      <c r="BB82" s="18">
        <f t="shared" ref="BB82:BB107" si="234">IF($F$6-$D$6 &lt;&gt; 0,(EXP(LN(1+(BB45/100))/($F$6-$D$6))-1)*100,0)</f>
        <v>2.5778622470000068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1.3966466360983532</v>
      </c>
      <c r="BF82" s="18">
        <f t="shared" si="235"/>
        <v>9.4430731734246329</v>
      </c>
      <c r="BG82" s="18">
        <f t="shared" si="235"/>
        <v>-2.9340132576860745</v>
      </c>
      <c r="BH82" s="18">
        <f t="shared" si="235"/>
        <v>0.66517562533787711</v>
      </c>
      <c r="BI82" s="18">
        <f t="shared" ref="BI82:BI107" si="236">IF(AND(BI$6-BF$6 &lt;&gt; 0,BF8&lt;&gt;0,BI8&lt;&gt;0),(EXP(LN(BI8/BF8)/(BI$6-BF$6))-1)*100,0)</f>
        <v>4.7735404869841958E-2</v>
      </c>
      <c r="BK82" s="18">
        <f t="shared" ref="BK82:BK107" si="237">IF($F$6-$D$6 &lt;&gt; 0,(EXP(LN(1+(BK45/100))/($F$6-$D$6))-1)*100,0)</f>
        <v>-0.54914337142885072</v>
      </c>
      <c r="BL82" s="18">
        <f t="shared" ref="BL82:BL107" si="238">IF(BG8&gt;0,((1+(BL8/BG8))^(1/($F$6-$D$6))-1)*100,0)</f>
        <v>2.2601029181836152</v>
      </c>
      <c r="BM82" s="18">
        <f t="shared" ref="BM82:BM107" si="239">IF($F$6-$D$6 &lt;&gt; 0,(EXP(LN(1+(BM45/100))/($F$6-$D$6))-1)*100,0)</f>
        <v>1.8629576249038271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2.4457820876068403</v>
      </c>
      <c r="BQ82" s="18">
        <f t="shared" si="240"/>
        <v>-4.9858181116474887</v>
      </c>
      <c r="BR82" s="18">
        <f t="shared" si="240"/>
        <v>-2.8736699053570458</v>
      </c>
      <c r="BS82" s="18">
        <f t="shared" si="240"/>
        <v>-1.68157641810327</v>
      </c>
      <c r="BT82" s="18">
        <f t="shared" ref="BT82:BT107" si="241">IF(AND(BT$6-BQ$6 &lt;&gt; 0,BQ8&lt;&gt;0,BT8&lt;&gt;0),(EXP(LN(BT8/BQ8)/(BT$6-BQ$6))-1)*100,0)</f>
        <v>-2.2647114053938933</v>
      </c>
      <c r="BV82" s="18">
        <f t="shared" ref="BV82:BV107" si="242">IF($F$6-$D$6 &lt;&gt; 0,(EXP(LN(1+(BV45/100))/($F$6-$D$6))-1)*100,0)</f>
        <v>-2.0805578114595602</v>
      </c>
      <c r="BW82" s="18">
        <f t="shared" ref="BW82:BW107" si="243">IF(BR8&gt;0,((1+(BW8/BR8))^(1/($F$6-$D$6))-1)*100,0)</f>
        <v>2.1384428095452712</v>
      </c>
      <c r="BX82" s="18">
        <f t="shared" ref="BX82:BX107" si="244">IF($F$6-$D$6 &lt;&gt; 0,(EXP(LN(1+(BX45/100))/($F$6-$D$6))-1)*100,0)</f>
        <v>0.65597614898873502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0.44430352263036266</v>
      </c>
      <c r="CB82" s="18">
        <f t="shared" si="245"/>
        <v>-1.6965207175829056</v>
      </c>
      <c r="CC82" s="18">
        <f t="shared" si="245"/>
        <v>-1.527217139467052</v>
      </c>
      <c r="CD82" s="18">
        <f t="shared" si="245"/>
        <v>-2.553905227141362</v>
      </c>
      <c r="CE82" s="18">
        <f t="shared" ref="CE82:CE107" si="246">IF(AND(CE$6-CB$6 &lt;&gt; 0,CB8&lt;&gt;0,CE8&lt;&gt;0),(EXP(LN(CE8/CB8)/(CE$6-CB$6))-1)*100,0)</f>
        <v>-2.1806785110755178</v>
      </c>
      <c r="CG82" s="18">
        <f t="shared" ref="CG82:CG107" si="247">IF($F$6-$D$6 &lt;&gt; 0,(EXP(LN(1+(CG45/100))/($F$6-$D$6))-1)*100,0)</f>
        <v>-2.2128707833738437</v>
      </c>
      <c r="CH82" s="18">
        <f t="shared" ref="CH82:CH107" si="248">IF(CC8&gt;0,((1+(CH8/CC8))^(1/($F$6-$D$6))-1)*100,0)</f>
        <v>2.1258180388192383</v>
      </c>
      <c r="CI82" s="18">
        <f t="shared" ref="CI82:CI107" si="249">IF($F$6-$D$6 &lt;&gt; 0,(EXP(LN(1+(CI45/100))/($F$6-$D$6))-1)*100,0)</f>
        <v>0.55062203937477072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4.7924429852620465</v>
      </c>
      <c r="CM82" s="18">
        <f t="shared" si="250"/>
        <v>-7.0471487923889242</v>
      </c>
      <c r="CN82" s="18">
        <f t="shared" si="250"/>
        <v>2.2116655824914844</v>
      </c>
      <c r="CO82" s="18">
        <f t="shared" si="250"/>
        <v>2.3467251212998974</v>
      </c>
      <c r="CP82" s="18">
        <f t="shared" ref="CP82:CP107" si="251">IF(AND(CP$6-CM$6 &lt;&gt; 0,CM8&lt;&gt;0,CP8&lt;&gt;0),(EXP(LN(CP8/CM8)/(CP$6-CM$6))-1)*100,0)</f>
        <v>1.6907696584504972</v>
      </c>
      <c r="CR82" s="18">
        <f t="shared" ref="CR82:CR107" si="252">IF($F$6-$D$6 &lt;&gt; 0,(EXP(LN(1+(CR45/100))/($F$6-$D$6))-1)*100,0)</f>
        <v>2.301685457359115</v>
      </c>
      <c r="CS82" s="18">
        <f t="shared" ref="CS82:CS107" si="253">IF(CN8&gt;0,((1+(CS8/CN8))^(1/($F$6-$D$6))-1)*100,0)</f>
        <v>2.0693696058486699</v>
      </c>
      <c r="CT82" s="18">
        <f t="shared" ref="CT82:CT107" si="254">IF($F$6-$D$6 &lt;&gt; 0,(EXP(LN(1+(CT45/100))/($F$6-$D$6))-1)*100,0)</f>
        <v>3.8661777678993037</v>
      </c>
    </row>
    <row r="83" spans="1:98" x14ac:dyDescent="0.2">
      <c r="A83" t="str">
        <f t="shared" si="209"/>
        <v>12 Other managers and proprietors</v>
      </c>
      <c r="B83" s="18">
        <f t="shared" si="210"/>
        <v>7.4268429851480411</v>
      </c>
      <c r="C83" s="18">
        <f t="shared" si="210"/>
        <v>1.1949666772071321</v>
      </c>
      <c r="D83" s="18">
        <f t="shared" si="210"/>
        <v>3.3635948191142573</v>
      </c>
      <c r="E83" s="18">
        <f t="shared" si="210"/>
        <v>3.1215022378912494</v>
      </c>
      <c r="F83" s="18">
        <f t="shared" si="211"/>
        <v>3.0755303269631717</v>
      </c>
      <c r="H83" s="18">
        <f t="shared" si="212"/>
        <v>3.2021366975098831</v>
      </c>
      <c r="I83" s="18">
        <f t="shared" si="213"/>
        <v>4.006577261177835</v>
      </c>
      <c r="J83" s="18">
        <f t="shared" si="214"/>
        <v>6.0310736868611992</v>
      </c>
      <c r="L83" t="str">
        <f t="shared" ref="L83:L106" si="255">A83</f>
        <v>12 Other managers and proprietors</v>
      </c>
      <c r="M83" s="18">
        <f t="shared" si="215"/>
        <v>6.1845644712227088</v>
      </c>
      <c r="N83" s="18">
        <f t="shared" si="215"/>
        <v>8.6408511225483977</v>
      </c>
      <c r="O83" s="18">
        <f t="shared" si="215"/>
        <v>3.2324219083409211</v>
      </c>
      <c r="P83" s="18">
        <f t="shared" si="215"/>
        <v>3.1765600421736151</v>
      </c>
      <c r="Q83" s="18">
        <f t="shared" si="216"/>
        <v>3.5273890830028964</v>
      </c>
      <c r="S83" s="18">
        <f t="shared" si="217"/>
        <v>3.1951773047133036</v>
      </c>
      <c r="T83" s="18">
        <f t="shared" si="218"/>
        <v>3.9399116154237745</v>
      </c>
      <c r="U83" s="18">
        <f t="shared" si="219"/>
        <v>5.9754371930841543</v>
      </c>
      <c r="W83" t="str">
        <f t="shared" ref="W83:W106" si="256">A83</f>
        <v>12 Other managers and proprietors</v>
      </c>
      <c r="X83" s="18">
        <f t="shared" si="220"/>
        <v>3.4714756171204231</v>
      </c>
      <c r="Y83" s="18">
        <f t="shared" si="220"/>
        <v>-3.2393866696111662</v>
      </c>
      <c r="Z83" s="18">
        <f t="shared" si="220"/>
        <v>1.6004408031612405</v>
      </c>
      <c r="AA83" s="18">
        <f t="shared" si="220"/>
        <v>1.9191003915213445</v>
      </c>
      <c r="AB83" s="18">
        <f t="shared" si="221"/>
        <v>1.4894208837396894</v>
      </c>
      <c r="AD83" s="18">
        <f t="shared" si="222"/>
        <v>1.8127696339358401</v>
      </c>
      <c r="AE83" s="18">
        <f t="shared" si="223"/>
        <v>3.7132443954534855</v>
      </c>
      <c r="AF83" s="18">
        <f t="shared" si="224"/>
        <v>4.8580347182761274</v>
      </c>
      <c r="AH83" t="str">
        <f t="shared" ref="AH83:AH106" si="257">L83</f>
        <v>12 Other managers and proprietors</v>
      </c>
      <c r="AI83" s="18">
        <f t="shared" si="225"/>
        <v>4.3542518105178285</v>
      </c>
      <c r="AJ83" s="18">
        <f t="shared" si="225"/>
        <v>2.6647378004083233</v>
      </c>
      <c r="AK83" s="18">
        <f t="shared" si="225"/>
        <v>0.54672791784575736</v>
      </c>
      <c r="AL83" s="18">
        <f t="shared" si="225"/>
        <v>2.0875093868587102</v>
      </c>
      <c r="AM83" s="18">
        <f t="shared" si="226"/>
        <v>1.6393066067468709</v>
      </c>
      <c r="AO83" s="18">
        <f t="shared" si="227"/>
        <v>1.5713098301318729</v>
      </c>
      <c r="AP83" s="18">
        <f t="shared" si="228"/>
        <v>3.6393338991977942</v>
      </c>
      <c r="AQ83" s="18">
        <f t="shared" si="229"/>
        <v>4.6344608275473709</v>
      </c>
      <c r="AS83" t="str">
        <f t="shared" ref="AS83:AS106" si="258">W83</f>
        <v>12 Other managers and proprietors</v>
      </c>
      <c r="AT83" s="18">
        <f t="shared" si="230"/>
        <v>2.8182542945516031</v>
      </c>
      <c r="AU83" s="18">
        <f t="shared" si="230"/>
        <v>-0.79083661064816013</v>
      </c>
      <c r="AV83" s="18">
        <f t="shared" si="230"/>
        <v>1.6595231493168106</v>
      </c>
      <c r="AW83" s="18">
        <f t="shared" si="230"/>
        <v>1.6895673543942058</v>
      </c>
      <c r="AX83" s="18">
        <f t="shared" si="231"/>
        <v>1.5233658729089106</v>
      </c>
      <c r="AZ83" s="18">
        <f t="shared" si="232"/>
        <v>1.6795516329212612</v>
      </c>
      <c r="BA83" s="18">
        <f t="shared" si="233"/>
        <v>3.5498009319419266</v>
      </c>
      <c r="BB83" s="18">
        <f t="shared" si="234"/>
        <v>4.6285513908866482</v>
      </c>
      <c r="BD83" t="str">
        <f t="shared" ref="BD83:BD106" si="259">AH83</f>
        <v>12 Other managers and proprietors</v>
      </c>
      <c r="BE83" s="18">
        <f t="shared" si="235"/>
        <v>-2.1977271581663183</v>
      </c>
      <c r="BF83" s="18">
        <f t="shared" si="235"/>
        <v>6.8060091895550956</v>
      </c>
      <c r="BG83" s="18">
        <f t="shared" si="235"/>
        <v>-0.85658126248774336</v>
      </c>
      <c r="BH83" s="18">
        <f t="shared" si="235"/>
        <v>0.38375470165070702</v>
      </c>
      <c r="BI83" s="18">
        <f t="shared" si="236"/>
        <v>0.38280884021595352</v>
      </c>
      <c r="BK83" s="18">
        <f t="shared" si="237"/>
        <v>-3.14052414878363E-2</v>
      </c>
      <c r="BL83" s="18">
        <f t="shared" si="238"/>
        <v>2.5904057192973173</v>
      </c>
      <c r="BM83" s="18">
        <f t="shared" si="239"/>
        <v>2.5684674093596094</v>
      </c>
      <c r="BO83" t="str">
        <f t="shared" ref="BO83:BO106" si="260">AS83</f>
        <v>12 Other managers and proprietors</v>
      </c>
      <c r="BP83" s="18">
        <f t="shared" si="240"/>
        <v>0.13678849882761135</v>
      </c>
      <c r="BQ83" s="18">
        <f t="shared" si="240"/>
        <v>-4.6474772759693916</v>
      </c>
      <c r="BR83" s="18">
        <f t="shared" si="240"/>
        <v>0.68051467942924493</v>
      </c>
      <c r="BS83" s="18">
        <f t="shared" si="240"/>
        <v>-0.39269098995867724</v>
      </c>
      <c r="BT83" s="18">
        <f t="shared" si="241"/>
        <v>-0.33085969798035686</v>
      </c>
      <c r="BV83" s="18">
        <f t="shared" si="242"/>
        <v>-3.6232921345613622E-2</v>
      </c>
      <c r="BW83" s="18">
        <f t="shared" si="243"/>
        <v>2.9136362829469187</v>
      </c>
      <c r="BX83" s="18">
        <f t="shared" si="244"/>
        <v>2.8894206157139113</v>
      </c>
      <c r="BZ83" t="str">
        <f t="shared" ref="BZ83:BZ106" si="261">BD83</f>
        <v>12 Other managers and proprietors</v>
      </c>
      <c r="CA83" s="18">
        <f t="shared" si="245"/>
        <v>-1.9551809210177851</v>
      </c>
      <c r="CB83" s="18">
        <f t="shared" si="245"/>
        <v>-12.980850218038709</v>
      </c>
      <c r="CC83" s="18">
        <f t="shared" si="245"/>
        <v>0.28970688699632152</v>
      </c>
      <c r="CD83" s="18">
        <f t="shared" si="245"/>
        <v>-2.7981819946759523</v>
      </c>
      <c r="CE83" s="18">
        <f t="shared" si="246"/>
        <v>-2.520109485424471</v>
      </c>
      <c r="CG83" s="18">
        <f t="shared" si="247"/>
        <v>-1.7795968156283926</v>
      </c>
      <c r="CH83" s="18">
        <f t="shared" si="248"/>
        <v>2.336480984079059</v>
      </c>
      <c r="CI83" s="18">
        <f t="shared" si="249"/>
        <v>1.0975697265061424</v>
      </c>
      <c r="CK83" t="str">
        <f t="shared" ref="CK83:CK106" si="262">BO83</f>
        <v>12 Other managers and proprietors</v>
      </c>
      <c r="CL83" s="18">
        <f t="shared" si="250"/>
        <v>1.1626513627944091</v>
      </c>
      <c r="CM83" s="18">
        <f t="shared" si="250"/>
        <v>-12.507268811218697</v>
      </c>
      <c r="CN83" s="18">
        <f t="shared" si="250"/>
        <v>3.9730269463409185</v>
      </c>
      <c r="CO83" s="18">
        <f t="shared" si="250"/>
        <v>2.6391771758060623</v>
      </c>
      <c r="CP83" s="18">
        <f t="shared" si="251"/>
        <v>2.0308933887518865</v>
      </c>
      <c r="CR83" s="18">
        <f t="shared" si="252"/>
        <v>3.0818815435700087</v>
      </c>
      <c r="CS83" s="18">
        <f t="shared" si="253"/>
        <v>2.4508491151351341</v>
      </c>
      <c r="CT83" s="18">
        <f t="shared" si="254"/>
        <v>4.7800859223383618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5.7990369943581088</v>
      </c>
      <c r="C84" s="18">
        <f t="shared" si="210"/>
        <v>7.7273639370665892</v>
      </c>
      <c r="D84" s="18">
        <f t="shared" si="210"/>
        <v>4.8988534393994865</v>
      </c>
      <c r="E84" s="18">
        <f t="shared" si="210"/>
        <v>2.5381530076997949</v>
      </c>
      <c r="F84" s="18">
        <f t="shared" si="211"/>
        <v>3.5892443831070375</v>
      </c>
      <c r="H84" s="18">
        <f t="shared" si="212"/>
        <v>3.3190903814829031</v>
      </c>
      <c r="I84" s="18">
        <f t="shared" si="213"/>
        <v>2.8428491592436211</v>
      </c>
      <c r="J84" s="18">
        <f t="shared" si="214"/>
        <v>5.2507187383201481</v>
      </c>
      <c r="L84" t="str">
        <f t="shared" si="255"/>
        <v>21 Science, research, engineering and technology professionals</v>
      </c>
      <c r="M84" s="18">
        <f t="shared" si="215"/>
        <v>5.9293301508336116</v>
      </c>
      <c r="N84" s="18">
        <f t="shared" si="215"/>
        <v>14.258983253310898</v>
      </c>
      <c r="O84" s="18">
        <f t="shared" si="215"/>
        <v>6.4599235119388698</v>
      </c>
      <c r="P84" s="18">
        <f t="shared" si="215"/>
        <v>3.0495361298404688</v>
      </c>
      <c r="Q84" s="18">
        <f t="shared" si="216"/>
        <v>4.7773945244580451</v>
      </c>
      <c r="S84" s="18">
        <f t="shared" si="217"/>
        <v>4.1740169116436077</v>
      </c>
      <c r="T84" s="18">
        <f t="shared" si="218"/>
        <v>3.1864367730832122</v>
      </c>
      <c r="U84" s="18">
        <f t="shared" si="219"/>
        <v>6.1487000343280585</v>
      </c>
      <c r="W84" t="str">
        <f t="shared" si="256"/>
        <v>21 Science, research, engineering and technology professionals</v>
      </c>
      <c r="X84" s="18">
        <f t="shared" si="220"/>
        <v>2.2213267662230862</v>
      </c>
      <c r="Y84" s="18">
        <f t="shared" si="220"/>
        <v>-0.45800208649708907</v>
      </c>
      <c r="Z84" s="18">
        <f t="shared" si="220"/>
        <v>3.9233383219671847</v>
      </c>
      <c r="AA84" s="18">
        <f t="shared" si="220"/>
        <v>0.89914690458203772</v>
      </c>
      <c r="AB84" s="18">
        <f t="shared" si="221"/>
        <v>1.7484779534671313</v>
      </c>
      <c r="AD84" s="18">
        <f t="shared" si="222"/>
        <v>1.8973037632860068</v>
      </c>
      <c r="AE84" s="18">
        <f t="shared" si="223"/>
        <v>2.704488091918833</v>
      </c>
      <c r="AF84" s="18">
        <f t="shared" si="224"/>
        <v>4.0651253764113049</v>
      </c>
      <c r="AH84" t="str">
        <f t="shared" si="257"/>
        <v>21 Science, research, engineering and technology professionals</v>
      </c>
      <c r="AI84" s="18">
        <f t="shared" si="225"/>
        <v>2.6452137159334477</v>
      </c>
      <c r="AJ84" s="18">
        <f t="shared" si="225"/>
        <v>3.4498338831155717</v>
      </c>
      <c r="AK84" s="18">
        <f t="shared" si="225"/>
        <v>4.3426352870785445</v>
      </c>
      <c r="AL84" s="18">
        <f t="shared" si="225"/>
        <v>1.6157307106088314</v>
      </c>
      <c r="AM84" s="18">
        <f t="shared" si="226"/>
        <v>2.5747614176990119</v>
      </c>
      <c r="AO84" s="18">
        <f t="shared" si="227"/>
        <v>2.5166871365772003</v>
      </c>
      <c r="AP84" s="18">
        <f t="shared" si="228"/>
        <v>2.7558395332342167</v>
      </c>
      <c r="AQ84" s="18">
        <f t="shared" si="229"/>
        <v>4.5717819814304894</v>
      </c>
      <c r="AS84" t="str">
        <f t="shared" si="258"/>
        <v>21 Science, research, engineering and technology professionals</v>
      </c>
      <c r="AT84" s="18">
        <f t="shared" si="230"/>
        <v>1.63648695489651</v>
      </c>
      <c r="AU84" s="18">
        <f t="shared" si="230"/>
        <v>-0.49250695296358948</v>
      </c>
      <c r="AV84" s="18">
        <f t="shared" si="230"/>
        <v>1.7416554694736686</v>
      </c>
      <c r="AW84" s="18">
        <f t="shared" si="230"/>
        <v>0.25455054455374437</v>
      </c>
      <c r="AX84" s="18">
        <f t="shared" si="231"/>
        <v>0.66984976179411682</v>
      </c>
      <c r="AZ84" s="18">
        <f t="shared" si="232"/>
        <v>0.74782122405869789</v>
      </c>
      <c r="BA84" s="18">
        <f t="shared" si="233"/>
        <v>2.2933548949212179</v>
      </c>
      <c r="BB84" s="18">
        <f t="shared" si="234"/>
        <v>2.845834074819531</v>
      </c>
      <c r="BD84" t="str">
        <f t="shared" si="259"/>
        <v>21 Science, research, engineering and technology professionals</v>
      </c>
      <c r="BE84" s="18">
        <f t="shared" si="235"/>
        <v>-1.1677902293156905</v>
      </c>
      <c r="BF84" s="18">
        <f t="shared" si="235"/>
        <v>9.2595221702302268</v>
      </c>
      <c r="BG84" s="18">
        <f t="shared" si="235"/>
        <v>1.6510376033607388</v>
      </c>
      <c r="BH84" s="18">
        <f t="shared" si="235"/>
        <v>-9.460952626992869E-2</v>
      </c>
      <c r="BI84" s="18">
        <f t="shared" si="236"/>
        <v>1.0111288389697437</v>
      </c>
      <c r="BK84" s="18">
        <f t="shared" si="237"/>
        <v>0.48391629303472516</v>
      </c>
      <c r="BL84" s="18">
        <f t="shared" si="238"/>
        <v>1.8027262664783938</v>
      </c>
      <c r="BM84" s="18">
        <f t="shared" si="239"/>
        <v>2.1825067534727349</v>
      </c>
      <c r="BO84" t="str">
        <f t="shared" si="260"/>
        <v>21 Science, research, engineering and technology professionals</v>
      </c>
      <c r="BP84" s="18">
        <f t="shared" si="240"/>
        <v>1.1992636778263011</v>
      </c>
      <c r="BQ84" s="18">
        <f t="shared" si="240"/>
        <v>-3.6045927745310458</v>
      </c>
      <c r="BR84" s="18">
        <f t="shared" si="240"/>
        <v>3.4579920414597121</v>
      </c>
      <c r="BS84" s="18">
        <f t="shared" si="240"/>
        <v>-0.62224762819359514</v>
      </c>
      <c r="BT84" s="18">
        <f t="shared" si="241"/>
        <v>0.44377275235436553</v>
      </c>
      <c r="BV84" s="18">
        <f t="shared" si="242"/>
        <v>0.7196315649248719</v>
      </c>
      <c r="BW84" s="18">
        <f t="shared" si="243"/>
        <v>2.1411142989721688</v>
      </c>
      <c r="BX84" s="18">
        <f t="shared" si="244"/>
        <v>2.6832434116208947</v>
      </c>
      <c r="BZ84" t="str">
        <f t="shared" si="261"/>
        <v>21 Science, research, engineering and technology professionals</v>
      </c>
      <c r="CA84" s="18">
        <f t="shared" si="245"/>
        <v>-1.5707740101630341</v>
      </c>
      <c r="CB84" s="18">
        <f t="shared" si="245"/>
        <v>-4.555872001157157</v>
      </c>
      <c r="CC84" s="18">
        <f t="shared" si="245"/>
        <v>4.4966497194550481</v>
      </c>
      <c r="CD84" s="18">
        <f t="shared" si="245"/>
        <v>-3.3773567359138834</v>
      </c>
      <c r="CE84" s="18">
        <f t="shared" si="246"/>
        <v>-1.0585805037769846</v>
      </c>
      <c r="CG84" s="18">
        <f t="shared" si="247"/>
        <v>-0.82092237805513335</v>
      </c>
      <c r="CH84" s="18">
        <f t="shared" si="248"/>
        <v>1.890846757792497</v>
      </c>
      <c r="CI84" s="18">
        <f t="shared" si="249"/>
        <v>1.2684004463383358</v>
      </c>
      <c r="CK84" t="str">
        <f t="shared" si="262"/>
        <v>21 Science, research, engineering and technology professionals</v>
      </c>
      <c r="CL84" s="18">
        <f t="shared" si="250"/>
        <v>7.1846846452626512</v>
      </c>
      <c r="CM84" s="18">
        <f t="shared" si="250"/>
        <v>-0.86081408718517993</v>
      </c>
      <c r="CN84" s="18">
        <f t="shared" si="250"/>
        <v>11.592074700544973</v>
      </c>
      <c r="CO84" s="18">
        <f t="shared" si="250"/>
        <v>4.1709629876704346</v>
      </c>
      <c r="CP84" s="18">
        <f t="shared" si="251"/>
        <v>6.1066079515015526</v>
      </c>
      <c r="CR84" s="18">
        <f t="shared" si="252"/>
        <v>6.5881448091356543</v>
      </c>
      <c r="CS84" s="18">
        <f t="shared" si="253"/>
        <v>2.9574355309329503</v>
      </c>
      <c r="CT84" s="18">
        <f t="shared" si="254"/>
        <v>7.9547547621436676</v>
      </c>
    </row>
    <row r="85" spans="1:98" x14ac:dyDescent="0.2">
      <c r="A85" t="str">
        <f t="shared" si="209"/>
        <v>22 Health professionals</v>
      </c>
      <c r="B85" s="18">
        <f t="shared" si="210"/>
        <v>7.9938455720269364</v>
      </c>
      <c r="C85" s="18">
        <f t="shared" si="210"/>
        <v>3.1853513735280004</v>
      </c>
      <c r="D85" s="18">
        <f t="shared" si="210"/>
        <v>3.4378588442275815</v>
      </c>
      <c r="E85" s="18">
        <f t="shared" si="210"/>
        <v>2.3795584372974465</v>
      </c>
      <c r="F85" s="18">
        <f t="shared" si="211"/>
        <v>2.7594476487701414</v>
      </c>
      <c r="H85" s="18">
        <f t="shared" si="212"/>
        <v>2.7311166521899244</v>
      </c>
      <c r="I85" s="18">
        <f t="shared" si="213"/>
        <v>3.3587391586835214</v>
      </c>
      <c r="J85" s="18">
        <f t="shared" si="214"/>
        <v>5.2010306397075157</v>
      </c>
      <c r="L85" t="str">
        <f t="shared" si="255"/>
        <v>22 Health professionals</v>
      </c>
      <c r="M85" s="18">
        <f t="shared" si="215"/>
        <v>8.417344936982385</v>
      </c>
      <c r="N85" s="18">
        <f t="shared" si="215"/>
        <v>3.5741478824002471</v>
      </c>
      <c r="O85" s="18">
        <f t="shared" si="215"/>
        <v>2.0634015461496569</v>
      </c>
      <c r="P85" s="18">
        <f t="shared" si="215"/>
        <v>1.8803315056310055</v>
      </c>
      <c r="Q85" s="18">
        <f t="shared" si="216"/>
        <v>2.0426117996493298</v>
      </c>
      <c r="S85" s="18">
        <f t="shared" si="217"/>
        <v>1.9413183377106291</v>
      </c>
      <c r="T85" s="18">
        <f t="shared" si="218"/>
        <v>3.3285149350650522</v>
      </c>
      <c r="U85" s="18">
        <f t="shared" si="219"/>
        <v>4.6186001403424104</v>
      </c>
      <c r="W85" t="str">
        <f t="shared" si="256"/>
        <v>22 Health professionals</v>
      </c>
      <c r="X85" s="18">
        <f t="shared" si="220"/>
        <v>5.5109600827756289</v>
      </c>
      <c r="Y85" s="18">
        <f t="shared" si="220"/>
        <v>-3.3924785995042117</v>
      </c>
      <c r="Z85" s="18">
        <f t="shared" si="220"/>
        <v>0.44463755191188614</v>
      </c>
      <c r="AA85" s="18">
        <f t="shared" si="220"/>
        <v>1.1139352727985274</v>
      </c>
      <c r="AB85" s="18">
        <f t="shared" si="221"/>
        <v>0.6171885713769143</v>
      </c>
      <c r="AD85" s="18">
        <f t="shared" si="222"/>
        <v>0.89034196492836504</v>
      </c>
      <c r="AE85" s="18">
        <f t="shared" si="223"/>
        <v>3.1925821685395706</v>
      </c>
      <c r="AF85" s="18">
        <f t="shared" si="224"/>
        <v>3.7792329146141501</v>
      </c>
      <c r="AH85" t="str">
        <f t="shared" si="257"/>
        <v>22 Health professionals</v>
      </c>
      <c r="AI85" s="18">
        <f t="shared" si="225"/>
        <v>-4.0310766295128424</v>
      </c>
      <c r="AJ85" s="18">
        <f t="shared" si="225"/>
        <v>-13.551819498680207</v>
      </c>
      <c r="AK85" s="18">
        <f t="shared" si="225"/>
        <v>-11.15930951733457</v>
      </c>
      <c r="AL85" s="18">
        <f t="shared" si="225"/>
        <v>-8.6801780268847661</v>
      </c>
      <c r="AM85" s="18">
        <f t="shared" si="226"/>
        <v>-9.7719383071881101</v>
      </c>
      <c r="AO85" s="18">
        <f t="shared" si="227"/>
        <v>-9.5141481637008862</v>
      </c>
      <c r="AP85" s="18">
        <f t="shared" si="228"/>
        <v>1.1503193463766381</v>
      </c>
      <c r="AQ85" s="18">
        <f t="shared" si="229"/>
        <v>-5.7651577391454438</v>
      </c>
      <c r="AS85" t="str">
        <f t="shared" si="258"/>
        <v>22 Health professionals</v>
      </c>
      <c r="AT85" s="18">
        <f t="shared" si="230"/>
        <v>4.5277172364027285</v>
      </c>
      <c r="AU85" s="18">
        <f t="shared" si="230"/>
        <v>10.534666989277564</v>
      </c>
      <c r="AV85" s="18">
        <f t="shared" si="230"/>
        <v>0.63076606113097178</v>
      </c>
      <c r="AW85" s="18">
        <f t="shared" si="230"/>
        <v>1.0626864107835532</v>
      </c>
      <c r="AX85" s="18">
        <f t="shared" si="231"/>
        <v>1.4942173655837721</v>
      </c>
      <c r="AZ85" s="18">
        <f t="shared" si="232"/>
        <v>0.91850736859280246</v>
      </c>
      <c r="BA85" s="18">
        <f t="shared" si="233"/>
        <v>2.954282737323588</v>
      </c>
      <c r="BB85" s="18">
        <f t="shared" si="234"/>
        <v>3.5789619545938844</v>
      </c>
      <c r="BD85" t="str">
        <f t="shared" si="259"/>
        <v>22 Health professionals</v>
      </c>
      <c r="BE85" s="18">
        <f t="shared" si="235"/>
        <v>4.8007970372059283</v>
      </c>
      <c r="BF85" s="18">
        <f t="shared" si="235"/>
        <v>7.4293380419254484</v>
      </c>
      <c r="BG85" s="18">
        <f t="shared" si="235"/>
        <v>0.18448750397059843</v>
      </c>
      <c r="BH85" s="18">
        <f t="shared" si="235"/>
        <v>1.0692340340698436</v>
      </c>
      <c r="BI85" s="18">
        <f t="shared" si="236"/>
        <v>1.1770914370999863</v>
      </c>
      <c r="BK85" s="18">
        <f t="shared" si="237"/>
        <v>0.77345376409228006</v>
      </c>
      <c r="BL85" s="18">
        <f t="shared" si="238"/>
        <v>3.155605760418001</v>
      </c>
      <c r="BM85" s="18">
        <f t="shared" si="239"/>
        <v>3.666214929158973</v>
      </c>
      <c r="BO85" t="str">
        <f t="shared" si="260"/>
        <v>22 Health professionals</v>
      </c>
      <c r="BP85" s="18">
        <f t="shared" si="240"/>
        <v>3.0121917465506742</v>
      </c>
      <c r="BQ85" s="18">
        <f t="shared" si="240"/>
        <v>-0.77188868273947442</v>
      </c>
      <c r="BR85" s="18">
        <f t="shared" si="240"/>
        <v>-0.43716133330143903</v>
      </c>
      <c r="BS85" s="18">
        <f t="shared" si="240"/>
        <v>-1.9729094690109861</v>
      </c>
      <c r="BT85" s="18">
        <f t="shared" si="241"/>
        <v>-1.4205506627360087</v>
      </c>
      <c r="BV85" s="18">
        <f t="shared" si="242"/>
        <v>-1.4636437189787688</v>
      </c>
      <c r="BW85" s="18">
        <f t="shared" si="243"/>
        <v>2.4357112723807806</v>
      </c>
      <c r="BX85" s="18">
        <f t="shared" si="244"/>
        <v>1.4242723348761421</v>
      </c>
      <c r="BZ85" t="str">
        <f t="shared" si="261"/>
        <v>22 Health professionals</v>
      </c>
      <c r="CA85" s="18">
        <f t="shared" si="245"/>
        <v>4.7052036123411689</v>
      </c>
      <c r="CB85" s="18">
        <f t="shared" si="245"/>
        <v>-18.590547622954102</v>
      </c>
      <c r="CC85" s="18">
        <f t="shared" si="245"/>
        <v>0.43158001505152477</v>
      </c>
      <c r="CD85" s="18">
        <f t="shared" si="245"/>
        <v>-4.0200044834763693</v>
      </c>
      <c r="CE85" s="18">
        <f t="shared" si="246"/>
        <v>-3.6471427757364339</v>
      </c>
      <c r="CG85" s="18">
        <f t="shared" si="247"/>
        <v>-2.5585102176526875</v>
      </c>
      <c r="CH85" s="18">
        <f t="shared" si="248"/>
        <v>2.2284474230996221</v>
      </c>
      <c r="CI85" s="18">
        <f t="shared" si="249"/>
        <v>0.45012398014108168</v>
      </c>
      <c r="CK85" t="str">
        <f t="shared" si="262"/>
        <v>22 Health professionals</v>
      </c>
      <c r="CL85" s="18">
        <f t="shared" si="250"/>
        <v>13.255617961947564</v>
      </c>
      <c r="CM85" s="18">
        <f t="shared" si="250"/>
        <v>2.3059720651819715</v>
      </c>
      <c r="CN85" s="18">
        <f t="shared" si="250"/>
        <v>7.5424922180205245</v>
      </c>
      <c r="CO85" s="18">
        <f t="shared" si="250"/>
        <v>5.8563662459029331</v>
      </c>
      <c r="CP85" s="18">
        <f t="shared" si="251"/>
        <v>6.1538391596163367</v>
      </c>
      <c r="CR85" s="18">
        <f t="shared" si="252"/>
        <v>6.4154502172685479</v>
      </c>
      <c r="CS85" s="18">
        <f t="shared" si="253"/>
        <v>3.3294928621905751</v>
      </c>
      <c r="CT85" s="18">
        <f t="shared" si="254"/>
        <v>8.0082528016039767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3.2874926055616926</v>
      </c>
      <c r="C86" s="18">
        <f t="shared" si="210"/>
        <v>4.5321809746576625</v>
      </c>
      <c r="D86" s="18">
        <f t="shared" si="210"/>
        <v>1.3991058227191822</v>
      </c>
      <c r="E86" s="18">
        <f t="shared" si="210"/>
        <v>1.6528841215272649</v>
      </c>
      <c r="F86" s="18">
        <f t="shared" si="211"/>
        <v>1.7509811168327838</v>
      </c>
      <c r="H86" s="18">
        <f t="shared" si="212"/>
        <v>1.5682208616592863</v>
      </c>
      <c r="I86" s="18">
        <f t="shared" si="213"/>
        <v>3.0719492184172026</v>
      </c>
      <c r="J86" s="18">
        <f t="shared" si="214"/>
        <v>4.138544560209767</v>
      </c>
      <c r="L86" t="str">
        <f t="shared" si="255"/>
        <v>23 Teaching and other educational professionals</v>
      </c>
      <c r="M86" s="18">
        <f t="shared" si="215"/>
        <v>3.7439810692176057</v>
      </c>
      <c r="N86" s="18">
        <f t="shared" si="215"/>
        <v>1.9235186952245131</v>
      </c>
      <c r="O86" s="18">
        <f t="shared" si="215"/>
        <v>1.2601994398011351</v>
      </c>
      <c r="P86" s="18">
        <f t="shared" si="215"/>
        <v>1.4528926946779652</v>
      </c>
      <c r="Q86" s="18">
        <f t="shared" si="216"/>
        <v>1.4219696190836517</v>
      </c>
      <c r="S86" s="18">
        <f t="shared" si="217"/>
        <v>1.3886209012581752</v>
      </c>
      <c r="T86" s="18">
        <f t="shared" si="218"/>
        <v>3.1599986363006316</v>
      </c>
      <c r="U86" s="18">
        <f t="shared" si="219"/>
        <v>4.0900532253748789</v>
      </c>
      <c r="W86" t="str">
        <f t="shared" si="256"/>
        <v>23 Teaching and other educational professionals</v>
      </c>
      <c r="X86" s="18">
        <f t="shared" si="220"/>
        <v>-1.7533587959524422</v>
      </c>
      <c r="Y86" s="18">
        <f t="shared" si="220"/>
        <v>-2.6598403412235405</v>
      </c>
      <c r="Z86" s="18">
        <f t="shared" si="220"/>
        <v>-3.569438955306814</v>
      </c>
      <c r="AA86" s="18">
        <f t="shared" si="220"/>
        <v>-1.336545045738502</v>
      </c>
      <c r="AB86" s="18">
        <f t="shared" si="221"/>
        <v>-2.122460179203467</v>
      </c>
      <c r="AD86" s="18">
        <f t="shared" si="222"/>
        <v>-2.0865295336784606</v>
      </c>
      <c r="AE86" s="18">
        <f t="shared" si="223"/>
        <v>2.381452390895844</v>
      </c>
      <c r="AF86" s="18">
        <f t="shared" si="224"/>
        <v>0.94909264926943404</v>
      </c>
      <c r="AH86" t="str">
        <f t="shared" si="257"/>
        <v>23 Teaching and other educational professionals</v>
      </c>
      <c r="AI86" s="18">
        <f t="shared" si="225"/>
        <v>-10.946704325950973</v>
      </c>
      <c r="AJ86" s="18">
        <f t="shared" si="225"/>
        <v>-11.949493359302799</v>
      </c>
      <c r="AK86" s="18">
        <f t="shared" si="225"/>
        <v>-9.0794292198314039</v>
      </c>
      <c r="AL86" s="18">
        <f t="shared" si="225"/>
        <v>0.35818360090724699</v>
      </c>
      <c r="AM86" s="18">
        <f t="shared" si="226"/>
        <v>-3.4842567651727774</v>
      </c>
      <c r="AO86" s="18">
        <f t="shared" si="227"/>
        <v>-2.8917980729875836</v>
      </c>
      <c r="AP86" s="18">
        <f t="shared" si="228"/>
        <v>1.2380793413381275</v>
      </c>
      <c r="AQ86" s="18">
        <f t="shared" si="229"/>
        <v>-1.1037811681049225</v>
      </c>
      <c r="AS86" t="str">
        <f t="shared" si="258"/>
        <v>23 Teaching and other educational professionals</v>
      </c>
      <c r="AT86" s="18">
        <f t="shared" si="230"/>
        <v>0.12964380545077425</v>
      </c>
      <c r="AU86" s="18">
        <f t="shared" si="230"/>
        <v>4.1716892274860751</v>
      </c>
      <c r="AV86" s="18">
        <f t="shared" si="230"/>
        <v>-3.6383684181071074</v>
      </c>
      <c r="AW86" s="18">
        <f t="shared" si="230"/>
        <v>-0.62222275316252684</v>
      </c>
      <c r="AX86" s="18">
        <f t="shared" si="231"/>
        <v>-1.2845337390004041</v>
      </c>
      <c r="AZ86" s="18">
        <f t="shared" si="232"/>
        <v>-1.637950905351504</v>
      </c>
      <c r="BA86" s="18">
        <f t="shared" si="233"/>
        <v>2.3001308275254928</v>
      </c>
      <c r="BB86" s="18">
        <f t="shared" si="234"/>
        <v>1.1498879736325351</v>
      </c>
      <c r="BD86" t="str">
        <f t="shared" si="259"/>
        <v>23 Teaching and other educational professionals</v>
      </c>
      <c r="BE86" s="18">
        <f t="shared" si="235"/>
        <v>-1.4696749927141872</v>
      </c>
      <c r="BF86" s="18">
        <f t="shared" si="235"/>
        <v>13.235908535778652</v>
      </c>
      <c r="BG86" s="18">
        <f t="shared" si="235"/>
        <v>-0.98621527143845089</v>
      </c>
      <c r="BH86" s="18">
        <f t="shared" si="235"/>
        <v>1.7776405579160715</v>
      </c>
      <c r="BI86" s="18">
        <f t="shared" si="236"/>
        <v>1.5808029575284266</v>
      </c>
      <c r="BK86" s="18">
        <f t="shared" si="237"/>
        <v>0.84788772348514119</v>
      </c>
      <c r="BL86" s="18">
        <f t="shared" si="238"/>
        <v>2.3751261291738546</v>
      </c>
      <c r="BM86" s="18">
        <f t="shared" si="239"/>
        <v>2.9960544063516226</v>
      </c>
      <c r="BO86" t="str">
        <f t="shared" si="260"/>
        <v>23 Teaching and other educational professionals</v>
      </c>
      <c r="BP86" s="18">
        <f t="shared" si="240"/>
        <v>-1.3362182067030881</v>
      </c>
      <c r="BQ86" s="18">
        <f t="shared" si="240"/>
        <v>1.6225696771470677</v>
      </c>
      <c r="BR86" s="18">
        <f t="shared" si="240"/>
        <v>-1.7946503871164587</v>
      </c>
      <c r="BS86" s="18">
        <f t="shared" si="240"/>
        <v>-0.6993230441195375</v>
      </c>
      <c r="BT86" s="18">
        <f t="shared" si="241"/>
        <v>-0.89986418584325767</v>
      </c>
      <c r="BV86" s="18">
        <f t="shared" si="242"/>
        <v>-1.0657828804957026</v>
      </c>
      <c r="BW86" s="18">
        <f t="shared" si="243"/>
        <v>2.3014463727889067</v>
      </c>
      <c r="BX86" s="18">
        <f t="shared" si="244"/>
        <v>1.5435740622153249</v>
      </c>
      <c r="BZ86" t="str">
        <f t="shared" si="261"/>
        <v>23 Teaching and other educational professionals</v>
      </c>
      <c r="CA86" s="18">
        <f t="shared" si="245"/>
        <v>-0.91969319399884952</v>
      </c>
      <c r="CB86" s="18">
        <f t="shared" si="245"/>
        <v>-5.2473137452485492</v>
      </c>
      <c r="CC86" s="18">
        <f t="shared" si="245"/>
        <v>0.74896861105639978</v>
      </c>
      <c r="CD86" s="18">
        <f t="shared" si="245"/>
        <v>-1.4857007972099323</v>
      </c>
      <c r="CE86" s="18">
        <f t="shared" si="246"/>
        <v>-1.0338430390581577</v>
      </c>
      <c r="CG86" s="18">
        <f t="shared" si="247"/>
        <v>-0.74637335898052326</v>
      </c>
      <c r="CH86" s="18">
        <f t="shared" si="248"/>
        <v>2.3793600522995062</v>
      </c>
      <c r="CI86" s="18">
        <f t="shared" si="249"/>
        <v>1.8508411729174279</v>
      </c>
      <c r="CK86" t="str">
        <f t="shared" si="262"/>
        <v>23 Teaching and other educational professionals</v>
      </c>
      <c r="CL86" s="18">
        <f t="shared" si="250"/>
        <v>7.4767962512438224</v>
      </c>
      <c r="CM86" s="18">
        <f t="shared" si="250"/>
        <v>10.086028642938128</v>
      </c>
      <c r="CN86" s="18">
        <f t="shared" si="250"/>
        <v>4.6761452572532836</v>
      </c>
      <c r="CO86" s="18">
        <f t="shared" si="250"/>
        <v>2.7435765044521832</v>
      </c>
      <c r="CP86" s="18">
        <f t="shared" si="251"/>
        <v>3.7904393451801077</v>
      </c>
      <c r="CR86" s="18">
        <f t="shared" si="252"/>
        <v>3.3837687838259134</v>
      </c>
      <c r="CS86" s="18">
        <f t="shared" si="253"/>
        <v>2.5948059007236735</v>
      </c>
      <c r="CT86" s="18">
        <f t="shared" si="254"/>
        <v>5.1233700444868857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6.5002403403769948</v>
      </c>
      <c r="C87" s="18">
        <f t="shared" si="210"/>
        <v>17.169425724989228</v>
      </c>
      <c r="D87" s="18">
        <f t="shared" si="210"/>
        <v>3.260698135128437</v>
      </c>
      <c r="E87" s="18">
        <f t="shared" si="210"/>
        <v>2.9607696148703067</v>
      </c>
      <c r="F87" s="18">
        <f t="shared" si="211"/>
        <v>3.8904103696939307</v>
      </c>
      <c r="H87" s="18">
        <f t="shared" si="212"/>
        <v>3.060648866998128</v>
      </c>
      <c r="I87" s="18">
        <f t="shared" si="213"/>
        <v>3.3365593725856568</v>
      </c>
      <c r="J87" s="18">
        <f t="shared" si="214"/>
        <v>5.4221251125303516</v>
      </c>
      <c r="L87" t="str">
        <f t="shared" si="255"/>
        <v>24 Business, media and public service professionals</v>
      </c>
      <c r="M87" s="18">
        <f t="shared" si="215"/>
        <v>7.0399326953622499</v>
      </c>
      <c r="N87" s="18">
        <f t="shared" si="215"/>
        <v>10.231834563478138</v>
      </c>
      <c r="O87" s="18">
        <f t="shared" si="215"/>
        <v>2.5926500248723894</v>
      </c>
      <c r="P87" s="18">
        <f t="shared" si="215"/>
        <v>2.2195922990050132</v>
      </c>
      <c r="Q87" s="18">
        <f t="shared" si="216"/>
        <v>2.8198243221683406</v>
      </c>
      <c r="S87" s="18">
        <f t="shared" si="217"/>
        <v>2.3437939023940979</v>
      </c>
      <c r="T87" s="18">
        <f t="shared" si="218"/>
        <v>3.2099649263562791</v>
      </c>
      <c r="U87" s="18">
        <f t="shared" si="219"/>
        <v>4.8052473883562818</v>
      </c>
      <c r="W87" t="str">
        <f t="shared" si="256"/>
        <v>24 Business, media and public service professionals</v>
      </c>
      <c r="X87" s="18">
        <f t="shared" si="220"/>
        <v>3.4342158334403461</v>
      </c>
      <c r="Y87" s="18">
        <f t="shared" si="220"/>
        <v>4.8054839552365003</v>
      </c>
      <c r="Z87" s="18">
        <f t="shared" si="220"/>
        <v>0.63619997863708644</v>
      </c>
      <c r="AA87" s="18">
        <f t="shared" si="220"/>
        <v>0.82782131292931105</v>
      </c>
      <c r="AB87" s="18">
        <f t="shared" si="221"/>
        <v>1.0118759228295415</v>
      </c>
      <c r="AD87" s="18">
        <f t="shared" si="222"/>
        <v>0.76390702842654701</v>
      </c>
      <c r="AE87" s="18">
        <f t="shared" si="223"/>
        <v>2.9291487334881516</v>
      </c>
      <c r="AF87" s="18">
        <f t="shared" si="224"/>
        <v>3.4485095772691876</v>
      </c>
      <c r="AH87" t="str">
        <f t="shared" si="257"/>
        <v>24 Business, media and public service professionals</v>
      </c>
      <c r="AI87" s="18">
        <f t="shared" si="225"/>
        <v>0.39967424860400946</v>
      </c>
      <c r="AJ87" s="18">
        <f t="shared" si="225"/>
        <v>6.1915007829295599</v>
      </c>
      <c r="AK87" s="18">
        <f t="shared" si="225"/>
        <v>-1.5606004975737942</v>
      </c>
      <c r="AL87" s="18">
        <f t="shared" si="225"/>
        <v>0.74728563019319516</v>
      </c>
      <c r="AM87" s="18">
        <f t="shared" si="226"/>
        <v>0.34985628979318228</v>
      </c>
      <c r="AO87" s="18">
        <f t="shared" si="227"/>
        <v>-2.7959921878206728E-2</v>
      </c>
      <c r="AP87" s="18">
        <f t="shared" si="228"/>
        <v>2.0895224149670488</v>
      </c>
      <c r="AQ87" s="18">
        <f t="shared" si="229"/>
        <v>2.0686018881796331</v>
      </c>
      <c r="AS87" t="str">
        <f t="shared" si="258"/>
        <v>24 Business, media and public service professionals</v>
      </c>
      <c r="AT87" s="18">
        <f t="shared" si="230"/>
        <v>2.6687988544321417</v>
      </c>
      <c r="AU87" s="18">
        <f t="shared" si="230"/>
        <v>5.7062450415920507</v>
      </c>
      <c r="AV87" s="18">
        <f t="shared" si="230"/>
        <v>0.63390333396244891</v>
      </c>
      <c r="AW87" s="18">
        <f t="shared" si="230"/>
        <v>1.1478679739948872</v>
      </c>
      <c r="AX87" s="18">
        <f t="shared" si="231"/>
        <v>1.265578473674811</v>
      </c>
      <c r="AZ87" s="18">
        <f t="shared" si="232"/>
        <v>0.97625542552526312</v>
      </c>
      <c r="BA87" s="18">
        <f t="shared" si="233"/>
        <v>2.8329089156281961</v>
      </c>
      <c r="BB87" s="18">
        <f t="shared" si="234"/>
        <v>3.5083010504843193</v>
      </c>
      <c r="BD87" t="str">
        <f t="shared" si="259"/>
        <v>24 Business, media and public service professionals</v>
      </c>
      <c r="BE87" s="18">
        <f t="shared" si="235"/>
        <v>1.0189285548289906</v>
      </c>
      <c r="BF87" s="18">
        <f t="shared" si="235"/>
        <v>15.833892939099247</v>
      </c>
      <c r="BG87" s="18">
        <f t="shared" si="235"/>
        <v>0.75235790441408046</v>
      </c>
      <c r="BH87" s="18">
        <f t="shared" si="235"/>
        <v>0.77954111889861899</v>
      </c>
      <c r="BI87" s="18">
        <f t="shared" si="236"/>
        <v>1.6517171757909566</v>
      </c>
      <c r="BK87" s="18">
        <f t="shared" si="237"/>
        <v>0.77047923260227247</v>
      </c>
      <c r="BL87" s="18">
        <f t="shared" si="238"/>
        <v>2.4458997330154553</v>
      </c>
      <c r="BM87" s="18">
        <f t="shared" si="239"/>
        <v>3.0040747428528913</v>
      </c>
      <c r="BO87" t="str">
        <f t="shared" si="260"/>
        <v>24 Business, media and public service professionals</v>
      </c>
      <c r="BP87" s="18">
        <f t="shared" si="240"/>
        <v>1.7171953343551927</v>
      </c>
      <c r="BQ87" s="18">
        <f t="shared" si="240"/>
        <v>-0.37218915724954726</v>
      </c>
      <c r="BR87" s="18">
        <f t="shared" si="240"/>
        <v>-3.2916458720888553E-2</v>
      </c>
      <c r="BS87" s="18">
        <f t="shared" si="240"/>
        <v>-1.4249187809710739</v>
      </c>
      <c r="BT87" s="18">
        <f t="shared" si="241"/>
        <v>-0.92625701390577353</v>
      </c>
      <c r="BV87" s="18">
        <f t="shared" si="242"/>
        <v>-0.96308512074905206</v>
      </c>
      <c r="BW87" s="18">
        <f t="shared" si="243"/>
        <v>2.1648464298871462</v>
      </c>
      <c r="BX87" s="18">
        <f t="shared" si="244"/>
        <v>1.4648215532264475</v>
      </c>
      <c r="BZ87" t="str">
        <f t="shared" si="261"/>
        <v>24 Business, media and public service professionals</v>
      </c>
      <c r="CA87" s="18">
        <f t="shared" si="245"/>
        <v>0.60544295839131124</v>
      </c>
      <c r="CB87" s="18">
        <f t="shared" si="245"/>
        <v>-1.7508353784763675</v>
      </c>
      <c r="CC87" s="18">
        <f t="shared" si="245"/>
        <v>6.5846901140043101E-2</v>
      </c>
      <c r="CD87" s="18">
        <f t="shared" si="245"/>
        <v>-3.9070895493060864</v>
      </c>
      <c r="CE87" s="18">
        <f t="shared" si="246"/>
        <v>-2.5477249380834066</v>
      </c>
      <c r="CG87" s="18">
        <f t="shared" si="247"/>
        <v>-2.6006205133803695</v>
      </c>
      <c r="CH87" s="18">
        <f t="shared" si="248"/>
        <v>1.941833603680565</v>
      </c>
      <c r="CI87" s="18">
        <f t="shared" si="249"/>
        <v>5.2539167263399023E-2</v>
      </c>
      <c r="CK87" t="str">
        <f t="shared" si="262"/>
        <v>24 Business, media and public service professionals</v>
      </c>
      <c r="CL87" s="18">
        <f t="shared" si="250"/>
        <v>6.3844178650947159</v>
      </c>
      <c r="CM87" s="18">
        <f t="shared" si="250"/>
        <v>2.9031943318966746</v>
      </c>
      <c r="CN87" s="18">
        <f t="shared" si="250"/>
        <v>5.9730176308393723</v>
      </c>
      <c r="CO87" s="18">
        <f t="shared" si="250"/>
        <v>3.6922081695106801</v>
      </c>
      <c r="CP87" s="18">
        <f t="shared" si="251"/>
        <v>4.3498098649768169</v>
      </c>
      <c r="CR87" s="18">
        <f t="shared" si="252"/>
        <v>4.4469708368919836</v>
      </c>
      <c r="CS87" s="18">
        <f t="shared" si="253"/>
        <v>2.5938149706406843</v>
      </c>
      <c r="CT87" s="18">
        <f t="shared" si="254"/>
        <v>5.9774242977135739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9.1931293347199627</v>
      </c>
      <c r="C88" s="18">
        <f t="shared" si="210"/>
        <v>13.441688946012986</v>
      </c>
      <c r="D88" s="18">
        <f t="shared" si="210"/>
        <v>1.9248251376545289</v>
      </c>
      <c r="E88" s="18">
        <f t="shared" si="210"/>
        <v>3.7539540976614383</v>
      </c>
      <c r="F88" s="18">
        <f t="shared" si="211"/>
        <v>3.7561134710148769</v>
      </c>
      <c r="H88" s="18">
        <f t="shared" si="212"/>
        <v>3.1406259783534729</v>
      </c>
      <c r="I88" s="18">
        <f t="shared" si="213"/>
        <v>3.1545912143984722</v>
      </c>
      <c r="J88" s="18">
        <f t="shared" si="214"/>
        <v>5.3444009138513326</v>
      </c>
      <c r="L88" t="str">
        <f t="shared" si="255"/>
        <v>31 Science, engineering and technology associate professionals</v>
      </c>
      <c r="M88" s="18">
        <f t="shared" si="215"/>
        <v>7.0201279100729819</v>
      </c>
      <c r="N88" s="18">
        <f t="shared" si="215"/>
        <v>19.05613728757265</v>
      </c>
      <c r="O88" s="18">
        <f t="shared" si="215"/>
        <v>0.31053597673078581</v>
      </c>
      <c r="P88" s="18">
        <f t="shared" si="215"/>
        <v>2.7079077781010152</v>
      </c>
      <c r="Q88" s="18">
        <f t="shared" si="216"/>
        <v>2.8981840664345171</v>
      </c>
      <c r="S88" s="18">
        <f t="shared" si="217"/>
        <v>1.9024843171307149</v>
      </c>
      <c r="T88" s="18">
        <f t="shared" si="218"/>
        <v>2.7138615616161932</v>
      </c>
      <c r="U88" s="18">
        <f t="shared" si="219"/>
        <v>4.0767768968463791</v>
      </c>
      <c r="W88" t="str">
        <f t="shared" si="256"/>
        <v>31 Science, engineering and technology associate professionals</v>
      </c>
      <c r="X88" s="18">
        <f t="shared" si="220"/>
        <v>4.6776107671191003</v>
      </c>
      <c r="Y88" s="18">
        <f t="shared" si="220"/>
        <v>3.2397151872417096</v>
      </c>
      <c r="Z88" s="18">
        <f t="shared" si="220"/>
        <v>-0.57410420205390444</v>
      </c>
      <c r="AA88" s="18">
        <f t="shared" si="220"/>
        <v>1.250154362824496</v>
      </c>
      <c r="AB88" s="18">
        <f t="shared" si="221"/>
        <v>0.79902498941415434</v>
      </c>
      <c r="AD88" s="18">
        <f t="shared" si="222"/>
        <v>0.63837914196922529</v>
      </c>
      <c r="AE88" s="18">
        <f t="shared" si="223"/>
        <v>2.5567613604990491</v>
      </c>
      <c r="AF88" s="18">
        <f t="shared" si="224"/>
        <v>3.0112939251244253</v>
      </c>
      <c r="AH88" t="str">
        <f t="shared" si="257"/>
        <v>31 Science, engineering and technology associate professionals</v>
      </c>
      <c r="AI88" s="18">
        <f t="shared" si="225"/>
        <v>5.0810381628621171</v>
      </c>
      <c r="AJ88" s="18">
        <f t="shared" si="225"/>
        <v>10.833068639670064</v>
      </c>
      <c r="AK88" s="18">
        <f t="shared" si="225"/>
        <v>1.1234543747860704</v>
      </c>
      <c r="AL88" s="18">
        <f t="shared" si="225"/>
        <v>2.7364804699699485</v>
      </c>
      <c r="AM88" s="18">
        <f t="shared" si="226"/>
        <v>2.7154988875678576</v>
      </c>
      <c r="AO88" s="18">
        <f t="shared" si="227"/>
        <v>2.1959663552560071</v>
      </c>
      <c r="AP88" s="18">
        <f t="shared" si="228"/>
        <v>2.994191307582561</v>
      </c>
      <c r="AQ88" s="18">
        <f t="shared" si="229"/>
        <v>4.5235341601727264</v>
      </c>
      <c r="AS88" t="str">
        <f t="shared" si="258"/>
        <v>31 Science, engineering and technology associate professionals</v>
      </c>
      <c r="AT88" s="18">
        <f t="shared" si="230"/>
        <v>2.5769989285663097</v>
      </c>
      <c r="AU88" s="18">
        <f t="shared" si="230"/>
        <v>4.0660866317403732</v>
      </c>
      <c r="AV88" s="18">
        <f t="shared" si="230"/>
        <v>-2.6673935676557514</v>
      </c>
      <c r="AW88" s="18">
        <f t="shared" si="230"/>
        <v>0.15858712216461068</v>
      </c>
      <c r="AX88" s="18">
        <f t="shared" si="231"/>
        <v>-0.49550948497297798</v>
      </c>
      <c r="AZ88" s="18">
        <f t="shared" si="232"/>
        <v>-0.7924074497998479</v>
      </c>
      <c r="BA88" s="18">
        <f t="shared" si="233"/>
        <v>1.9942987650485522</v>
      </c>
      <c r="BB88" s="18">
        <f t="shared" si="234"/>
        <v>1.4020224339034826</v>
      </c>
      <c r="BD88" t="str">
        <f t="shared" si="259"/>
        <v>31 Science, engineering and technology associate professionals</v>
      </c>
      <c r="BE88" s="18">
        <f t="shared" si="235"/>
        <v>-1.6025416297723249</v>
      </c>
      <c r="BF88" s="18">
        <f t="shared" si="235"/>
        <v>17.337823270574738</v>
      </c>
      <c r="BG88" s="18">
        <f t="shared" si="235"/>
        <v>-4.7677784370932503</v>
      </c>
      <c r="BH88" s="18">
        <f t="shared" si="235"/>
        <v>-2.5460729834181794</v>
      </c>
      <c r="BI88" s="18">
        <f t="shared" si="236"/>
        <v>-2.1165111510866086</v>
      </c>
      <c r="BK88" s="18">
        <f t="shared" si="237"/>
        <v>-3.2923415483025242</v>
      </c>
      <c r="BL88" s="18">
        <f t="shared" si="238"/>
        <v>1.55781387428513</v>
      </c>
      <c r="BM88" s="18">
        <f t="shared" si="239"/>
        <v>-0.9532066668735184</v>
      </c>
      <c r="BO88" t="str">
        <f t="shared" si="260"/>
        <v>31 Science, engineering and technology associate professionals</v>
      </c>
      <c r="BP88" s="18">
        <f t="shared" si="240"/>
        <v>2.8236932298977502</v>
      </c>
      <c r="BQ88" s="18">
        <f t="shared" si="240"/>
        <v>1.4979138181515861</v>
      </c>
      <c r="BR88" s="18">
        <f t="shared" si="240"/>
        <v>-1.3003893601003735</v>
      </c>
      <c r="BS88" s="18">
        <f t="shared" si="240"/>
        <v>-0.32342770240298968</v>
      </c>
      <c r="BT88" s="18">
        <f t="shared" si="241"/>
        <v>-0.51723924632749441</v>
      </c>
      <c r="BV88" s="18">
        <f t="shared" si="242"/>
        <v>-0.65015136543149499</v>
      </c>
      <c r="BW88" s="18">
        <f t="shared" si="243"/>
        <v>2.0237280362784382</v>
      </c>
      <c r="BX88" s="18">
        <f t="shared" si="244"/>
        <v>1.5385047879489244</v>
      </c>
      <c r="BZ88" t="str">
        <f t="shared" si="261"/>
        <v>31 Science, engineering and technology associate professionals</v>
      </c>
      <c r="CA88" s="18">
        <f t="shared" si="245"/>
        <v>0.19113911397095062</v>
      </c>
      <c r="CB88" s="18">
        <f t="shared" si="245"/>
        <v>4.0827529444467991</v>
      </c>
      <c r="CC88" s="18">
        <f t="shared" si="245"/>
        <v>-0.52271276712169135</v>
      </c>
      <c r="CD88" s="18">
        <f t="shared" si="245"/>
        <v>-1.8387613571977823</v>
      </c>
      <c r="CE88" s="18">
        <f t="shared" si="246"/>
        <v>-1.0678559809242372</v>
      </c>
      <c r="CG88" s="18">
        <f t="shared" si="247"/>
        <v>-1.4020244958063088</v>
      </c>
      <c r="CH88" s="18">
        <f t="shared" si="248"/>
        <v>1.8359328352008264</v>
      </c>
      <c r="CI88" s="18">
        <f t="shared" si="249"/>
        <v>0.77571014072586042</v>
      </c>
      <c r="CK88" t="str">
        <f t="shared" si="262"/>
        <v>31 Science, engineering and technology associate professionals</v>
      </c>
      <c r="CL88" s="18">
        <f t="shared" si="250"/>
        <v>8.471280297396099</v>
      </c>
      <c r="CM88" s="18">
        <f t="shared" si="250"/>
        <v>17.481776926872271</v>
      </c>
      <c r="CN88" s="18">
        <f t="shared" si="250"/>
        <v>6.3486395121467698</v>
      </c>
      <c r="CO88" s="18">
        <f t="shared" si="250"/>
        <v>5.311245941657794</v>
      </c>
      <c r="CP88" s="18">
        <f t="shared" si="251"/>
        <v>6.3588436050181274</v>
      </c>
      <c r="CR88" s="18">
        <f t="shared" si="252"/>
        <v>5.6559145171171776</v>
      </c>
      <c r="CS88" s="18">
        <f t="shared" si="253"/>
        <v>2.9812383127026942</v>
      </c>
      <c r="CT88" s="18">
        <f t="shared" si="254"/>
        <v>7.1969498332247639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5.9973057029683696</v>
      </c>
      <c r="C89" s="18">
        <f t="shared" si="210"/>
        <v>-2.2456907510379653</v>
      </c>
      <c r="D89" s="18">
        <f t="shared" si="210"/>
        <v>11.981153804483524</v>
      </c>
      <c r="E89" s="18">
        <f t="shared" si="210"/>
        <v>4.0431183480118538</v>
      </c>
      <c r="F89" s="18">
        <f t="shared" si="211"/>
        <v>6.0473053764214635</v>
      </c>
      <c r="H89" s="18">
        <f t="shared" si="212"/>
        <v>6.624552017266927</v>
      </c>
      <c r="I89" s="18">
        <f t="shared" si="213"/>
        <v>5.4097144410824249</v>
      </c>
      <c r="J89" s="18">
        <f t="shared" si="214"/>
        <v>9.3488489531848415</v>
      </c>
      <c r="L89" t="str">
        <f t="shared" si="255"/>
        <v>32 Health and social care associate professionals</v>
      </c>
      <c r="M89" s="18">
        <f t="shared" si="215"/>
        <v>7.9527371972746508</v>
      </c>
      <c r="N89" s="18">
        <f t="shared" si="215"/>
        <v>3.7212676724935667</v>
      </c>
      <c r="O89" s="18">
        <f t="shared" si="215"/>
        <v>12.815564081743137</v>
      </c>
      <c r="P89" s="18">
        <f t="shared" si="215"/>
        <v>3.6281774855192017</v>
      </c>
      <c r="Q89" s="18">
        <f t="shared" si="216"/>
        <v>6.4218292683869693</v>
      </c>
      <c r="S89" s="18">
        <f t="shared" si="217"/>
        <v>6.6043467529972588</v>
      </c>
      <c r="T89" s="18">
        <f t="shared" si="218"/>
        <v>5.3448799858401008</v>
      </c>
      <c r="U89" s="18">
        <f t="shared" si="219"/>
        <v>9.2958708642895118</v>
      </c>
      <c r="W89" t="str">
        <f t="shared" si="256"/>
        <v>32 Health and social care associate professionals</v>
      </c>
      <c r="X89" s="18">
        <f t="shared" si="220"/>
        <v>5.1585396702488184</v>
      </c>
      <c r="Y89" s="18">
        <f t="shared" si="220"/>
        <v>-0.8445161412692137</v>
      </c>
      <c r="Z89" s="18">
        <f t="shared" si="220"/>
        <v>11.319259795877311</v>
      </c>
      <c r="AA89" s="18">
        <f t="shared" si="220"/>
        <v>2.6977240711943962</v>
      </c>
      <c r="AB89" s="18">
        <f t="shared" si="221"/>
        <v>5.0868876879530456</v>
      </c>
      <c r="AD89" s="18">
        <f t="shared" si="222"/>
        <v>5.4947019245678463</v>
      </c>
      <c r="AE89" s="18">
        <f t="shared" si="223"/>
        <v>5.2126322821236748</v>
      </c>
      <c r="AF89" s="18">
        <f t="shared" si="224"/>
        <v>8.4445552357185871</v>
      </c>
      <c r="AH89" t="str">
        <f t="shared" si="257"/>
        <v>32 Health and social care associate professionals</v>
      </c>
      <c r="AI89" s="18">
        <f t="shared" si="225"/>
        <v>-2.2861248768842879</v>
      </c>
      <c r="AJ89" s="18">
        <f t="shared" si="225"/>
        <v>-6.7411306968837792</v>
      </c>
      <c r="AK89" s="18">
        <f t="shared" si="225"/>
        <v>2.6641044911372536</v>
      </c>
      <c r="AL89" s="18">
        <f t="shared" si="225"/>
        <v>-4.0601359072876653</v>
      </c>
      <c r="AM89" s="18">
        <f t="shared" si="226"/>
        <v>-2.1809612665931843</v>
      </c>
      <c r="AO89" s="18">
        <f t="shared" si="227"/>
        <v>-1.8691395251042686</v>
      </c>
      <c r="AP89" s="18">
        <f t="shared" si="228"/>
        <v>2.4495651826885512</v>
      </c>
      <c r="AQ89" s="18">
        <f t="shared" si="229"/>
        <v>1.1729365068054332</v>
      </c>
      <c r="AS89" t="str">
        <f t="shared" si="258"/>
        <v>32 Health and social care associate professionals</v>
      </c>
      <c r="AT89" s="18">
        <f t="shared" si="230"/>
        <v>3.5201780367638769</v>
      </c>
      <c r="AU89" s="18">
        <f t="shared" si="230"/>
        <v>10.947321602546566</v>
      </c>
      <c r="AV89" s="18">
        <f t="shared" si="230"/>
        <v>7.8312637360644866</v>
      </c>
      <c r="AW89" s="18">
        <f t="shared" si="230"/>
        <v>1.8823904671958269</v>
      </c>
      <c r="AX89" s="18">
        <f t="shared" si="231"/>
        <v>4.2592202401730894</v>
      </c>
      <c r="AZ89" s="18">
        <f t="shared" si="232"/>
        <v>3.8279587351721434</v>
      </c>
      <c r="BA89" s="18">
        <f t="shared" si="233"/>
        <v>4.2490197781683614</v>
      </c>
      <c r="BB89" s="18">
        <f t="shared" si="234"/>
        <v>6.6412707154041684</v>
      </c>
      <c r="BD89" t="str">
        <f t="shared" si="259"/>
        <v>32 Health and social care associate professionals</v>
      </c>
      <c r="BE89" s="18">
        <f t="shared" si="235"/>
        <v>3.8780757537085986</v>
      </c>
      <c r="BF89" s="18">
        <f t="shared" si="235"/>
        <v>8.9348792233226995</v>
      </c>
      <c r="BG89" s="18">
        <f t="shared" si="235"/>
        <v>9.8595381274356075</v>
      </c>
      <c r="BH89" s="18">
        <f t="shared" si="235"/>
        <v>2.4856334271476044</v>
      </c>
      <c r="BI89" s="18">
        <f t="shared" si="236"/>
        <v>5.1354326097265091</v>
      </c>
      <c r="BK89" s="18">
        <f t="shared" si="237"/>
        <v>4.8868999145215808</v>
      </c>
      <c r="BL89" s="18">
        <f t="shared" si="238"/>
        <v>4.7764967655085089</v>
      </c>
      <c r="BM89" s="18">
        <f t="shared" si="239"/>
        <v>7.7390414916378214</v>
      </c>
      <c r="BO89" t="str">
        <f t="shared" si="260"/>
        <v>32 Health and social care associate professionals</v>
      </c>
      <c r="BP89" s="18">
        <f t="shared" si="240"/>
        <v>1.6443455778168969</v>
      </c>
      <c r="BQ89" s="18">
        <f t="shared" si="240"/>
        <v>-0.55893109694173937</v>
      </c>
      <c r="BR89" s="18">
        <f t="shared" si="240"/>
        <v>8.7574552186574053</v>
      </c>
      <c r="BS89" s="18">
        <f t="shared" si="240"/>
        <v>-0.82715590486325263</v>
      </c>
      <c r="BT89" s="18">
        <f t="shared" si="241"/>
        <v>2.0908431774454117</v>
      </c>
      <c r="BV89" s="18">
        <f t="shared" si="242"/>
        <v>2.269984742940756</v>
      </c>
      <c r="BW89" s="18">
        <f t="shared" si="243"/>
        <v>3.7458709461836381</v>
      </c>
      <c r="BX89" s="18">
        <f t="shared" si="244"/>
        <v>5.1909173816230947</v>
      </c>
      <c r="BZ89" t="str">
        <f t="shared" si="261"/>
        <v>32 Health and social care associate professionals</v>
      </c>
      <c r="CA89" s="18">
        <f t="shared" si="245"/>
        <v>-1.6749475385505419</v>
      </c>
      <c r="CB89" s="18">
        <f t="shared" si="245"/>
        <v>-15.287126339917268</v>
      </c>
      <c r="CC89" s="18">
        <f t="shared" si="245"/>
        <v>7.5591650444485792</v>
      </c>
      <c r="CD89" s="18">
        <f t="shared" si="245"/>
        <v>-3.5997761236492121</v>
      </c>
      <c r="CE89" s="18">
        <f t="shared" si="246"/>
        <v>-1.0455260490369156</v>
      </c>
      <c r="CG89" s="18">
        <f t="shared" si="247"/>
        <v>-1.5080240293541269E-2</v>
      </c>
      <c r="CH89" s="18">
        <f t="shared" si="248"/>
        <v>2.9753984585193516</v>
      </c>
      <c r="CI89" s="18">
        <f t="shared" si="249"/>
        <v>2.9653990038173816</v>
      </c>
      <c r="CK89" t="str">
        <f t="shared" si="262"/>
        <v>32 Health and social care associate professionals</v>
      </c>
      <c r="CL89" s="18">
        <f t="shared" si="250"/>
        <v>6.6981881794534459</v>
      </c>
      <c r="CM89" s="18">
        <f t="shared" si="250"/>
        <v>4.6257083749044581</v>
      </c>
      <c r="CN89" s="18">
        <f t="shared" si="250"/>
        <v>14.543405290673682</v>
      </c>
      <c r="CO89" s="18">
        <f t="shared" si="250"/>
        <v>6.1790568743266716</v>
      </c>
      <c r="CP89" s="18">
        <f t="shared" si="251"/>
        <v>8.6250135322107013</v>
      </c>
      <c r="CR89" s="18">
        <f t="shared" si="252"/>
        <v>8.8970058874026527</v>
      </c>
      <c r="CS89" s="18">
        <f t="shared" si="253"/>
        <v>4.4502665940826525</v>
      </c>
      <c r="CT89" s="18">
        <f t="shared" si="254"/>
        <v>10.567923389742884</v>
      </c>
    </row>
    <row r="90" spans="1:98" x14ac:dyDescent="0.2">
      <c r="A90" t="str">
        <f t="shared" si="209"/>
        <v>33 Protective service occupations</v>
      </c>
      <c r="B90" s="18">
        <f t="shared" si="210"/>
        <v>0.91684279687240799</v>
      </c>
      <c r="C90" s="18">
        <f t="shared" si="210"/>
        <v>15.823228626578789</v>
      </c>
      <c r="D90" s="18">
        <f t="shared" si="210"/>
        <v>0.89702216852081129</v>
      </c>
      <c r="E90" s="18">
        <f t="shared" si="210"/>
        <v>3.3966677710883797</v>
      </c>
      <c r="F90" s="18">
        <f t="shared" si="211"/>
        <v>3.3393682891904364</v>
      </c>
      <c r="H90" s="18">
        <f t="shared" si="212"/>
        <v>2.5566465016631845</v>
      </c>
      <c r="I90" s="18">
        <f t="shared" si="213"/>
        <v>2.2783097660494134</v>
      </c>
      <c r="J90" s="18">
        <f t="shared" si="214"/>
        <v>4.2327882086260926</v>
      </c>
      <c r="L90" t="str">
        <f t="shared" si="255"/>
        <v>33 Protective service occupations</v>
      </c>
      <c r="M90" s="18">
        <f t="shared" si="215"/>
        <v>3.0876506475516319</v>
      </c>
      <c r="N90" s="18">
        <f t="shared" si="215"/>
        <v>23.024180080079049</v>
      </c>
      <c r="O90" s="18">
        <f t="shared" si="215"/>
        <v>-1.3674226645208898</v>
      </c>
      <c r="P90" s="18">
        <f t="shared" si="215"/>
        <v>3.4864743498228101</v>
      </c>
      <c r="Q90" s="18">
        <f t="shared" si="216"/>
        <v>3.0523782290769352</v>
      </c>
      <c r="S90" s="18">
        <f t="shared" si="217"/>
        <v>1.8425319891641312</v>
      </c>
      <c r="T90" s="18">
        <f t="shared" si="218"/>
        <v>2.0286143564053782</v>
      </c>
      <c r="U90" s="18">
        <f t="shared" si="219"/>
        <v>3.4637942744003114</v>
      </c>
      <c r="W90" t="str">
        <f t="shared" si="256"/>
        <v>33 Protective service occupations</v>
      </c>
      <c r="X90" s="18">
        <f t="shared" si="220"/>
        <v>2.6894318745418699</v>
      </c>
      <c r="Y90" s="18">
        <f t="shared" si="220"/>
        <v>9.0910098602057907</v>
      </c>
      <c r="Z90" s="18">
        <f t="shared" si="220"/>
        <v>-1.911710221101226</v>
      </c>
      <c r="AA90" s="18">
        <f t="shared" si="220"/>
        <v>2.62920224985701</v>
      </c>
      <c r="AB90" s="18">
        <f t="shared" si="221"/>
        <v>1.5749270456524966</v>
      </c>
      <c r="AD90" s="18">
        <f t="shared" si="222"/>
        <v>1.0926752413278118</v>
      </c>
      <c r="AE90" s="18">
        <f t="shared" si="223"/>
        <v>2.3572361887883586</v>
      </c>
      <c r="AF90" s="18">
        <f t="shared" si="224"/>
        <v>3.1630931216277247</v>
      </c>
      <c r="AH90" t="str">
        <f t="shared" si="257"/>
        <v>33 Protective service occupations</v>
      </c>
      <c r="AI90" s="18">
        <f t="shared" si="225"/>
        <v>1.5181242209325818</v>
      </c>
      <c r="AJ90" s="18">
        <f t="shared" si="225"/>
        <v>9.6455540783854552</v>
      </c>
      <c r="AK90" s="18">
        <f t="shared" si="225"/>
        <v>-1.9369817591890937</v>
      </c>
      <c r="AL90" s="18">
        <f t="shared" si="225"/>
        <v>2.2284458391975903</v>
      </c>
      <c r="AM90" s="18">
        <f t="shared" si="226"/>
        <v>1.3507998967947854</v>
      </c>
      <c r="AO90" s="18">
        <f t="shared" si="227"/>
        <v>0.82067272178432127</v>
      </c>
      <c r="AP90" s="18">
        <f t="shared" si="228"/>
        <v>2.1062676161975658</v>
      </c>
      <c r="AQ90" s="18">
        <f t="shared" si="229"/>
        <v>2.7284755819403594</v>
      </c>
      <c r="AS90" t="str">
        <f t="shared" si="258"/>
        <v>33 Protective service occupations</v>
      </c>
      <c r="AT90" s="18">
        <f t="shared" si="230"/>
        <v>-2.147437180411127</v>
      </c>
      <c r="AU90" s="18">
        <f t="shared" si="230"/>
        <v>6.8701389626598885</v>
      </c>
      <c r="AV90" s="18">
        <f t="shared" si="230"/>
        <v>-5.1685837885273482</v>
      </c>
      <c r="AW90" s="18">
        <f t="shared" si="230"/>
        <v>0.53672486178188983</v>
      </c>
      <c r="AX90" s="18">
        <f t="shared" si="231"/>
        <v>-0.90447210223765229</v>
      </c>
      <c r="AZ90" s="18">
        <f t="shared" si="232"/>
        <v>-1.4021978125483781</v>
      </c>
      <c r="BA90" s="18">
        <f t="shared" si="233"/>
        <v>1.6887419256302438</v>
      </c>
      <c r="BB90" s="18">
        <f t="shared" si="234"/>
        <v>0.60486614017043472</v>
      </c>
      <c r="BD90" t="str">
        <f t="shared" si="259"/>
        <v>33 Protective service occupations</v>
      </c>
      <c r="BE90" s="18">
        <f t="shared" si="235"/>
        <v>-5.0552166031494821</v>
      </c>
      <c r="BF90" s="18">
        <f t="shared" si="235"/>
        <v>11.893825691238824</v>
      </c>
      <c r="BG90" s="18">
        <f t="shared" si="235"/>
        <v>-3.6043050401892707</v>
      </c>
      <c r="BH90" s="18">
        <f t="shared" si="235"/>
        <v>-1.1465988313811626</v>
      </c>
      <c r="BI90" s="18">
        <f t="shared" si="236"/>
        <v>-1.158766867965022</v>
      </c>
      <c r="BK90" s="18">
        <f t="shared" si="237"/>
        <v>-1.9727189061514716</v>
      </c>
      <c r="BL90" s="18">
        <f t="shared" si="238"/>
        <v>1.2383220708428677</v>
      </c>
      <c r="BM90" s="18">
        <f t="shared" si="239"/>
        <v>-0.38060429432020815</v>
      </c>
      <c r="BO90" t="str">
        <f t="shared" si="260"/>
        <v>33 Protective service occupations</v>
      </c>
      <c r="BP90" s="18">
        <f t="shared" si="240"/>
        <v>-1.1438278670332092</v>
      </c>
      <c r="BQ90" s="18">
        <f t="shared" si="240"/>
        <v>-4.2043638154903533</v>
      </c>
      <c r="BR90" s="18">
        <f t="shared" si="240"/>
        <v>-3.891112626625759</v>
      </c>
      <c r="BS90" s="18">
        <f t="shared" si="240"/>
        <v>-2.5151053455151673</v>
      </c>
      <c r="BT90" s="18">
        <f t="shared" si="241"/>
        <v>-3.0531848746757517</v>
      </c>
      <c r="BV90" s="18">
        <f t="shared" si="242"/>
        <v>-2.9759495735636077</v>
      </c>
      <c r="BW90" s="18">
        <f t="shared" si="243"/>
        <v>1.3398730264287062</v>
      </c>
      <c r="BX90" s="18">
        <f t="shared" si="244"/>
        <v>-1.0267322901029052</v>
      </c>
      <c r="BZ90" t="str">
        <f t="shared" si="261"/>
        <v>33 Protective service occupations</v>
      </c>
      <c r="CA90" s="18">
        <f t="shared" si="245"/>
        <v>-3.6617860325269258</v>
      </c>
      <c r="CB90" s="18">
        <f t="shared" si="245"/>
        <v>-1.4415713671416808</v>
      </c>
      <c r="CC90" s="18">
        <f t="shared" si="245"/>
        <v>-3.2557282351437178</v>
      </c>
      <c r="CD90" s="18">
        <f t="shared" si="245"/>
        <v>-1.8036281484519967</v>
      </c>
      <c r="CE90" s="18">
        <f t="shared" si="246"/>
        <v>-2.2372508942249625</v>
      </c>
      <c r="CG90" s="18">
        <f t="shared" si="247"/>
        <v>-2.2900672233007291</v>
      </c>
      <c r="CH90" s="18">
        <f t="shared" si="248"/>
        <v>1.7318598065785729</v>
      </c>
      <c r="CI90" s="18">
        <f t="shared" si="249"/>
        <v>1.4128314742567483E-3</v>
      </c>
      <c r="CK90" t="str">
        <f t="shared" si="262"/>
        <v>33 Protective service occupations</v>
      </c>
      <c r="CL90" s="18">
        <f t="shared" si="250"/>
        <v>-3.2675057980342537</v>
      </c>
      <c r="CM90" s="18">
        <f t="shared" si="250"/>
        <v>-4.2408246035133939</v>
      </c>
      <c r="CN90" s="18">
        <f t="shared" si="250"/>
        <v>-11.183163928999306</v>
      </c>
      <c r="CO90" s="18">
        <f t="shared" si="250"/>
        <v>1.147749463327008</v>
      </c>
      <c r="CP90" s="18">
        <f t="shared" si="251"/>
        <v>-3.2109570349295513</v>
      </c>
      <c r="CR90" s="18">
        <f t="shared" si="252"/>
        <v>-3.1419066950796104</v>
      </c>
      <c r="CS90" s="18">
        <f t="shared" si="253"/>
        <v>0.75247796398796307</v>
      </c>
      <c r="CT90" s="18">
        <f t="shared" si="254"/>
        <v>-2.0005080523627372</v>
      </c>
    </row>
    <row r="91" spans="1:98" x14ac:dyDescent="0.2">
      <c r="A91" t="str">
        <f t="shared" si="209"/>
        <v>34 Culture, media and sports occupations</v>
      </c>
      <c r="B91" s="18">
        <f t="shared" si="210"/>
        <v>6.7743313291819929</v>
      </c>
      <c r="C91" s="18">
        <f t="shared" si="210"/>
        <v>8.8974836715822079</v>
      </c>
      <c r="D91" s="18">
        <f t="shared" si="210"/>
        <v>1.8794173515678692</v>
      </c>
      <c r="E91" s="18">
        <f t="shared" si="210"/>
        <v>2.412472968486723</v>
      </c>
      <c r="F91" s="18">
        <f t="shared" si="211"/>
        <v>2.6387052611080097</v>
      </c>
      <c r="H91" s="18">
        <f t="shared" si="212"/>
        <v>2.2344785852150828</v>
      </c>
      <c r="I91" s="18">
        <f t="shared" si="213"/>
        <v>3.3507550700237587</v>
      </c>
      <c r="J91" s="18">
        <f t="shared" si="214"/>
        <v>4.8420385821154488</v>
      </c>
      <c r="L91" t="str">
        <f t="shared" si="255"/>
        <v>34 Culture, media and sports occupations</v>
      </c>
      <c r="M91" s="18">
        <f t="shared" si="215"/>
        <v>2.12241522895662</v>
      </c>
      <c r="N91" s="18">
        <f t="shared" si="215"/>
        <v>16.60553851224611</v>
      </c>
      <c r="O91" s="18">
        <f t="shared" si="215"/>
        <v>1.1042579077352954</v>
      </c>
      <c r="P91" s="18">
        <f t="shared" si="215"/>
        <v>2.5606265416084684</v>
      </c>
      <c r="Q91" s="18">
        <f t="shared" si="216"/>
        <v>2.9255784201883239</v>
      </c>
      <c r="S91" s="18">
        <f t="shared" si="217"/>
        <v>2.0728541911414267</v>
      </c>
      <c r="T91" s="18">
        <f t="shared" si="218"/>
        <v>3.1926827293831561</v>
      </c>
      <c r="U91" s="18">
        <f t="shared" si="219"/>
        <v>4.5977749756873632</v>
      </c>
      <c r="W91" t="str">
        <f t="shared" si="256"/>
        <v>34 Culture, media and sports occupations</v>
      </c>
      <c r="X91" s="18">
        <f t="shared" si="220"/>
        <v>-0.70646306273177695</v>
      </c>
      <c r="Y91" s="18">
        <f t="shared" si="220"/>
        <v>-0.42854070172257952</v>
      </c>
      <c r="Z91" s="18">
        <f t="shared" si="220"/>
        <v>-1.3340670655907161</v>
      </c>
      <c r="AA91" s="18">
        <f t="shared" si="220"/>
        <v>0.8846969409095129</v>
      </c>
      <c r="AB91" s="18">
        <f t="shared" si="221"/>
        <v>0.10401495067393629</v>
      </c>
      <c r="AD91" s="18">
        <f t="shared" si="222"/>
        <v>0.13961976782896901</v>
      </c>
      <c r="AE91" s="18">
        <f t="shared" si="223"/>
        <v>2.6121949540941491</v>
      </c>
      <c r="AF91" s="18">
        <f t="shared" si="224"/>
        <v>2.7098099144163612</v>
      </c>
      <c r="AH91" t="str">
        <f t="shared" si="257"/>
        <v>34 Culture, media and sports occupations</v>
      </c>
      <c r="AI91" s="18">
        <f t="shared" si="225"/>
        <v>0.48132644367915312</v>
      </c>
      <c r="AJ91" s="18">
        <f t="shared" si="225"/>
        <v>12.44470289622428</v>
      </c>
      <c r="AK91" s="18">
        <f t="shared" si="225"/>
        <v>-2.1850772906697791</v>
      </c>
      <c r="AL91" s="18">
        <f t="shared" si="225"/>
        <v>2.1591626836827915</v>
      </c>
      <c r="AM91" s="18">
        <f t="shared" si="226"/>
        <v>1.3873132126692278</v>
      </c>
      <c r="AO91" s="18">
        <f t="shared" si="227"/>
        <v>0.69005741634631246</v>
      </c>
      <c r="AP91" s="18">
        <f t="shared" si="228"/>
        <v>2.4713903308392959</v>
      </c>
      <c r="AQ91" s="18">
        <f t="shared" si="229"/>
        <v>2.9688174901823627</v>
      </c>
      <c r="AS91" t="str">
        <f t="shared" si="258"/>
        <v>34 Culture, media and sports occupations</v>
      </c>
      <c r="AT91" s="18">
        <f t="shared" si="230"/>
        <v>-1.8565576083426349</v>
      </c>
      <c r="AU91" s="18">
        <f t="shared" si="230"/>
        <v>-3.3878896735920594</v>
      </c>
      <c r="AV91" s="18">
        <f t="shared" si="230"/>
        <v>-2.8694330511485622</v>
      </c>
      <c r="AW91" s="18">
        <f t="shared" si="230"/>
        <v>4.2970787137885935E-3</v>
      </c>
      <c r="AX91" s="18">
        <f t="shared" si="231"/>
        <v>-1.1162648593971425</v>
      </c>
      <c r="AZ91" s="18">
        <f t="shared" si="232"/>
        <v>-0.96293783596707039</v>
      </c>
      <c r="BA91" s="18">
        <f t="shared" si="233"/>
        <v>2.2738116215161863</v>
      </c>
      <c r="BB91" s="18">
        <f t="shared" si="234"/>
        <v>1.5848033594066946</v>
      </c>
      <c r="BD91" t="str">
        <f t="shared" si="259"/>
        <v>34 Culture, media and sports occupations</v>
      </c>
      <c r="BE91" s="18">
        <f t="shared" si="235"/>
        <v>-5.3594439831698431</v>
      </c>
      <c r="BF91" s="18">
        <f t="shared" si="235"/>
        <v>9.3947954355634309</v>
      </c>
      <c r="BG91" s="18">
        <f t="shared" si="235"/>
        <v>-3.1118349323717376</v>
      </c>
      <c r="BH91" s="18">
        <f t="shared" si="235"/>
        <v>5.140950144029155E-2</v>
      </c>
      <c r="BI91" s="18">
        <f t="shared" si="236"/>
        <v>-0.39379316871491765</v>
      </c>
      <c r="BK91" s="18">
        <f t="shared" si="237"/>
        <v>-1.0143168954287574</v>
      </c>
      <c r="BL91" s="18">
        <f t="shared" si="238"/>
        <v>1.8384974025447809</v>
      </c>
      <c r="BM91" s="18">
        <f t="shared" si="239"/>
        <v>1.0662812724575144</v>
      </c>
      <c r="BO91" t="str">
        <f t="shared" si="260"/>
        <v>34 Culture, media and sports occupations</v>
      </c>
      <c r="BP91" s="18">
        <f t="shared" si="240"/>
        <v>-5.9058650972498627</v>
      </c>
      <c r="BQ91" s="18">
        <f t="shared" si="240"/>
        <v>-10.464818662045761</v>
      </c>
      <c r="BR91" s="18">
        <f t="shared" si="240"/>
        <v>-5.388577479900702</v>
      </c>
      <c r="BS91" s="18">
        <f t="shared" si="240"/>
        <v>-4.7855719999180479</v>
      </c>
      <c r="BT91" s="18">
        <f t="shared" si="241"/>
        <v>-5.3389755102391963</v>
      </c>
      <c r="BV91" s="18">
        <f t="shared" si="242"/>
        <v>-4.9869996495120699</v>
      </c>
      <c r="BW91" s="18">
        <f t="shared" si="243"/>
        <v>1.5332512250761043</v>
      </c>
      <c r="BX91" s="18">
        <f t="shared" si="244"/>
        <v>-2.1604890878955452</v>
      </c>
      <c r="BZ91" t="str">
        <f t="shared" si="261"/>
        <v>34 Culture, media and sports occupations</v>
      </c>
      <c r="CA91" s="18">
        <f t="shared" si="245"/>
        <v>-4.836364450025366</v>
      </c>
      <c r="CB91" s="18">
        <f t="shared" si="245"/>
        <v>-9.0961129205841313</v>
      </c>
      <c r="CC91" s="18">
        <f t="shared" si="245"/>
        <v>-4.9777473872761551</v>
      </c>
      <c r="CD91" s="18">
        <f t="shared" si="245"/>
        <v>-4.9938498416519872</v>
      </c>
      <c r="CE91" s="18">
        <f t="shared" si="246"/>
        <v>-5.2505622794306035</v>
      </c>
      <c r="CG91" s="18">
        <f t="shared" si="247"/>
        <v>-4.9884826600738901</v>
      </c>
      <c r="CH91" s="18">
        <f t="shared" si="248"/>
        <v>1.4913470157103426</v>
      </c>
      <c r="CI91" s="18">
        <f t="shared" si="249"/>
        <v>-2.2320350359154806</v>
      </c>
      <c r="CK91" t="str">
        <f t="shared" si="262"/>
        <v>34 Culture, media and sports occupations</v>
      </c>
      <c r="CL91" s="18">
        <f t="shared" si="250"/>
        <v>2.3413181524767124</v>
      </c>
      <c r="CM91" s="18">
        <f t="shared" si="250"/>
        <v>-3.051263033283691</v>
      </c>
      <c r="CN91" s="18">
        <f t="shared" si="250"/>
        <v>3.0673238883424547</v>
      </c>
      <c r="CO91" s="18">
        <f t="shared" si="250"/>
        <v>3.1965260994315292</v>
      </c>
      <c r="CP91" s="18">
        <f t="shared" si="251"/>
        <v>2.7542682587541112</v>
      </c>
      <c r="CR91" s="18">
        <f t="shared" si="252"/>
        <v>3.1534407097376871</v>
      </c>
      <c r="CS91" s="18">
        <f t="shared" si="253"/>
        <v>2.1660924814186577</v>
      </c>
      <c r="CT91" s="18">
        <f t="shared" si="254"/>
        <v>4.6319603997503123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4.5509626557805438</v>
      </c>
      <c r="C92" s="18">
        <f t="shared" si="210"/>
        <v>17.561877862150421</v>
      </c>
      <c r="D92" s="18">
        <f t="shared" si="210"/>
        <v>3.2664825681556264</v>
      </c>
      <c r="E92" s="18">
        <f t="shared" si="210"/>
        <v>2.9489985543140751</v>
      </c>
      <c r="F92" s="18">
        <f t="shared" si="211"/>
        <v>3.906518549672966</v>
      </c>
      <c r="H92" s="18">
        <f t="shared" si="212"/>
        <v>3.0547179574054839</v>
      </c>
      <c r="I92" s="18">
        <f t="shared" si="213"/>
        <v>3.2962495195262065</v>
      </c>
      <c r="J92" s="18">
        <f t="shared" si="214"/>
        <v>5.3873372359882765</v>
      </c>
      <c r="L92" t="str">
        <f t="shared" si="255"/>
        <v>35 Business and public service associate professionals</v>
      </c>
      <c r="M92" s="18">
        <f t="shared" si="215"/>
        <v>5.3784974936585073</v>
      </c>
      <c r="N92" s="18">
        <f t="shared" si="215"/>
        <v>8.7739213374085967</v>
      </c>
      <c r="O92" s="18">
        <f t="shared" si="215"/>
        <v>2.7934586265988992</v>
      </c>
      <c r="P92" s="18">
        <f t="shared" si="215"/>
        <v>2.2988119680349639</v>
      </c>
      <c r="Q92" s="18">
        <f t="shared" si="216"/>
        <v>2.8468820598991362</v>
      </c>
      <c r="S92" s="18">
        <f t="shared" si="217"/>
        <v>2.4634291468323744</v>
      </c>
      <c r="T92" s="18">
        <f t="shared" si="218"/>
        <v>3.2102363422768621</v>
      </c>
      <c r="U92" s="18">
        <f t="shared" si="219"/>
        <v>4.8914481728162373</v>
      </c>
      <c r="W92" t="str">
        <f t="shared" si="256"/>
        <v>35 Business and public service associate professionals</v>
      </c>
      <c r="X92" s="18">
        <f t="shared" si="220"/>
        <v>2.2981013794478367</v>
      </c>
      <c r="Y92" s="18">
        <f t="shared" si="220"/>
        <v>0.99422315348458579</v>
      </c>
      <c r="Z92" s="18">
        <f t="shared" si="220"/>
        <v>0.74246181701351777</v>
      </c>
      <c r="AA92" s="18">
        <f t="shared" si="220"/>
        <v>0.87255649483062303</v>
      </c>
      <c r="AB92" s="18">
        <f t="shared" si="221"/>
        <v>0.83948067738741639</v>
      </c>
      <c r="AD92" s="18">
        <f t="shared" si="222"/>
        <v>0.82917294638316097</v>
      </c>
      <c r="AE92" s="18">
        <f t="shared" si="223"/>
        <v>2.9005922983024623</v>
      </c>
      <c r="AF92" s="18">
        <f t="shared" si="224"/>
        <v>3.4672957294738849</v>
      </c>
      <c r="AH92" t="str">
        <f t="shared" si="257"/>
        <v>35 Business and public service associate professionals</v>
      </c>
      <c r="AI92" s="18">
        <f t="shared" si="225"/>
        <v>2.4578924227350196</v>
      </c>
      <c r="AJ92" s="18">
        <f t="shared" si="225"/>
        <v>3.6865195536536222</v>
      </c>
      <c r="AK92" s="18">
        <f t="shared" si="225"/>
        <v>0.7389535773689504</v>
      </c>
      <c r="AL92" s="18">
        <f t="shared" si="225"/>
        <v>1.3206957426503907</v>
      </c>
      <c r="AM92" s="18">
        <f t="shared" si="226"/>
        <v>1.284547961869853</v>
      </c>
      <c r="AO92" s="18">
        <f t="shared" si="227"/>
        <v>1.1264093740275483</v>
      </c>
      <c r="AP92" s="18">
        <f t="shared" si="228"/>
        <v>2.8529157673285344</v>
      </c>
      <c r="AQ92" s="18">
        <f t="shared" si="229"/>
        <v>3.6327974746885872</v>
      </c>
      <c r="AS92" t="str">
        <f t="shared" si="258"/>
        <v>35 Business and public service associate professionals</v>
      </c>
      <c r="AT92" s="18">
        <f t="shared" si="230"/>
        <v>2.0503124790101745</v>
      </c>
      <c r="AU92" s="18">
        <f t="shared" si="230"/>
        <v>2.8767310423440495</v>
      </c>
      <c r="AV92" s="18">
        <f t="shared" si="230"/>
        <v>0.43160262774559754</v>
      </c>
      <c r="AW92" s="18">
        <f t="shared" si="230"/>
        <v>1.1834908087967611</v>
      </c>
      <c r="AX92" s="18">
        <f t="shared" si="231"/>
        <v>1.0526848145276935</v>
      </c>
      <c r="AZ92" s="18">
        <f t="shared" si="232"/>
        <v>0.9322380357096538</v>
      </c>
      <c r="BA92" s="18">
        <f t="shared" si="233"/>
        <v>2.7761489099808356</v>
      </c>
      <c r="BB92" s="18">
        <f t="shared" si="234"/>
        <v>3.4252209098129205</v>
      </c>
      <c r="BD92" t="str">
        <f t="shared" si="259"/>
        <v>35 Business and public service associate professionals</v>
      </c>
      <c r="BE92" s="18">
        <f t="shared" si="235"/>
        <v>-1.0171013667090278</v>
      </c>
      <c r="BF92" s="18">
        <f t="shared" si="235"/>
        <v>11.442425647068788</v>
      </c>
      <c r="BG92" s="18">
        <f t="shared" si="235"/>
        <v>-0.85880007623572174</v>
      </c>
      <c r="BH92" s="18">
        <f t="shared" si="235"/>
        <v>-2.6230887893929911E-2</v>
      </c>
      <c r="BI92" s="18">
        <f t="shared" si="236"/>
        <v>0.39194752593356696</v>
      </c>
      <c r="BK92" s="18">
        <f t="shared" si="237"/>
        <v>-0.30452792746619162</v>
      </c>
      <c r="BL92" s="18">
        <f t="shared" si="238"/>
        <v>2.3299459506779474</v>
      </c>
      <c r="BM92" s="18">
        <f t="shared" si="239"/>
        <v>2.1107386100539527</v>
      </c>
      <c r="BO92" t="str">
        <f t="shared" si="260"/>
        <v>35 Business and public service associate professionals</v>
      </c>
      <c r="BP92" s="18">
        <f t="shared" si="240"/>
        <v>-0.35295514281524776</v>
      </c>
      <c r="BQ92" s="18">
        <f t="shared" si="240"/>
        <v>-2.7113219251475251</v>
      </c>
      <c r="BR92" s="18">
        <f t="shared" si="240"/>
        <v>-0.90806200226156708</v>
      </c>
      <c r="BS92" s="18">
        <f t="shared" si="240"/>
        <v>-1.6807766822695913</v>
      </c>
      <c r="BT92" s="18">
        <f t="shared" si="241"/>
        <v>-1.504839083548104</v>
      </c>
      <c r="BV92" s="18">
        <f t="shared" si="242"/>
        <v>-1.4238769638964754</v>
      </c>
      <c r="BW92" s="18">
        <f t="shared" si="243"/>
        <v>2.0298957129304629</v>
      </c>
      <c r="BX92" s="18">
        <f t="shared" si="244"/>
        <v>0.98418339875194771</v>
      </c>
      <c r="BZ92" t="str">
        <f t="shared" si="261"/>
        <v>35 Business and public service associate professionals</v>
      </c>
      <c r="CA92" s="18">
        <f t="shared" si="245"/>
        <v>-2.1536048557614484</v>
      </c>
      <c r="CB92" s="18">
        <f t="shared" si="245"/>
        <v>-7.4118164159985174</v>
      </c>
      <c r="CC92" s="18">
        <f t="shared" si="245"/>
        <v>-1.6005729951192427</v>
      </c>
      <c r="CD92" s="18">
        <f t="shared" si="245"/>
        <v>-4.4785183580204784</v>
      </c>
      <c r="CE92" s="18">
        <f t="shared" si="246"/>
        <v>-3.7760773962960292</v>
      </c>
      <c r="CG92" s="18">
        <f t="shared" si="247"/>
        <v>-3.5286794750261752</v>
      </c>
      <c r="CH92" s="18">
        <f t="shared" si="248"/>
        <v>1.6801465692546813</v>
      </c>
      <c r="CI92" s="18">
        <f t="shared" si="249"/>
        <v>-0.94432137249227388</v>
      </c>
      <c r="CK92" t="str">
        <f t="shared" si="262"/>
        <v>35 Business and public service associate professionals</v>
      </c>
      <c r="CL92" s="18">
        <f t="shared" si="250"/>
        <v>3.1740907770643645</v>
      </c>
      <c r="CM92" s="18">
        <f t="shared" si="250"/>
        <v>1.7319077249092762</v>
      </c>
      <c r="CN92" s="18">
        <f t="shared" si="250"/>
        <v>1.6620960161004561</v>
      </c>
      <c r="CO92" s="18">
        <f t="shared" si="250"/>
        <v>2.8008707308421643</v>
      </c>
      <c r="CP92" s="18">
        <f t="shared" si="251"/>
        <v>2.3767352871388647</v>
      </c>
      <c r="CR92" s="18">
        <f t="shared" si="252"/>
        <v>2.4198688296273252</v>
      </c>
      <c r="CS92" s="18">
        <f t="shared" si="253"/>
        <v>1.9737375779523836</v>
      </c>
      <c r="CT92" s="18">
        <f t="shared" si="254"/>
        <v>3.8880682559532254</v>
      </c>
    </row>
    <row r="93" spans="1:98" x14ac:dyDescent="0.2">
      <c r="A93" t="str">
        <f t="shared" si="209"/>
        <v>41 Administrative occupations</v>
      </c>
      <c r="B93" s="18">
        <f t="shared" si="210"/>
        <v>3.2410480782105511</v>
      </c>
      <c r="C93" s="18">
        <f t="shared" si="210"/>
        <v>22.261494178607609</v>
      </c>
      <c r="D93" s="18">
        <f t="shared" si="210"/>
        <v>4.4277891677543035</v>
      </c>
      <c r="E93" s="18">
        <f t="shared" si="210"/>
        <v>3.62424377742534</v>
      </c>
      <c r="F93" s="18">
        <f t="shared" si="211"/>
        <v>4.9539990779045251</v>
      </c>
      <c r="H93" s="18">
        <f t="shared" si="212"/>
        <v>3.8914028720785421</v>
      </c>
      <c r="I93" s="18">
        <f t="shared" si="213"/>
        <v>3.7964872604155486</v>
      </c>
      <c r="J93" s="18">
        <f t="shared" si="214"/>
        <v>6.3604123069360252</v>
      </c>
      <c r="L93" t="str">
        <f t="shared" si="255"/>
        <v>41 Administrative occupations</v>
      </c>
      <c r="M93" s="18">
        <f t="shared" si="215"/>
        <v>4.566482336843336</v>
      </c>
      <c r="N93" s="18">
        <f t="shared" si="215"/>
        <v>9.640107382966189</v>
      </c>
      <c r="O93" s="18">
        <f t="shared" si="215"/>
        <v>4.7155708667527829</v>
      </c>
      <c r="P93" s="18">
        <f t="shared" si="215"/>
        <v>3.0317334671984053</v>
      </c>
      <c r="Q93" s="18">
        <f t="shared" si="216"/>
        <v>3.9581375077062164</v>
      </c>
      <c r="S93" s="18">
        <f t="shared" si="217"/>
        <v>3.589982419959914</v>
      </c>
      <c r="T93" s="18">
        <f t="shared" si="218"/>
        <v>3.7777689069881548</v>
      </c>
      <c r="U93" s="18">
        <f t="shared" si="219"/>
        <v>6.1310962090564969</v>
      </c>
      <c r="W93" t="str">
        <f t="shared" si="256"/>
        <v>41 Administrative occupations</v>
      </c>
      <c r="X93" s="18">
        <f t="shared" si="220"/>
        <v>1.7552626965093854</v>
      </c>
      <c r="Y93" s="18">
        <f t="shared" si="220"/>
        <v>4.1789729983338519</v>
      </c>
      <c r="Z93" s="18">
        <f t="shared" si="220"/>
        <v>3.1834338459774125</v>
      </c>
      <c r="AA93" s="18">
        <f t="shared" si="220"/>
        <v>1.9528002008142531</v>
      </c>
      <c r="AB93" s="18">
        <f t="shared" si="221"/>
        <v>2.4740371218832546</v>
      </c>
      <c r="AD93" s="18">
        <f t="shared" si="222"/>
        <v>2.3613718942678608</v>
      </c>
      <c r="AE93" s="18">
        <f t="shared" si="223"/>
        <v>3.5444774772433352</v>
      </c>
      <c r="AF93" s="18">
        <f t="shared" si="224"/>
        <v>5.0885209875948467</v>
      </c>
      <c r="AH93" t="str">
        <f t="shared" si="257"/>
        <v>41 Administrative occupations</v>
      </c>
      <c r="AI93" s="18">
        <f t="shared" si="225"/>
        <v>2.070713458248008</v>
      </c>
      <c r="AJ93" s="18">
        <f t="shared" si="225"/>
        <v>5.8524706089336798</v>
      </c>
      <c r="AK93" s="18">
        <f t="shared" si="225"/>
        <v>2.5616782024708851</v>
      </c>
      <c r="AL93" s="18">
        <f t="shared" si="225"/>
        <v>1.7977828512222294</v>
      </c>
      <c r="AM93" s="18">
        <f t="shared" si="226"/>
        <v>2.2852736688067976</v>
      </c>
      <c r="AO93" s="18">
        <f t="shared" si="227"/>
        <v>2.051780354077426</v>
      </c>
      <c r="AP93" s="18">
        <f t="shared" si="228"/>
        <v>3.5844959280343147</v>
      </c>
      <c r="AQ93" s="18">
        <f t="shared" si="229"/>
        <v>4.9092395788058685</v>
      </c>
      <c r="AS93" t="str">
        <f t="shared" si="258"/>
        <v>41 Administrative occupations</v>
      </c>
      <c r="AT93" s="18">
        <f t="shared" si="230"/>
        <v>1.4698329274527522</v>
      </c>
      <c r="AU93" s="18">
        <f t="shared" si="230"/>
        <v>6.127276482507571</v>
      </c>
      <c r="AV93" s="18">
        <f t="shared" si="230"/>
        <v>1.23134093587145</v>
      </c>
      <c r="AW93" s="18">
        <f t="shared" si="230"/>
        <v>1.5614235628278239</v>
      </c>
      <c r="AX93" s="18">
        <f t="shared" si="231"/>
        <v>1.737394292737271</v>
      </c>
      <c r="AZ93" s="18">
        <f t="shared" si="232"/>
        <v>1.4512766054219695</v>
      </c>
      <c r="BA93" s="18">
        <f t="shared" si="233"/>
        <v>3.24299791947944</v>
      </c>
      <c r="BB93" s="18">
        <f t="shared" si="234"/>
        <v>4.2062996876516712</v>
      </c>
      <c r="BD93" t="str">
        <f t="shared" si="259"/>
        <v>41 Administrative occupations</v>
      </c>
      <c r="BE93" s="18">
        <f t="shared" si="235"/>
        <v>-2.5861857272407751</v>
      </c>
      <c r="BF93" s="18">
        <f t="shared" si="235"/>
        <v>9.6672433453186315</v>
      </c>
      <c r="BG93" s="18">
        <f t="shared" si="235"/>
        <v>-0.86280149900549441</v>
      </c>
      <c r="BH93" s="18">
        <f t="shared" si="235"/>
        <v>-2.3442899803158723</v>
      </c>
      <c r="BI93" s="18">
        <f t="shared" si="236"/>
        <v>-1.169774835146975</v>
      </c>
      <c r="BK93" s="18">
        <f t="shared" si="237"/>
        <v>-1.8529368680534231</v>
      </c>
      <c r="BL93" s="18">
        <f t="shared" si="238"/>
        <v>2.4773399882603409</v>
      </c>
      <c r="BM93" s="18">
        <f t="shared" si="239"/>
        <v>1.2165519150164394</v>
      </c>
      <c r="BO93" t="str">
        <f t="shared" si="260"/>
        <v>41 Administrative occupations</v>
      </c>
      <c r="BP93" s="18">
        <f t="shared" si="240"/>
        <v>-3.5940743380920015</v>
      </c>
      <c r="BQ93" s="18">
        <f t="shared" si="240"/>
        <v>0.75155768728414341</v>
      </c>
      <c r="BR93" s="18">
        <f t="shared" si="240"/>
        <v>-1.0887655359453463</v>
      </c>
      <c r="BS93" s="18">
        <f t="shared" si="240"/>
        <v>-3.9833554531747528</v>
      </c>
      <c r="BT93" s="18">
        <f t="shared" si="241"/>
        <v>-2.7960148320161138</v>
      </c>
      <c r="BV93" s="18">
        <f t="shared" si="242"/>
        <v>-3.0280287843119758</v>
      </c>
      <c r="BW93" s="18">
        <f t="shared" si="243"/>
        <v>2.0535156294805068</v>
      </c>
      <c r="BX93" s="18">
        <f t="shared" si="244"/>
        <v>-8.7121034340820191E-2</v>
      </c>
      <c r="BZ93" t="str">
        <f t="shared" si="261"/>
        <v>41 Administrative occupations</v>
      </c>
      <c r="CA93" s="18">
        <f t="shared" si="245"/>
        <v>-3.2494717157224517</v>
      </c>
      <c r="CB93" s="18">
        <f t="shared" si="245"/>
        <v>-13.856810759175286</v>
      </c>
      <c r="CC93" s="18">
        <f t="shared" si="245"/>
        <v>-5.2146603569557692</v>
      </c>
      <c r="CD93" s="18">
        <f t="shared" si="245"/>
        <v>-10.779639619105097</v>
      </c>
      <c r="CE93" s="18">
        <f t="shared" si="246"/>
        <v>-9.2758499559010055</v>
      </c>
      <c r="CG93" s="18">
        <f t="shared" si="247"/>
        <v>-8.9619306674092343</v>
      </c>
      <c r="CH93" s="18">
        <f t="shared" si="248"/>
        <v>1.3694537788618399</v>
      </c>
      <c r="CI93" s="18">
        <f t="shared" si="249"/>
        <v>-4.8972401454379755</v>
      </c>
      <c r="CK93" t="str">
        <f t="shared" si="262"/>
        <v>41 Administrative occupations</v>
      </c>
      <c r="CL93" s="18">
        <f t="shared" si="250"/>
        <v>1.0938695798220488</v>
      </c>
      <c r="CM93" s="18">
        <f t="shared" si="250"/>
        <v>-4.9191089950021976</v>
      </c>
      <c r="CN93" s="18">
        <f t="shared" si="250"/>
        <v>-4.4770653122279231</v>
      </c>
      <c r="CO93" s="18">
        <f t="shared" si="250"/>
        <v>-2.5669167750955957</v>
      </c>
      <c r="CP93" s="18">
        <f t="shared" si="251"/>
        <v>-3.315690711907382</v>
      </c>
      <c r="CR93" s="18">
        <f t="shared" si="252"/>
        <v>-3.2078397546650206</v>
      </c>
      <c r="CS93" s="18">
        <f t="shared" si="253"/>
        <v>1.2436762325842565</v>
      </c>
      <c r="CT93" s="18">
        <f t="shared" si="254"/>
        <v>-1.3391947713085717</v>
      </c>
    </row>
    <row r="94" spans="1:98" x14ac:dyDescent="0.2">
      <c r="A94" t="str">
        <f t="shared" si="209"/>
        <v>42 Secretarial and related occupations</v>
      </c>
      <c r="B94" s="18">
        <f t="shared" si="210"/>
        <v>6.8460314305541559</v>
      </c>
      <c r="C94" s="18">
        <f t="shared" si="210"/>
        <v>2.3046681699591565</v>
      </c>
      <c r="D94" s="18">
        <f t="shared" si="210"/>
        <v>10.129805777475287</v>
      </c>
      <c r="E94" s="18">
        <f t="shared" si="210"/>
        <v>6.2825470132232608</v>
      </c>
      <c r="F94" s="18">
        <f t="shared" si="211"/>
        <v>7.2142370795921229</v>
      </c>
      <c r="H94" s="18">
        <f t="shared" si="212"/>
        <v>7.5497966200223532</v>
      </c>
      <c r="I94" s="18">
        <f t="shared" si="213"/>
        <v>5.6713888661620748</v>
      </c>
      <c r="J94" s="18">
        <f t="shared" si="214"/>
        <v>10.156011996786528</v>
      </c>
      <c r="L94" t="str">
        <f t="shared" si="255"/>
        <v>42 Secretarial and related occupations</v>
      </c>
      <c r="M94" s="18">
        <f t="shared" si="215"/>
        <v>3.4919042579765414</v>
      </c>
      <c r="N94" s="18">
        <f t="shared" si="215"/>
        <v>4.7197476007929673</v>
      </c>
      <c r="O94" s="18">
        <f t="shared" si="215"/>
        <v>6.7727100814990449</v>
      </c>
      <c r="P94" s="18">
        <f t="shared" si="215"/>
        <v>2.0587737450494581</v>
      </c>
      <c r="Q94" s="18">
        <f t="shared" si="216"/>
        <v>3.6757261808264774</v>
      </c>
      <c r="S94" s="18">
        <f t="shared" si="217"/>
        <v>3.6064959880426128</v>
      </c>
      <c r="T94" s="18">
        <f t="shared" si="218"/>
        <v>4.2091866318632043</v>
      </c>
      <c r="U94" s="18">
        <f t="shared" si="219"/>
        <v>6.4601542579574067</v>
      </c>
      <c r="W94" t="str">
        <f t="shared" si="256"/>
        <v>42 Secretarial and related occupations</v>
      </c>
      <c r="X94" s="18">
        <f t="shared" si="220"/>
        <v>0.57587011916355735</v>
      </c>
      <c r="Y94" s="18">
        <f t="shared" si="220"/>
        <v>2.137663229850717</v>
      </c>
      <c r="Z94" s="18">
        <f t="shared" si="220"/>
        <v>4.9516794821839127</v>
      </c>
      <c r="AA94" s="18">
        <f t="shared" si="220"/>
        <v>4.1724060305391664</v>
      </c>
      <c r="AB94" s="18">
        <f t="shared" si="221"/>
        <v>4.2866554322117167</v>
      </c>
      <c r="AD94" s="18">
        <f t="shared" si="222"/>
        <v>4.4315188103440484</v>
      </c>
      <c r="AE94" s="18">
        <f t="shared" si="223"/>
        <v>4.2725750757665715</v>
      </c>
      <c r="AF94" s="18">
        <f t="shared" si="224"/>
        <v>7.0781285676155159</v>
      </c>
      <c r="AH94" t="str">
        <f t="shared" si="257"/>
        <v>42 Secretarial and related occupations</v>
      </c>
      <c r="AI94" s="18">
        <f t="shared" si="225"/>
        <v>0.54487859241296732</v>
      </c>
      <c r="AJ94" s="18">
        <f t="shared" si="225"/>
        <v>2.9808239887529897</v>
      </c>
      <c r="AK94" s="18">
        <f t="shared" si="225"/>
        <v>3.2586455357691557</v>
      </c>
      <c r="AL94" s="18">
        <f t="shared" si="225"/>
        <v>1.7389719863372566</v>
      </c>
      <c r="AM94" s="18">
        <f t="shared" si="226"/>
        <v>2.2889853805515559</v>
      </c>
      <c r="AO94" s="18">
        <f t="shared" si="227"/>
        <v>2.2430284105152687</v>
      </c>
      <c r="AP94" s="18">
        <f t="shared" si="228"/>
        <v>3.7039726067109591</v>
      </c>
      <c r="AQ94" s="18">
        <f t="shared" si="229"/>
        <v>5.1381682154898245</v>
      </c>
      <c r="AS94" t="str">
        <f t="shared" si="258"/>
        <v>42 Secretarial and related occupations</v>
      </c>
      <c r="AT94" s="18">
        <f t="shared" si="230"/>
        <v>-0.55542628383684622</v>
      </c>
      <c r="AU94" s="18">
        <f t="shared" si="230"/>
        <v>2.5383965507242978</v>
      </c>
      <c r="AV94" s="18">
        <f t="shared" si="230"/>
        <v>2.6574428053070864</v>
      </c>
      <c r="AW94" s="18">
        <f t="shared" si="230"/>
        <v>0.26140095440836397</v>
      </c>
      <c r="AX94" s="18">
        <f t="shared" si="231"/>
        <v>1.1459565965589169</v>
      </c>
      <c r="AZ94" s="18">
        <f t="shared" si="232"/>
        <v>1.053802442174101</v>
      </c>
      <c r="BA94" s="18">
        <f t="shared" si="233"/>
        <v>3.365191527927891</v>
      </c>
      <c r="BB94" s="18">
        <f t="shared" si="234"/>
        <v>4.0470126655664851</v>
      </c>
      <c r="BD94" t="str">
        <f t="shared" si="259"/>
        <v>42 Secretarial and related occupations</v>
      </c>
      <c r="BE94" s="18">
        <f t="shared" si="235"/>
        <v>-3.356711449291272</v>
      </c>
      <c r="BF94" s="18">
        <f t="shared" si="235"/>
        <v>4.3143753730721768</v>
      </c>
      <c r="BG94" s="18">
        <f t="shared" si="235"/>
        <v>-1.5652131115772128</v>
      </c>
      <c r="BH94" s="18">
        <f t="shared" si="235"/>
        <v>-14.882118658881049</v>
      </c>
      <c r="BI94" s="18">
        <f t="shared" si="236"/>
        <v>-9.7871397700666325</v>
      </c>
      <c r="BK94" s="18">
        <f t="shared" si="237"/>
        <v>-10.656408782992798</v>
      </c>
      <c r="BL94" s="18">
        <f t="shared" si="238"/>
        <v>1.942259591934814</v>
      </c>
      <c r="BM94" s="18">
        <f t="shared" si="239"/>
        <v>-4.2785495582006288</v>
      </c>
      <c r="BO94" t="str">
        <f t="shared" si="260"/>
        <v>42 Secretarial and related occupations</v>
      </c>
      <c r="BP94" s="18">
        <f t="shared" si="240"/>
        <v>-7.0367212013023206</v>
      </c>
      <c r="BQ94" s="18">
        <f t="shared" si="240"/>
        <v>-2.6610997116742974</v>
      </c>
      <c r="BR94" s="18">
        <f t="shared" si="240"/>
        <v>-5.9589440758499919</v>
      </c>
      <c r="BS94" s="18">
        <f t="shared" si="240"/>
        <v>-15.045269115218119</v>
      </c>
      <c r="BT94" s="18">
        <f t="shared" si="241"/>
        <v>-11.555292439288689</v>
      </c>
      <c r="BV94" s="18">
        <f t="shared" si="242"/>
        <v>-12.118483087131192</v>
      </c>
      <c r="BW94" s="18">
        <f t="shared" si="243"/>
        <v>1.4575609305733872</v>
      </c>
      <c r="BX94" s="18">
        <f t="shared" si="244"/>
        <v>-6.1417017278453612</v>
      </c>
      <c r="BZ94" t="str">
        <f t="shared" si="261"/>
        <v>42 Secretarial and related occupations</v>
      </c>
      <c r="CA94" s="18">
        <f t="shared" si="245"/>
        <v>-3.2481360041079155</v>
      </c>
      <c r="CB94" s="18">
        <f t="shared" si="245"/>
        <v>-17.636443965241121</v>
      </c>
      <c r="CC94" s="18">
        <f t="shared" si="245"/>
        <v>-15.407602145557775</v>
      </c>
      <c r="CD94" s="18">
        <f t="shared" si="245"/>
        <v>-18.929917584212209</v>
      </c>
      <c r="CE94" s="18">
        <f t="shared" si="246"/>
        <v>-17.763925837661997</v>
      </c>
      <c r="CG94" s="18">
        <f t="shared" si="247"/>
        <v>-17.772417610104352</v>
      </c>
      <c r="CH94" s="18">
        <f t="shared" si="248"/>
        <v>0.98942968764292871</v>
      </c>
      <c r="CI94" s="18">
        <f t="shared" si="249"/>
        <v>-9.8167920495388366</v>
      </c>
      <c r="CK94" t="str">
        <f t="shared" si="262"/>
        <v>42 Secretarial and related occupations</v>
      </c>
      <c r="CL94" s="18">
        <f t="shared" si="250"/>
        <v>1.3441644188591839</v>
      </c>
      <c r="CM94" s="18">
        <f t="shared" si="250"/>
        <v>-4.8101590115967818</v>
      </c>
      <c r="CN94" s="18">
        <f t="shared" si="250"/>
        <v>-3.7527686516329983</v>
      </c>
      <c r="CO94" s="18">
        <f t="shared" si="250"/>
        <v>-5.4340430832777837</v>
      </c>
      <c r="CP94" s="18">
        <f t="shared" si="251"/>
        <v>-4.8727367060593219</v>
      </c>
      <c r="CR94" s="18">
        <f t="shared" si="252"/>
        <v>-4.8769070893551314</v>
      </c>
      <c r="CS94" s="18">
        <f t="shared" si="253"/>
        <v>1.4899856609010831</v>
      </c>
      <c r="CT94" s="18">
        <f t="shared" si="254"/>
        <v>-2.1593314854050027</v>
      </c>
    </row>
    <row r="95" spans="1:98" x14ac:dyDescent="0.2">
      <c r="A95" t="str">
        <f t="shared" si="209"/>
        <v>51 Skilled agricultural and related trades</v>
      </c>
      <c r="B95" s="18">
        <f t="shared" si="210"/>
        <v>4.1451992515252112</v>
      </c>
      <c r="C95" s="18">
        <f t="shared" si="210"/>
        <v>13.405738616456198</v>
      </c>
      <c r="D95" s="18">
        <f t="shared" si="210"/>
        <v>3.8918128758661741</v>
      </c>
      <c r="E95" s="18">
        <f t="shared" si="210"/>
        <v>2.3068790223167657</v>
      </c>
      <c r="F95" s="18">
        <f t="shared" si="211"/>
        <v>3.4634309811528707</v>
      </c>
      <c r="H95" s="18">
        <f t="shared" si="212"/>
        <v>2.8324853555808271</v>
      </c>
      <c r="I95" s="18">
        <f t="shared" si="213"/>
        <v>4.4573090929985959</v>
      </c>
      <c r="J95" s="18">
        <f t="shared" si="214"/>
        <v>6.1381714799743969</v>
      </c>
      <c r="L95" t="str">
        <f t="shared" si="255"/>
        <v>51 Skilled agricultural and related trades</v>
      </c>
      <c r="M95" s="18">
        <f t="shared" si="215"/>
        <v>5.4571141682271618</v>
      </c>
      <c r="N95" s="18">
        <f t="shared" si="215"/>
        <v>-15.017681155515172</v>
      </c>
      <c r="O95" s="18">
        <f t="shared" si="215"/>
        <v>1.0895229911169091</v>
      </c>
      <c r="P95" s="18">
        <f t="shared" si="215"/>
        <v>3.1678869004212462</v>
      </c>
      <c r="Q95" s="18">
        <f t="shared" si="216"/>
        <v>1.2789153678745002</v>
      </c>
      <c r="S95" s="18">
        <f t="shared" si="217"/>
        <v>2.4703939780734929</v>
      </c>
      <c r="T95" s="18">
        <f t="shared" si="218"/>
        <v>3.4834918529961678</v>
      </c>
      <c r="U95" s="18">
        <f t="shared" si="219"/>
        <v>5.1151191101258542</v>
      </c>
      <c r="W95" t="str">
        <f t="shared" si="256"/>
        <v>51 Skilled agricultural and related trades</v>
      </c>
      <c r="X95" s="18">
        <f t="shared" si="220"/>
        <v>2.6727660471496328</v>
      </c>
      <c r="Y95" s="18">
        <f t="shared" si="220"/>
        <v>5.5265703347318063</v>
      </c>
      <c r="Z95" s="18">
        <f t="shared" si="220"/>
        <v>2.7514756909167826</v>
      </c>
      <c r="AA95" s="18">
        <f t="shared" si="220"/>
        <v>3.6927343050985328</v>
      </c>
      <c r="AB95" s="18">
        <f t="shared" si="221"/>
        <v>3.5110202820017422</v>
      </c>
      <c r="AD95" s="18">
        <f t="shared" si="222"/>
        <v>3.3780272653565424</v>
      </c>
      <c r="AE95" s="18">
        <f t="shared" si="223"/>
        <v>4.29138387660295</v>
      </c>
      <c r="AF95" s="18">
        <f t="shared" si="224"/>
        <v>6.3670751208556364</v>
      </c>
      <c r="AH95" t="str">
        <f t="shared" si="257"/>
        <v>51 Skilled agricultural and related trades</v>
      </c>
      <c r="AI95" s="18">
        <f t="shared" si="225"/>
        <v>5.3865247183100262</v>
      </c>
      <c r="AJ95" s="18">
        <f t="shared" si="225"/>
        <v>-16.582033819552223</v>
      </c>
      <c r="AK95" s="18">
        <f t="shared" si="225"/>
        <v>1.220902512027644</v>
      </c>
      <c r="AL95" s="18">
        <f t="shared" si="225"/>
        <v>2.7226635256718978</v>
      </c>
      <c r="AM95" s="18">
        <f t="shared" si="226"/>
        <v>0.92925878597440725</v>
      </c>
      <c r="AO95" s="18">
        <f t="shared" si="227"/>
        <v>2.2196170573784091</v>
      </c>
      <c r="AP95" s="18">
        <f t="shared" si="228"/>
        <v>4.1382132887072709</v>
      </c>
      <c r="AQ95" s="18">
        <f t="shared" si="229"/>
        <v>5.4832860785257731</v>
      </c>
      <c r="AS95" t="str">
        <f t="shared" si="258"/>
        <v>51 Skilled agricultural and related trades</v>
      </c>
      <c r="AT95" s="18">
        <f t="shared" si="230"/>
        <v>8.1657118400660256</v>
      </c>
      <c r="AU95" s="18">
        <f t="shared" si="230"/>
        <v>-17.09125322211451</v>
      </c>
      <c r="AV95" s="18">
        <f t="shared" si="230"/>
        <v>0.37237950484785287</v>
      </c>
      <c r="AW95" s="18">
        <f t="shared" si="230"/>
        <v>2.9167274002213972</v>
      </c>
      <c r="AX95" s="18">
        <f t="shared" si="231"/>
        <v>0.74434916457932765</v>
      </c>
      <c r="AZ95" s="18">
        <f t="shared" si="232"/>
        <v>2.0615246776859664</v>
      </c>
      <c r="BA95" s="18">
        <f t="shared" si="233"/>
        <v>3.7326646024206767</v>
      </c>
      <c r="BB95" s="18">
        <f t="shared" si="234"/>
        <v>5.0399862486725899</v>
      </c>
      <c r="BD95" t="str">
        <f t="shared" si="259"/>
        <v>51 Skilled agricultural and related trades</v>
      </c>
      <c r="BE95" s="18">
        <f t="shared" si="235"/>
        <v>-0.63952479781304028</v>
      </c>
      <c r="BF95" s="18">
        <f t="shared" si="235"/>
        <v>-7.6521365882891601</v>
      </c>
      <c r="BG95" s="18">
        <f t="shared" si="235"/>
        <v>-1.3339193365155988</v>
      </c>
      <c r="BH95" s="18">
        <f t="shared" si="235"/>
        <v>0.11986382660140737</v>
      </c>
      <c r="BI95" s="18">
        <f t="shared" si="236"/>
        <v>-0.8387948725102401</v>
      </c>
      <c r="BK95" s="18">
        <f t="shared" si="237"/>
        <v>-0.36709517299989836</v>
      </c>
      <c r="BL95" s="18">
        <f t="shared" si="238"/>
        <v>2.7916191634342447</v>
      </c>
      <c r="BM95" s="18">
        <f t="shared" si="239"/>
        <v>2.544133639910573</v>
      </c>
      <c r="BO95" t="str">
        <f t="shared" si="260"/>
        <v>51 Skilled agricultural and related trades</v>
      </c>
      <c r="BP95" s="18">
        <f t="shared" si="240"/>
        <v>2.5450734413128728</v>
      </c>
      <c r="BQ95" s="18">
        <f t="shared" si="240"/>
        <v>-21.98960636315822</v>
      </c>
      <c r="BR95" s="18">
        <f t="shared" si="240"/>
        <v>0.22342985250898284</v>
      </c>
      <c r="BS95" s="18">
        <f t="shared" si="240"/>
        <v>0.26327574230131656</v>
      </c>
      <c r="BT95" s="18">
        <f t="shared" si="241"/>
        <v>-1.3093284043333764</v>
      </c>
      <c r="BV95" s="18">
        <f t="shared" si="242"/>
        <v>0.24999201917541569</v>
      </c>
      <c r="BW95" s="18">
        <f t="shared" si="243"/>
        <v>2.8858983068809962</v>
      </c>
      <c r="BX95" s="18">
        <f t="shared" si="244"/>
        <v>3.0547724661211806</v>
      </c>
      <c r="BZ95" t="str">
        <f t="shared" si="261"/>
        <v>51 Skilled agricultural and related trades</v>
      </c>
      <c r="CA95" s="18">
        <f t="shared" si="245"/>
        <v>-1.5952200920514081</v>
      </c>
      <c r="CB95" s="18">
        <f t="shared" si="245"/>
        <v>-14.588480432073926</v>
      </c>
      <c r="CC95" s="18">
        <f t="shared" si="245"/>
        <v>-0.70396308499522942</v>
      </c>
      <c r="CD95" s="18">
        <f t="shared" si="245"/>
        <v>0.97337750496653275</v>
      </c>
      <c r="CE95" s="18">
        <f t="shared" si="246"/>
        <v>-0.5991029533487735</v>
      </c>
      <c r="CG95" s="18">
        <f t="shared" si="247"/>
        <v>0.41113913886037246</v>
      </c>
      <c r="CH95" s="18">
        <f t="shared" si="248"/>
        <v>2.5197571947412234</v>
      </c>
      <c r="CI95" s="18">
        <f t="shared" si="249"/>
        <v>2.8125242577691001</v>
      </c>
      <c r="CK95" t="str">
        <f t="shared" si="262"/>
        <v>51 Skilled agricultural and related trades</v>
      </c>
      <c r="CL95" s="18">
        <f t="shared" si="250"/>
        <v>6.2189134060886442</v>
      </c>
      <c r="CM95" s="18">
        <f t="shared" si="250"/>
        <v>-31.01051616676186</v>
      </c>
      <c r="CN95" s="18">
        <f t="shared" si="250"/>
        <v>0.71053466384090047</v>
      </c>
      <c r="CO95" s="18">
        <f t="shared" si="250"/>
        <v>-5.7096477117673956</v>
      </c>
      <c r="CP95" s="18">
        <f t="shared" si="251"/>
        <v>-5.6098069767131387</v>
      </c>
      <c r="CR95" s="18">
        <f t="shared" si="252"/>
        <v>-3.6164009000292263</v>
      </c>
      <c r="CS95" s="18">
        <f t="shared" si="253"/>
        <v>1.6044722403476985</v>
      </c>
      <c r="CT95" s="18">
        <f t="shared" si="254"/>
        <v>-1.1151325171224635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3.161286822356546</v>
      </c>
      <c r="C96" s="18">
        <f t="shared" si="210"/>
        <v>6.5507406676070579</v>
      </c>
      <c r="D96" s="18">
        <f t="shared" si="210"/>
        <v>0.66299822021524957</v>
      </c>
      <c r="E96" s="18">
        <f t="shared" si="210"/>
        <v>2.8516830153030304</v>
      </c>
      <c r="F96" s="18">
        <f t="shared" si="211"/>
        <v>2.3885135294445581</v>
      </c>
      <c r="H96" s="18">
        <f t="shared" si="212"/>
        <v>2.1168843289656847</v>
      </c>
      <c r="I96" s="18">
        <f t="shared" si="213"/>
        <v>2.8048612658977623</v>
      </c>
      <c r="J96" s="18">
        <f t="shared" si="214"/>
        <v>4.3110905694691448</v>
      </c>
      <c r="L96" t="str">
        <f t="shared" si="255"/>
        <v>52 Skilled metal, electrical and electronic trades</v>
      </c>
      <c r="M96" s="18">
        <f t="shared" si="215"/>
        <v>4.9977569377987585</v>
      </c>
      <c r="N96" s="18">
        <f t="shared" si="215"/>
        <v>-8.1473162953609179</v>
      </c>
      <c r="O96" s="18">
        <f t="shared" si="215"/>
        <v>6.1560118237598438</v>
      </c>
      <c r="P96" s="18">
        <f t="shared" si="215"/>
        <v>4.7926791256478696</v>
      </c>
      <c r="Q96" s="18">
        <f t="shared" si="216"/>
        <v>4.3536793125563689</v>
      </c>
      <c r="S96" s="18">
        <f t="shared" si="217"/>
        <v>5.2451667357075182</v>
      </c>
      <c r="T96" s="18">
        <f t="shared" si="218"/>
        <v>3.9422455622356356</v>
      </c>
      <c r="U96" s="18">
        <f t="shared" si="219"/>
        <v>7.4515629519338322</v>
      </c>
      <c r="W96" t="str">
        <f t="shared" si="256"/>
        <v>52 Skilled metal, electrical and electronic trades</v>
      </c>
      <c r="X96" s="18">
        <f t="shared" si="220"/>
        <v>2.8950821894068834</v>
      </c>
      <c r="Y96" s="18">
        <f t="shared" si="220"/>
        <v>-18.045164428628034</v>
      </c>
      <c r="Z96" s="18">
        <f t="shared" si="220"/>
        <v>2.9070961618751889</v>
      </c>
      <c r="AA96" s="18">
        <f t="shared" si="220"/>
        <v>2.3812778317822136</v>
      </c>
      <c r="AB96" s="18">
        <f t="shared" si="221"/>
        <v>1.1289309117087365</v>
      </c>
      <c r="AD96" s="18">
        <f t="shared" si="222"/>
        <v>2.5562514015162296</v>
      </c>
      <c r="AE96" s="18">
        <f t="shared" si="223"/>
        <v>3.286641231910381</v>
      </c>
      <c r="AF96" s="18">
        <f t="shared" si="224"/>
        <v>5.0189111180246604</v>
      </c>
      <c r="AH96" t="str">
        <f t="shared" si="257"/>
        <v>52 Skilled metal, electrical and electronic trades</v>
      </c>
      <c r="AI96" s="18">
        <f t="shared" si="225"/>
        <v>3.925837268646748</v>
      </c>
      <c r="AJ96" s="18">
        <f t="shared" si="225"/>
        <v>-15.2989335966361</v>
      </c>
      <c r="AK96" s="18">
        <f t="shared" si="225"/>
        <v>1.9492333599616662</v>
      </c>
      <c r="AL96" s="18">
        <f t="shared" si="225"/>
        <v>2.3414323271947257</v>
      </c>
      <c r="AM96" s="18">
        <f t="shared" si="226"/>
        <v>1.0171765047871428</v>
      </c>
      <c r="AO96" s="18">
        <f t="shared" si="227"/>
        <v>2.2105319807250057</v>
      </c>
      <c r="AP96" s="18">
        <f t="shared" si="228"/>
        <v>2.9646728924149546</v>
      </c>
      <c r="AQ96" s="18">
        <f t="shared" si="229"/>
        <v>4.5101932941140621</v>
      </c>
      <c r="AS96" t="str">
        <f t="shared" si="258"/>
        <v>52 Skilled metal, electrical and electronic trades</v>
      </c>
      <c r="AT96" s="18">
        <f t="shared" si="230"/>
        <v>2.748232746887469</v>
      </c>
      <c r="AU96" s="18">
        <f t="shared" si="230"/>
        <v>-12.288029356154084</v>
      </c>
      <c r="AV96" s="18">
        <f t="shared" si="230"/>
        <v>0.60014832712718125</v>
      </c>
      <c r="AW96" s="18">
        <f t="shared" si="230"/>
        <v>1.9026717666276394</v>
      </c>
      <c r="AX96" s="18">
        <f t="shared" si="231"/>
        <v>0.54702615322308468</v>
      </c>
      <c r="AZ96" s="18">
        <f t="shared" si="232"/>
        <v>1.4666341598848387</v>
      </c>
      <c r="BA96" s="18">
        <f t="shared" si="233"/>
        <v>2.7831508324208887</v>
      </c>
      <c r="BB96" s="18">
        <f t="shared" si="234"/>
        <v>3.8153297281150245</v>
      </c>
      <c r="BD96" t="str">
        <f t="shared" si="259"/>
        <v>52 Skilled metal, electrical and electronic trades</v>
      </c>
      <c r="BE96" s="18">
        <f t="shared" si="235"/>
        <v>-0.77561152698536473</v>
      </c>
      <c r="BF96" s="18">
        <f t="shared" si="235"/>
        <v>-6.5243652195362323</v>
      </c>
      <c r="BG96" s="18">
        <f t="shared" si="235"/>
        <v>-0.2051613071242131</v>
      </c>
      <c r="BH96" s="18">
        <f t="shared" si="235"/>
        <v>-0.1718765677544476</v>
      </c>
      <c r="BI96" s="18">
        <f t="shared" si="236"/>
        <v>-0.59162062497933876</v>
      </c>
      <c r="BK96" s="18">
        <f t="shared" si="237"/>
        <v>-0.18297271419652761</v>
      </c>
      <c r="BL96" s="18">
        <f t="shared" si="238"/>
        <v>1.9718975702178065</v>
      </c>
      <c r="BM96" s="18">
        <f t="shared" si="239"/>
        <v>1.8331462282967559</v>
      </c>
      <c r="BO96" t="str">
        <f t="shared" si="260"/>
        <v>52 Skilled metal, electrical and electronic trades</v>
      </c>
      <c r="BP96" s="18">
        <f t="shared" si="240"/>
        <v>1.9407966963885137</v>
      </c>
      <c r="BQ96" s="18">
        <f t="shared" si="240"/>
        <v>-20.424563728599555</v>
      </c>
      <c r="BR96" s="18">
        <f t="shared" si="240"/>
        <v>-0.10879289245672163</v>
      </c>
      <c r="BS96" s="18">
        <f t="shared" si="240"/>
        <v>-1.2964632115865848</v>
      </c>
      <c r="BT96" s="18">
        <f t="shared" si="241"/>
        <v>-2.2517693004100892</v>
      </c>
      <c r="BV96" s="18">
        <f t="shared" si="242"/>
        <v>-0.90215045091706081</v>
      </c>
      <c r="BW96" s="18">
        <f t="shared" si="243"/>
        <v>1.9944808738292075</v>
      </c>
      <c r="BX96" s="18">
        <f t="shared" si="244"/>
        <v>1.3216086158441165</v>
      </c>
      <c r="BZ96" t="str">
        <f t="shared" si="261"/>
        <v>52 Skilled metal, electrical and electronic trades</v>
      </c>
      <c r="CA96" s="18">
        <f t="shared" si="245"/>
        <v>-3.8041514819077804</v>
      </c>
      <c r="CB96" s="18">
        <f t="shared" si="245"/>
        <v>-17.700172537762093</v>
      </c>
      <c r="CC96" s="18">
        <f t="shared" si="245"/>
        <v>8.9795935698266938E-2</v>
      </c>
      <c r="CD96" s="18">
        <f t="shared" si="245"/>
        <v>-5.2570258896320716</v>
      </c>
      <c r="CE96" s="18">
        <f t="shared" si="246"/>
        <v>-4.462003396765013</v>
      </c>
      <c r="CG96" s="18">
        <f t="shared" si="247"/>
        <v>-3.5072663027242768</v>
      </c>
      <c r="CH96" s="18">
        <f t="shared" si="248"/>
        <v>1.8055896658794701</v>
      </c>
      <c r="CI96" s="18">
        <f t="shared" si="249"/>
        <v>-0.74973582613180323</v>
      </c>
      <c r="CK96" t="str">
        <f t="shared" si="262"/>
        <v>52 Skilled metal, electrical and electronic trades</v>
      </c>
      <c r="CL96" s="18">
        <f t="shared" si="250"/>
        <v>3.1341052763479871</v>
      </c>
      <c r="CM96" s="18">
        <f t="shared" si="250"/>
        <v>-21.619046716422808</v>
      </c>
      <c r="CN96" s="18">
        <f t="shared" si="250"/>
        <v>2.1621473521581169</v>
      </c>
      <c r="CO96" s="18">
        <f t="shared" si="250"/>
        <v>-3.157097937826836</v>
      </c>
      <c r="CP96" s="18">
        <f t="shared" si="251"/>
        <v>-2.8184861753189461</v>
      </c>
      <c r="CR96" s="18">
        <f t="shared" si="252"/>
        <v>-1.4155235248415332</v>
      </c>
      <c r="CS96" s="18">
        <f t="shared" si="253"/>
        <v>1.7335889991462849</v>
      </c>
      <c r="CT96" s="18">
        <f t="shared" si="254"/>
        <v>0.64696934346220036</v>
      </c>
    </row>
    <row r="97" spans="1:98" x14ac:dyDescent="0.2">
      <c r="A97" t="str">
        <f t="shared" si="209"/>
        <v>53 Skilled construction and building trades</v>
      </c>
      <c r="B97" s="18">
        <f t="shared" si="210"/>
        <v>-9.1025702891473266</v>
      </c>
      <c r="C97" s="18">
        <f t="shared" si="210"/>
        <v>-9.345146308247843</v>
      </c>
      <c r="D97" s="18">
        <f t="shared" si="210"/>
        <v>8.3274988557275442</v>
      </c>
      <c r="E97" s="18">
        <f t="shared" si="210"/>
        <v>0.86449074335814835</v>
      </c>
      <c r="F97" s="18">
        <f t="shared" si="211"/>
        <v>2.4540728737214579</v>
      </c>
      <c r="H97" s="18">
        <f t="shared" si="212"/>
        <v>3.2932095386999372</v>
      </c>
      <c r="I97" s="18">
        <f t="shared" si="213"/>
        <v>3.5680460298839645</v>
      </c>
      <c r="J97" s="18">
        <f t="shared" si="214"/>
        <v>5.7640753647465015</v>
      </c>
      <c r="L97" t="str">
        <f t="shared" si="255"/>
        <v>53 Skilled construction and building trades</v>
      </c>
      <c r="M97" s="18">
        <f t="shared" si="215"/>
        <v>2.1256326043959328</v>
      </c>
      <c r="N97" s="18">
        <f t="shared" si="215"/>
        <v>-1.0766156812344163</v>
      </c>
      <c r="O97" s="18">
        <f t="shared" si="215"/>
        <v>2.7531485416790069</v>
      </c>
      <c r="P97" s="18">
        <f t="shared" si="215"/>
        <v>2.1463627150086095</v>
      </c>
      <c r="Q97" s="18">
        <f t="shared" si="216"/>
        <v>2.1307409617070006</v>
      </c>
      <c r="S97" s="18">
        <f t="shared" si="217"/>
        <v>2.3482254710663675</v>
      </c>
      <c r="T97" s="18">
        <f t="shared" si="218"/>
        <v>3.2428529744001677</v>
      </c>
      <c r="U97" s="18">
        <f t="shared" si="219"/>
        <v>4.8349583926061923</v>
      </c>
      <c r="W97" t="str">
        <f t="shared" si="256"/>
        <v>53 Skilled construction and building trades</v>
      </c>
      <c r="X97" s="18">
        <f t="shared" si="220"/>
        <v>-0.17855450572904497</v>
      </c>
      <c r="Y97" s="18">
        <f t="shared" si="220"/>
        <v>-11.262629930228629</v>
      </c>
      <c r="Z97" s="18">
        <f t="shared" si="220"/>
        <v>2.1378379622830623</v>
      </c>
      <c r="AA97" s="18">
        <f t="shared" si="220"/>
        <v>1.1153662228891914</v>
      </c>
      <c r="AB97" s="18">
        <f t="shared" si="221"/>
        <v>0.60932040952437205</v>
      </c>
      <c r="AD97" s="18">
        <f t="shared" si="222"/>
        <v>1.4550477503590287</v>
      </c>
      <c r="AE97" s="18">
        <f t="shared" si="223"/>
        <v>3.2063287200436497</v>
      </c>
      <c r="AF97" s="18">
        <f t="shared" si="224"/>
        <v>4.1767147377320457</v>
      </c>
      <c r="AH97" t="str">
        <f t="shared" si="257"/>
        <v>53 Skilled construction and building trades</v>
      </c>
      <c r="AI97" s="18">
        <f t="shared" si="225"/>
        <v>3.6753073714571816</v>
      </c>
      <c r="AJ97" s="18">
        <f t="shared" si="225"/>
        <v>-11.567662099949349</v>
      </c>
      <c r="AK97" s="18">
        <f t="shared" si="225"/>
        <v>2.4814281257570681</v>
      </c>
      <c r="AL97" s="18">
        <f t="shared" si="225"/>
        <v>1.5901723250457689</v>
      </c>
      <c r="AM97" s="18">
        <f t="shared" si="226"/>
        <v>0.98854615226284803</v>
      </c>
      <c r="AO97" s="18">
        <f t="shared" si="227"/>
        <v>1.8863930202750678</v>
      </c>
      <c r="AP97" s="18">
        <f t="shared" si="228"/>
        <v>3.521998883559263</v>
      </c>
      <c r="AQ97" s="18">
        <f t="shared" si="229"/>
        <v>4.7442541483089462</v>
      </c>
      <c r="AS97" t="str">
        <f t="shared" si="258"/>
        <v>53 Skilled construction and building trades</v>
      </c>
      <c r="AT97" s="18">
        <f t="shared" si="230"/>
        <v>-0.1791142725199979</v>
      </c>
      <c r="AU97" s="18">
        <f t="shared" si="230"/>
        <v>-7.0818554528996325</v>
      </c>
      <c r="AV97" s="18">
        <f t="shared" si="230"/>
        <v>2.4682428546459523</v>
      </c>
      <c r="AW97" s="18">
        <f t="shared" si="230"/>
        <v>0.56306758119391009</v>
      </c>
      <c r="AX97" s="18">
        <f t="shared" si="231"/>
        <v>0.65596254342517035</v>
      </c>
      <c r="AZ97" s="18">
        <f t="shared" si="232"/>
        <v>1.1941572789120558</v>
      </c>
      <c r="BA97" s="18">
        <f t="shared" si="233"/>
        <v>3.3127562426608081</v>
      </c>
      <c r="BB97" s="18">
        <f t="shared" si="234"/>
        <v>4.0933967311743702</v>
      </c>
      <c r="BD97" t="str">
        <f t="shared" si="259"/>
        <v>53 Skilled construction and building trades</v>
      </c>
      <c r="BE97" s="18">
        <f t="shared" si="235"/>
        <v>-3.977738115741325</v>
      </c>
      <c r="BF97" s="18">
        <f t="shared" si="235"/>
        <v>-4.5595111728479072</v>
      </c>
      <c r="BG97" s="18">
        <f t="shared" si="235"/>
        <v>-0.5969112208384364</v>
      </c>
      <c r="BH97" s="18">
        <f t="shared" si="235"/>
        <v>-1.2956260633466887</v>
      </c>
      <c r="BI97" s="18">
        <f t="shared" si="236"/>
        <v>-1.2854881647068717</v>
      </c>
      <c r="BK97" s="18">
        <f t="shared" si="237"/>
        <v>-1.0632685321909197</v>
      </c>
      <c r="BL97" s="18">
        <f t="shared" si="238"/>
        <v>2.016555010800225</v>
      </c>
      <c r="BM97" s="18">
        <f t="shared" si="239"/>
        <v>1.2285105525061679</v>
      </c>
      <c r="BO97" t="str">
        <f t="shared" si="260"/>
        <v>53 Skilled construction and building trades</v>
      </c>
      <c r="BP97" s="18">
        <f t="shared" si="240"/>
        <v>1.9136215086573261</v>
      </c>
      <c r="BQ97" s="18">
        <f t="shared" si="240"/>
        <v>-17.559140158492692</v>
      </c>
      <c r="BR97" s="18">
        <f t="shared" si="240"/>
        <v>1.6691807723818508</v>
      </c>
      <c r="BS97" s="18">
        <f t="shared" si="240"/>
        <v>-8.8646208162646012E-2</v>
      </c>
      <c r="BT97" s="18">
        <f t="shared" si="241"/>
        <v>-0.74215358547742305</v>
      </c>
      <c r="BV97" s="18">
        <f t="shared" si="242"/>
        <v>0.49389298742184007</v>
      </c>
      <c r="BW97" s="18">
        <f t="shared" si="243"/>
        <v>2.599688581032078</v>
      </c>
      <c r="BX97" s="18">
        <f t="shared" si="244"/>
        <v>2.9482718869701996</v>
      </c>
      <c r="BZ97" t="str">
        <f t="shared" si="261"/>
        <v>53 Skilled construction and building trades</v>
      </c>
      <c r="CA97" s="18">
        <f t="shared" si="245"/>
        <v>-4.8459770390727464</v>
      </c>
      <c r="CB97" s="18">
        <f t="shared" si="245"/>
        <v>-11.463781757213498</v>
      </c>
      <c r="CC97" s="18">
        <f t="shared" si="245"/>
        <v>1.8982687242606433</v>
      </c>
      <c r="CD97" s="18">
        <f t="shared" si="245"/>
        <v>-0.31930347797463066</v>
      </c>
      <c r="CE97" s="18">
        <f t="shared" si="246"/>
        <v>-0.37252991169168803</v>
      </c>
      <c r="CG97" s="18">
        <f t="shared" si="247"/>
        <v>0.41447248325074959</v>
      </c>
      <c r="CH97" s="18">
        <f t="shared" si="248"/>
        <v>2.3780661029819239</v>
      </c>
      <c r="CI97" s="18">
        <f t="shared" si="249"/>
        <v>2.6788732987315766</v>
      </c>
      <c r="CK97" t="str">
        <f t="shared" si="262"/>
        <v>53 Skilled construction and building trades</v>
      </c>
      <c r="CL97" s="18">
        <f t="shared" si="250"/>
        <v>-2.1767807340051015</v>
      </c>
      <c r="CM97" s="18">
        <f t="shared" si="250"/>
        <v>-20.811268951026783</v>
      </c>
      <c r="CN97" s="18">
        <f t="shared" si="250"/>
        <v>-2.7449089054603082</v>
      </c>
      <c r="CO97" s="18">
        <f t="shared" si="250"/>
        <v>-11.115861253585436</v>
      </c>
      <c r="CP97" s="18">
        <f t="shared" si="251"/>
        <v>-9.2379624040142989</v>
      </c>
      <c r="CR97" s="18">
        <f t="shared" si="252"/>
        <v>-8.4088256538216726</v>
      </c>
      <c r="CS97" s="18">
        <f t="shared" si="253"/>
        <v>1.0736774452617448</v>
      </c>
      <c r="CT97" s="18">
        <f t="shared" si="254"/>
        <v>-5.3041538651243725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1.9816822224263397</v>
      </c>
      <c r="C98" s="18">
        <f t="shared" si="210"/>
        <v>9.3268433614715818</v>
      </c>
      <c r="D98" s="18">
        <f t="shared" si="210"/>
        <v>6.848976519359451</v>
      </c>
      <c r="E98" s="18">
        <f t="shared" si="210"/>
        <v>3.6501218145473802</v>
      </c>
      <c r="F98" s="18">
        <f t="shared" si="211"/>
        <v>4.9886377280474514</v>
      </c>
      <c r="H98" s="18">
        <f t="shared" si="212"/>
        <v>4.7056217620277563</v>
      </c>
      <c r="I98" s="18">
        <f t="shared" si="213"/>
        <v>3.975318690844154</v>
      </c>
      <c r="J98" s="18">
        <f t="shared" si="214"/>
        <v>7.0738639410024229</v>
      </c>
      <c r="L98" t="str">
        <f t="shared" si="255"/>
        <v>54 Textiles, printing and other skilled trades</v>
      </c>
      <c r="M98" s="18">
        <f t="shared" si="215"/>
        <v>3.6144889650452594</v>
      </c>
      <c r="N98" s="18">
        <f t="shared" si="215"/>
        <v>7.3589147852588965</v>
      </c>
      <c r="O98" s="18">
        <f t="shared" si="215"/>
        <v>5.8725983580159236</v>
      </c>
      <c r="P98" s="18">
        <f t="shared" si="215"/>
        <v>4.4284549233853721</v>
      </c>
      <c r="Q98" s="18">
        <f t="shared" si="216"/>
        <v>5.0591858662417888</v>
      </c>
      <c r="S98" s="18">
        <f t="shared" si="217"/>
        <v>4.9076339506558098</v>
      </c>
      <c r="T98" s="18">
        <f t="shared" si="218"/>
        <v>4.1744197096174718</v>
      </c>
      <c r="U98" s="18">
        <f t="shared" si="219"/>
        <v>7.3522253443799146</v>
      </c>
      <c r="W98" t="str">
        <f t="shared" si="256"/>
        <v>54 Textiles, printing and other skilled trades</v>
      </c>
      <c r="X98" s="18">
        <f t="shared" si="220"/>
        <v>1.5104333996153185</v>
      </c>
      <c r="Y98" s="18">
        <f t="shared" si="220"/>
        <v>-7.2610755540324812</v>
      </c>
      <c r="Z98" s="18">
        <f t="shared" si="220"/>
        <v>5.2278945824554501</v>
      </c>
      <c r="AA98" s="18">
        <f t="shared" si="220"/>
        <v>2.9952092406908326</v>
      </c>
      <c r="AB98" s="18">
        <f t="shared" si="221"/>
        <v>3.0102447145769595</v>
      </c>
      <c r="AD98" s="18">
        <f t="shared" si="222"/>
        <v>3.7341238437594848</v>
      </c>
      <c r="AE98" s="18">
        <f t="shared" si="223"/>
        <v>3.8925102489780761</v>
      </c>
      <c r="AF98" s="18">
        <f t="shared" si="224"/>
        <v>6.3169546016252021</v>
      </c>
      <c r="AH98" t="str">
        <f t="shared" si="257"/>
        <v>54 Textiles, printing and other skilled trades</v>
      </c>
      <c r="AI98" s="18">
        <f t="shared" si="225"/>
        <v>-0.17742194182629456</v>
      </c>
      <c r="AJ98" s="18">
        <f t="shared" si="225"/>
        <v>-3.5927925733648225</v>
      </c>
      <c r="AK98" s="18">
        <f t="shared" si="225"/>
        <v>2.5816289082551069</v>
      </c>
      <c r="AL98" s="18">
        <f t="shared" si="225"/>
        <v>2.679688583553852</v>
      </c>
      <c r="AM98" s="18">
        <f t="shared" si="226"/>
        <v>2.2454358100635563</v>
      </c>
      <c r="AO98" s="18">
        <f t="shared" si="227"/>
        <v>2.6469916143149419</v>
      </c>
      <c r="AP98" s="18">
        <f t="shared" si="228"/>
        <v>3.4632825816476309</v>
      </c>
      <c r="AQ98" s="18">
        <f t="shared" si="229"/>
        <v>5.2232364349246163</v>
      </c>
      <c r="AS98" t="str">
        <f t="shared" si="258"/>
        <v>54 Textiles, printing and other skilled trades</v>
      </c>
      <c r="AT98" s="18">
        <f t="shared" si="230"/>
        <v>2.6961177921136503E-2</v>
      </c>
      <c r="AU98" s="18">
        <f t="shared" si="230"/>
        <v>-4.2585041419730292</v>
      </c>
      <c r="AV98" s="18">
        <f t="shared" si="230"/>
        <v>3.5301097676572413</v>
      </c>
      <c r="AW98" s="18">
        <f t="shared" si="230"/>
        <v>2.3245024792881264</v>
      </c>
      <c r="AX98" s="18">
        <f t="shared" si="231"/>
        <v>2.2737958413665105</v>
      </c>
      <c r="AZ98" s="18">
        <f t="shared" si="232"/>
        <v>2.7248035259003878</v>
      </c>
      <c r="BA98" s="18">
        <f t="shared" si="233"/>
        <v>3.5096794623804106</v>
      </c>
      <c r="BB98" s="18">
        <f t="shared" si="234"/>
        <v>5.3147195797144775</v>
      </c>
      <c r="BD98" t="str">
        <f t="shared" si="259"/>
        <v>54 Textiles, printing and other skilled trades</v>
      </c>
      <c r="BE98" s="18">
        <f t="shared" si="235"/>
        <v>-2.2114459751661264</v>
      </c>
      <c r="BF98" s="18">
        <f t="shared" si="235"/>
        <v>-3.1319207320998799</v>
      </c>
      <c r="BG98" s="18">
        <f t="shared" si="235"/>
        <v>2.7965515852969247</v>
      </c>
      <c r="BH98" s="18">
        <f t="shared" si="235"/>
        <v>1.1853908478825392</v>
      </c>
      <c r="BI98" s="18">
        <f t="shared" si="236"/>
        <v>1.4094020971788579</v>
      </c>
      <c r="BK98" s="18">
        <f t="shared" si="237"/>
        <v>1.7196189016617014</v>
      </c>
      <c r="BL98" s="18">
        <f t="shared" si="238"/>
        <v>2.6604951372402486</v>
      </c>
      <c r="BM98" s="18">
        <f t="shared" si="239"/>
        <v>3.8960086413462935</v>
      </c>
      <c r="BO98" t="str">
        <f t="shared" si="260"/>
        <v>54 Textiles, printing and other skilled trades</v>
      </c>
      <c r="BP98" s="18">
        <f t="shared" si="240"/>
        <v>-4.0880519089923855</v>
      </c>
      <c r="BQ98" s="18">
        <f t="shared" si="240"/>
        <v>-8.3454397969380487</v>
      </c>
      <c r="BR98" s="18">
        <f t="shared" si="240"/>
        <v>-0.86878922543421888</v>
      </c>
      <c r="BS98" s="18">
        <f t="shared" si="240"/>
        <v>-1.173401551907971</v>
      </c>
      <c r="BT98" s="18">
        <f t="shared" si="241"/>
        <v>-1.543013776270441</v>
      </c>
      <c r="BV98" s="18">
        <f t="shared" si="242"/>
        <v>-1.0719682541210362</v>
      </c>
      <c r="BW98" s="18">
        <f t="shared" si="243"/>
        <v>2.0630042096361656</v>
      </c>
      <c r="BX98" s="18">
        <f t="shared" si="244"/>
        <v>1.273998785699848</v>
      </c>
      <c r="BZ98" t="str">
        <f t="shared" si="261"/>
        <v>54 Textiles, printing and other skilled trades</v>
      </c>
      <c r="CA98" s="18">
        <f t="shared" si="245"/>
        <v>-4.1623546924941079</v>
      </c>
      <c r="CB98" s="18">
        <f t="shared" si="245"/>
        <v>-12.891750304935911</v>
      </c>
      <c r="CC98" s="18">
        <f t="shared" si="245"/>
        <v>2.5077669799652647</v>
      </c>
      <c r="CD98" s="18">
        <f t="shared" si="245"/>
        <v>-2.1292710287777572</v>
      </c>
      <c r="CE98" s="18">
        <f t="shared" si="246"/>
        <v>-1.4235415000000362</v>
      </c>
      <c r="CG98" s="18">
        <f t="shared" si="247"/>
        <v>-0.6073797890714383</v>
      </c>
      <c r="CH98" s="18">
        <f t="shared" si="248"/>
        <v>2.2001119747727005</v>
      </c>
      <c r="CI98" s="18">
        <f t="shared" si="249"/>
        <v>1.7576411625942701</v>
      </c>
      <c r="CK98" t="str">
        <f t="shared" si="262"/>
        <v>54 Textiles, printing and other skilled trades</v>
      </c>
      <c r="CL98" s="18">
        <f t="shared" si="250"/>
        <v>-1.5018665812941534</v>
      </c>
      <c r="CM98" s="18">
        <f t="shared" si="250"/>
        <v>-12.668875585181127</v>
      </c>
      <c r="CN98" s="18">
        <f t="shared" si="250"/>
        <v>-4.9867007170361966</v>
      </c>
      <c r="CO98" s="18">
        <f t="shared" si="250"/>
        <v>-4.6165219681700957</v>
      </c>
      <c r="CP98" s="18">
        <f t="shared" si="251"/>
        <v>-5.2560664010378177</v>
      </c>
      <c r="CR98" s="18">
        <f t="shared" si="252"/>
        <v>-4.7400748568714572</v>
      </c>
      <c r="CS98" s="18">
        <f t="shared" si="253"/>
        <v>1.162499118439464</v>
      </c>
      <c r="CT98" s="18">
        <f t="shared" si="254"/>
        <v>-2.615382581311898</v>
      </c>
    </row>
    <row r="99" spans="1:98" x14ac:dyDescent="0.2">
      <c r="A99" t="str">
        <f t="shared" si="209"/>
        <v>61 Caring personal service occupations</v>
      </c>
      <c r="B99" s="18">
        <f t="shared" si="210"/>
        <v>4.7850788254017784</v>
      </c>
      <c r="C99" s="18">
        <f t="shared" si="210"/>
        <v>-0.90564486950400758</v>
      </c>
      <c r="D99" s="18">
        <f t="shared" si="210"/>
        <v>6.4413519635849958</v>
      </c>
      <c r="E99" s="18">
        <f t="shared" si="210"/>
        <v>3.7077927384589593</v>
      </c>
      <c r="F99" s="18">
        <f t="shared" si="211"/>
        <v>4.2574674310001281</v>
      </c>
      <c r="H99" s="18">
        <f t="shared" si="212"/>
        <v>4.6110885888545727</v>
      </c>
      <c r="I99" s="18">
        <f t="shared" si="213"/>
        <v>4.1465874123018054</v>
      </c>
      <c r="J99" s="18">
        <f t="shared" si="214"/>
        <v>7.119895939716181</v>
      </c>
      <c r="L99" t="str">
        <f t="shared" si="255"/>
        <v>61 Caring personal service occupations</v>
      </c>
      <c r="M99" s="18">
        <f t="shared" si="215"/>
        <v>7.4280778151365245</v>
      </c>
      <c r="N99" s="18">
        <f t="shared" si="215"/>
        <v>0.6135057178777048</v>
      </c>
      <c r="O99" s="18">
        <f t="shared" si="215"/>
        <v>6.1206623666792748</v>
      </c>
      <c r="P99" s="18">
        <f t="shared" si="215"/>
        <v>3.3044751281261719</v>
      </c>
      <c r="Q99" s="18">
        <f t="shared" si="216"/>
        <v>4.004699198144146</v>
      </c>
      <c r="S99" s="18">
        <f t="shared" si="217"/>
        <v>4.2348008533192205</v>
      </c>
      <c r="T99" s="18">
        <f t="shared" si="218"/>
        <v>4.2788749454583552</v>
      </c>
      <c r="U99" s="18">
        <f t="shared" si="219"/>
        <v>6.9445547907185379</v>
      </c>
      <c r="W99" t="str">
        <f t="shared" si="256"/>
        <v>61 Caring personal service occupations</v>
      </c>
      <c r="X99" s="18">
        <f t="shared" si="220"/>
        <v>4.1824177040279631</v>
      </c>
      <c r="Y99" s="18">
        <f t="shared" si="220"/>
        <v>-5.992851262830623</v>
      </c>
      <c r="Z99" s="18">
        <f t="shared" si="220"/>
        <v>3.3470249990239065</v>
      </c>
      <c r="AA99" s="18">
        <f t="shared" si="220"/>
        <v>1.9159831328070753</v>
      </c>
      <c r="AB99" s="18">
        <f t="shared" si="221"/>
        <v>1.8455622246961623</v>
      </c>
      <c r="AD99" s="18">
        <f t="shared" si="222"/>
        <v>2.3907816971852069</v>
      </c>
      <c r="AE99" s="18">
        <f t="shared" si="223"/>
        <v>3.9575829518801342</v>
      </c>
      <c r="AF99" s="18">
        <f t="shared" si="224"/>
        <v>5.4456231128118038</v>
      </c>
      <c r="AH99" t="str">
        <f t="shared" si="257"/>
        <v>61 Caring personal service occupations</v>
      </c>
      <c r="AI99" s="18">
        <f t="shared" si="225"/>
        <v>1.1853437922682453</v>
      </c>
      <c r="AJ99" s="18">
        <f t="shared" si="225"/>
        <v>-5.363177297599842</v>
      </c>
      <c r="AK99" s="18">
        <f t="shared" si="225"/>
        <v>0.55354834018244148</v>
      </c>
      <c r="AL99" s="18">
        <f t="shared" si="225"/>
        <v>0.77145435138157303</v>
      </c>
      <c r="AM99" s="18">
        <f t="shared" si="226"/>
        <v>0.3087690946381727</v>
      </c>
      <c r="AO99" s="18">
        <f t="shared" si="227"/>
        <v>0.69876659630239146</v>
      </c>
      <c r="AP99" s="18">
        <f t="shared" si="228"/>
        <v>3.1997811680523958</v>
      </c>
      <c r="AQ99" s="18">
        <f t="shared" si="229"/>
        <v>3.6575643985622408</v>
      </c>
      <c r="AS99" t="str">
        <f t="shared" si="258"/>
        <v>61 Caring personal service occupations</v>
      </c>
      <c r="AT99" s="18">
        <f t="shared" si="230"/>
        <v>3.2769271737741912</v>
      </c>
      <c r="AU99" s="18">
        <f t="shared" si="230"/>
        <v>-4.9505746260607886</v>
      </c>
      <c r="AV99" s="18">
        <f t="shared" si="230"/>
        <v>1.0807627652656526</v>
      </c>
      <c r="AW99" s="18">
        <f t="shared" si="230"/>
        <v>1.1092318486149333</v>
      </c>
      <c r="AX99" s="18">
        <f t="shared" si="231"/>
        <v>0.71055976639140539</v>
      </c>
      <c r="AZ99" s="18">
        <f t="shared" si="232"/>
        <v>1.0997412633623416</v>
      </c>
      <c r="BA99" s="18">
        <f t="shared" si="233"/>
        <v>3.3406544423829843</v>
      </c>
      <c r="BB99" s="18">
        <f t="shared" si="234"/>
        <v>4.0552914133489271</v>
      </c>
      <c r="BD99" t="str">
        <f t="shared" si="259"/>
        <v>61 Caring personal service occupations</v>
      </c>
      <c r="BE99" s="18">
        <f t="shared" si="235"/>
        <v>1.4289212032076781</v>
      </c>
      <c r="BF99" s="18">
        <f t="shared" si="235"/>
        <v>-1.7017665573631158</v>
      </c>
      <c r="BG99" s="18">
        <f t="shared" si="235"/>
        <v>1.0272954422704705</v>
      </c>
      <c r="BH99" s="18">
        <f t="shared" si="235"/>
        <v>1.5613605607031289</v>
      </c>
      <c r="BI99" s="18">
        <f t="shared" si="236"/>
        <v>1.1874212491912006</v>
      </c>
      <c r="BK99" s="18">
        <f t="shared" si="237"/>
        <v>1.3830258946085028</v>
      </c>
      <c r="BL99" s="18">
        <f t="shared" si="238"/>
        <v>3.2863082009887634</v>
      </c>
      <c r="BM99" s="18">
        <f t="shared" si="239"/>
        <v>4.1977540932319091</v>
      </c>
      <c r="BO99" t="str">
        <f t="shared" si="260"/>
        <v>61 Caring personal service occupations</v>
      </c>
      <c r="BP99" s="18">
        <f t="shared" si="240"/>
        <v>-1.3569832315571628</v>
      </c>
      <c r="BQ99" s="18">
        <f t="shared" si="240"/>
        <v>-10.226000046466499</v>
      </c>
      <c r="BR99" s="18">
        <f t="shared" si="240"/>
        <v>1.7478317262553666E-2</v>
      </c>
      <c r="BS99" s="18">
        <f t="shared" si="240"/>
        <v>-1.3975919082582111</v>
      </c>
      <c r="BT99" s="18">
        <f t="shared" si="241"/>
        <v>-1.5364860093847077</v>
      </c>
      <c r="BV99" s="18">
        <f t="shared" si="242"/>
        <v>-0.92814046413955964</v>
      </c>
      <c r="BW99" s="18">
        <f t="shared" si="243"/>
        <v>2.4839843841605758</v>
      </c>
      <c r="BX99" s="18">
        <f t="shared" si="244"/>
        <v>1.8391294103906608</v>
      </c>
      <c r="BZ99" t="str">
        <f t="shared" si="261"/>
        <v>61 Caring personal service occupations</v>
      </c>
      <c r="CA99" s="18">
        <f t="shared" si="245"/>
        <v>-11.956946018226933</v>
      </c>
      <c r="CB99" s="18">
        <f t="shared" si="245"/>
        <v>-15.16855940450429</v>
      </c>
      <c r="CC99" s="18">
        <f t="shared" si="245"/>
        <v>-2.3059916636327116</v>
      </c>
      <c r="CD99" s="18">
        <f t="shared" si="245"/>
        <v>-1.4752896421223127</v>
      </c>
      <c r="CE99" s="18">
        <f t="shared" si="246"/>
        <v>-2.650380213655068</v>
      </c>
      <c r="CG99" s="18">
        <f t="shared" si="247"/>
        <v>-1.7529722026960348</v>
      </c>
      <c r="CH99" s="18">
        <f t="shared" si="248"/>
        <v>1.658491593521938</v>
      </c>
      <c r="CI99" s="18">
        <f t="shared" si="249"/>
        <v>0.30558015120532023</v>
      </c>
      <c r="CK99" t="str">
        <f t="shared" si="262"/>
        <v>61 Caring personal service occupations</v>
      </c>
      <c r="CL99" s="18">
        <f t="shared" si="250"/>
        <v>-4.5633924895291056</v>
      </c>
      <c r="CM99" s="18">
        <f t="shared" si="250"/>
        <v>-2.4893619951089074</v>
      </c>
      <c r="CN99" s="18">
        <f t="shared" si="250"/>
        <v>4.5061973463060845</v>
      </c>
      <c r="CO99" s="18">
        <f t="shared" si="250"/>
        <v>2.3413526741637547</v>
      </c>
      <c r="CP99" s="18">
        <f t="shared" si="251"/>
        <v>2.7021675593237093</v>
      </c>
      <c r="CR99" s="18">
        <f t="shared" si="252"/>
        <v>3.0579383802511462</v>
      </c>
      <c r="CS99" s="18">
        <f t="shared" si="253"/>
        <v>1.9894646038834729</v>
      </c>
      <c r="CT99" s="18">
        <f t="shared" si="254"/>
        <v>4.4264438129469896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9.1505617373224712</v>
      </c>
      <c r="C100" s="18">
        <f t="shared" si="210"/>
        <v>10.006611989075553</v>
      </c>
      <c r="D100" s="18">
        <f t="shared" si="210"/>
        <v>2.8818779661472504</v>
      </c>
      <c r="E100" s="18">
        <f t="shared" si="210"/>
        <v>2.9433481123976479</v>
      </c>
      <c r="F100" s="18">
        <f t="shared" si="211"/>
        <v>3.3519097458402536</v>
      </c>
      <c r="H100" s="18">
        <f t="shared" si="212"/>
        <v>2.9228539839139867</v>
      </c>
      <c r="I100" s="18">
        <f t="shared" si="213"/>
        <v>3.6511289785128298</v>
      </c>
      <c r="J100" s="18">
        <f t="shared" si="214"/>
        <v>5.5643089905708543</v>
      </c>
      <c r="L100" t="str">
        <f t="shared" si="255"/>
        <v>62 Leisure, travel and related personal service occupations</v>
      </c>
      <c r="M100" s="18">
        <f t="shared" si="215"/>
        <v>7.2922937304851221</v>
      </c>
      <c r="N100" s="18">
        <f t="shared" si="215"/>
        <v>-3.9783753702131164</v>
      </c>
      <c r="O100" s="18">
        <f t="shared" si="215"/>
        <v>2.3203511857797343</v>
      </c>
      <c r="P100" s="18">
        <f t="shared" si="215"/>
        <v>2.6655875917530825</v>
      </c>
      <c r="Q100" s="18">
        <f t="shared" si="216"/>
        <v>2.1296299230296523</v>
      </c>
      <c r="S100" s="18">
        <f t="shared" si="217"/>
        <v>2.5503795553499575</v>
      </c>
      <c r="T100" s="18">
        <f t="shared" si="218"/>
        <v>3.5340322954991121</v>
      </c>
      <c r="U100" s="18">
        <f t="shared" si="219"/>
        <v>5.2115289288686695</v>
      </c>
      <c r="W100" t="str">
        <f t="shared" si="256"/>
        <v>62 Leisure, travel and related personal service occupations</v>
      </c>
      <c r="X100" s="18">
        <f t="shared" si="220"/>
        <v>5.8867011204708275</v>
      </c>
      <c r="Y100" s="18">
        <f t="shared" si="220"/>
        <v>-8.2348969030864865</v>
      </c>
      <c r="Z100" s="18">
        <f t="shared" si="220"/>
        <v>3.1714026649024785</v>
      </c>
      <c r="AA100" s="18">
        <f t="shared" si="220"/>
        <v>3.0191235583363785</v>
      </c>
      <c r="AB100" s="18">
        <f t="shared" si="221"/>
        <v>2.3241854724661337</v>
      </c>
      <c r="AD100" s="18">
        <f t="shared" si="222"/>
        <v>3.0698582706640165</v>
      </c>
      <c r="AE100" s="18">
        <f t="shared" si="223"/>
        <v>3.9134976500550867</v>
      </c>
      <c r="AF100" s="18">
        <f t="shared" si="224"/>
        <v>5.8689518622056625</v>
      </c>
      <c r="AH100" t="str">
        <f t="shared" si="257"/>
        <v>62 Leisure, travel and related personal service occupations</v>
      </c>
      <c r="AI100" s="18">
        <f t="shared" si="225"/>
        <v>5.9249484672515562</v>
      </c>
      <c r="AJ100" s="18">
        <f t="shared" si="225"/>
        <v>-6.9953612770947693</v>
      </c>
      <c r="AK100" s="18">
        <f t="shared" si="225"/>
        <v>1.2968365847036756</v>
      </c>
      <c r="AL100" s="18">
        <f t="shared" si="225"/>
        <v>2.8939731781697287</v>
      </c>
      <c r="AM100" s="18">
        <f t="shared" si="226"/>
        <v>1.7475504533455588</v>
      </c>
      <c r="AO100" s="18">
        <f t="shared" si="227"/>
        <v>2.3588157549124134</v>
      </c>
      <c r="AP100" s="18">
        <f t="shared" si="228"/>
        <v>3.6569444042632515</v>
      </c>
      <c r="AQ100" s="18">
        <f t="shared" si="229"/>
        <v>5.1783286886943003</v>
      </c>
      <c r="AS100" t="str">
        <f t="shared" si="258"/>
        <v>62 Leisure, travel and related personal service occupations</v>
      </c>
      <c r="AT100" s="18">
        <f t="shared" si="230"/>
        <v>6.6468572829714967</v>
      </c>
      <c r="AU100" s="18">
        <f t="shared" si="230"/>
        <v>-0.72898078607485095</v>
      </c>
      <c r="AV100" s="18">
        <f t="shared" si="230"/>
        <v>1.8109526919037888</v>
      </c>
      <c r="AW100" s="18">
        <f t="shared" si="230"/>
        <v>3.4637705610765845</v>
      </c>
      <c r="AX100" s="18">
        <f t="shared" si="231"/>
        <v>2.67858501571554</v>
      </c>
      <c r="AZ100" s="18">
        <f t="shared" si="232"/>
        <v>2.9098712306731223</v>
      </c>
      <c r="BA100" s="18">
        <f t="shared" si="233"/>
        <v>3.8692479366340571</v>
      </c>
      <c r="BB100" s="18">
        <f t="shared" si="234"/>
        <v>5.7248473197852867</v>
      </c>
      <c r="BD100" t="str">
        <f t="shared" si="259"/>
        <v>62 Leisure, travel and related personal service occupations</v>
      </c>
      <c r="BE100" s="18">
        <f t="shared" si="235"/>
        <v>-0.68031849811204248</v>
      </c>
      <c r="BF100" s="18">
        <f t="shared" si="235"/>
        <v>-1.7040981033550673</v>
      </c>
      <c r="BG100" s="18">
        <f t="shared" si="235"/>
        <v>-2.1845054352585325</v>
      </c>
      <c r="BH100" s="18">
        <f t="shared" si="235"/>
        <v>-1.1770714907547442</v>
      </c>
      <c r="BI100" s="18">
        <f t="shared" si="236"/>
        <v>-1.5259204258407544</v>
      </c>
      <c r="BK100" s="18">
        <f t="shared" si="237"/>
        <v>-1.5140304368613244</v>
      </c>
      <c r="BL100" s="18">
        <f t="shared" si="238"/>
        <v>2.2939615745544817</v>
      </c>
      <c r="BM100" s="18">
        <f t="shared" si="239"/>
        <v>1.2267900725654535</v>
      </c>
      <c r="BO100" t="str">
        <f t="shared" si="260"/>
        <v>62 Leisure, travel and related personal service occupations</v>
      </c>
      <c r="BP100" s="18">
        <f t="shared" si="240"/>
        <v>-1.1055728396766495</v>
      </c>
      <c r="BQ100" s="18">
        <f t="shared" si="240"/>
        <v>-8.4046725170822008</v>
      </c>
      <c r="BR100" s="18">
        <f t="shared" si="240"/>
        <v>-2.6052460903441266</v>
      </c>
      <c r="BS100" s="18">
        <f t="shared" si="240"/>
        <v>-1.9137464058494924</v>
      </c>
      <c r="BT100" s="18">
        <f t="shared" si="241"/>
        <v>-2.5482733684777936</v>
      </c>
      <c r="BV100" s="18">
        <f t="shared" si="242"/>
        <v>-2.1447901003820324</v>
      </c>
      <c r="BW100" s="18">
        <f t="shared" si="243"/>
        <v>2.1473114978834307</v>
      </c>
      <c r="BX100" s="18">
        <f t="shared" si="244"/>
        <v>0.62332370085789179</v>
      </c>
      <c r="BZ100" t="str">
        <f t="shared" si="261"/>
        <v>62 Leisure, travel and related personal service occupations</v>
      </c>
      <c r="CA100" s="18">
        <f t="shared" si="245"/>
        <v>1.2252593072779705</v>
      </c>
      <c r="CB100" s="18">
        <f t="shared" si="245"/>
        <v>-18.188040427476704</v>
      </c>
      <c r="CC100" s="18">
        <f t="shared" si="245"/>
        <v>-1.168700365046671</v>
      </c>
      <c r="CD100" s="18">
        <f t="shared" si="245"/>
        <v>-3.2603229862058769</v>
      </c>
      <c r="CE100" s="18">
        <f t="shared" si="246"/>
        <v>-3.6263120329313336</v>
      </c>
      <c r="CG100" s="18">
        <f t="shared" si="247"/>
        <v>-2.568080754041413</v>
      </c>
      <c r="CH100" s="18">
        <f t="shared" si="248"/>
        <v>2.0608203514535184</v>
      </c>
      <c r="CI100" s="18">
        <f t="shared" si="249"/>
        <v>0.22862193626862481</v>
      </c>
      <c r="CK100" t="str">
        <f t="shared" si="262"/>
        <v>62 Leisure, travel and related personal service occupations</v>
      </c>
      <c r="CL100" s="18">
        <f t="shared" si="250"/>
        <v>0.98363552506823826</v>
      </c>
      <c r="CM100" s="18">
        <f t="shared" si="250"/>
        <v>-13.953802820359451</v>
      </c>
      <c r="CN100" s="18">
        <f t="shared" si="250"/>
        <v>-6.7383213503494188</v>
      </c>
      <c r="CO100" s="18">
        <f t="shared" si="250"/>
        <v>-1.6459619155205996</v>
      </c>
      <c r="CP100" s="18">
        <f t="shared" si="251"/>
        <v>-4.071398980697472</v>
      </c>
      <c r="CR100" s="18">
        <f t="shared" si="252"/>
        <v>-3.3735836356298177</v>
      </c>
      <c r="CS100" s="18">
        <f t="shared" si="253"/>
        <v>1.2416993142076116</v>
      </c>
      <c r="CT100" s="18">
        <f t="shared" si="254"/>
        <v>-1.4685203554633874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-0.75287016626994774</v>
      </c>
      <c r="C101" s="18">
        <f t="shared" si="210"/>
        <v>15.871796799152825</v>
      </c>
      <c r="D101" s="18">
        <f t="shared" si="210"/>
        <v>-0.14184379826963633</v>
      </c>
      <c r="E101" s="18">
        <f t="shared" si="210"/>
        <v>3.4388780940476815</v>
      </c>
      <c r="F101" s="18">
        <f t="shared" si="211"/>
        <v>3.0346599102576421</v>
      </c>
      <c r="H101" s="18">
        <f t="shared" si="212"/>
        <v>2.2312604237822109</v>
      </c>
      <c r="I101" s="18">
        <f t="shared" si="213"/>
        <v>3.2747435691431237</v>
      </c>
      <c r="J101" s="18">
        <f t="shared" si="214"/>
        <v>4.7776223937936235</v>
      </c>
      <c r="L101" t="str">
        <f t="shared" si="255"/>
        <v>63 Community and civil enforcement occupations</v>
      </c>
      <c r="M101" s="18">
        <f t="shared" si="215"/>
        <v>-1.2018146091253956</v>
      </c>
      <c r="N101" s="18">
        <f t="shared" si="215"/>
        <v>45.355039383742792</v>
      </c>
      <c r="O101" s="18">
        <f t="shared" si="215"/>
        <v>-4.2499407366574875</v>
      </c>
      <c r="P101" s="18">
        <f t="shared" si="215"/>
        <v>3.7919325493156242</v>
      </c>
      <c r="Q101" s="18">
        <f t="shared" si="216"/>
        <v>3.3618046658324463</v>
      </c>
      <c r="S101" s="18">
        <f t="shared" si="217"/>
        <v>1.0389325545859585</v>
      </c>
      <c r="T101" s="18">
        <f t="shared" si="218"/>
        <v>2.7638277969026293</v>
      </c>
      <c r="U101" s="18">
        <f t="shared" si="219"/>
        <v>3.4900482924133724</v>
      </c>
      <c r="W101" t="str">
        <f t="shared" si="256"/>
        <v>63 Community and civil enforcement occupations</v>
      </c>
      <c r="X101" s="18">
        <f t="shared" si="220"/>
        <v>1.0461868963679288</v>
      </c>
      <c r="Y101" s="18">
        <f t="shared" si="220"/>
        <v>7.6584082047889801</v>
      </c>
      <c r="Z101" s="18">
        <f t="shared" si="220"/>
        <v>0.33200096607188812</v>
      </c>
      <c r="AA101" s="18">
        <f t="shared" si="220"/>
        <v>1.9998945650757438</v>
      </c>
      <c r="AB101" s="18">
        <f t="shared" si="221"/>
        <v>1.8187261828047196</v>
      </c>
      <c r="AD101" s="18">
        <f t="shared" si="222"/>
        <v>1.4408718377369345</v>
      </c>
      <c r="AE101" s="18">
        <f t="shared" si="223"/>
        <v>3.5329518135692961</v>
      </c>
      <c r="AF101" s="18">
        <f t="shared" si="224"/>
        <v>4.454637410641471</v>
      </c>
      <c r="AH101" t="str">
        <f t="shared" si="257"/>
        <v>63 Community and civil enforcement occupations</v>
      </c>
      <c r="AI101" s="18">
        <f t="shared" si="225"/>
        <v>-1.1232487209745234</v>
      </c>
      <c r="AJ101" s="18">
        <f t="shared" si="225"/>
        <v>27.089570493438586</v>
      </c>
      <c r="AK101" s="18">
        <f t="shared" si="225"/>
        <v>-5.0427744379493706</v>
      </c>
      <c r="AL101" s="18">
        <f t="shared" si="225"/>
        <v>1.8029530559580786</v>
      </c>
      <c r="AM101" s="18">
        <f t="shared" si="226"/>
        <v>1.0030782348568579</v>
      </c>
      <c r="AO101" s="18">
        <f t="shared" si="227"/>
        <v>-0.53210596723540782</v>
      </c>
      <c r="AP101" s="18">
        <f t="shared" si="228"/>
        <v>2.7304288804226973</v>
      </c>
      <c r="AQ101" s="18">
        <f t="shared" si="229"/>
        <v>2.3700666190590969</v>
      </c>
      <c r="AS101" t="str">
        <f t="shared" si="258"/>
        <v>63 Community and civil enforcement occupations</v>
      </c>
      <c r="AT101" s="18">
        <f t="shared" si="230"/>
        <v>-3.3349457939329419</v>
      </c>
      <c r="AU101" s="18">
        <f t="shared" si="230"/>
        <v>23.072860578163954</v>
      </c>
      <c r="AV101" s="18">
        <f t="shared" si="230"/>
        <v>-6.749230815163032</v>
      </c>
      <c r="AW101" s="18">
        <f t="shared" si="230"/>
        <v>0.6231420712198954</v>
      </c>
      <c r="AX101" s="18">
        <f t="shared" si="231"/>
        <v>-0.49665122022615193</v>
      </c>
      <c r="AZ101" s="18">
        <f t="shared" si="232"/>
        <v>-1.8969016010079831</v>
      </c>
      <c r="BA101" s="18">
        <f t="shared" si="233"/>
        <v>2.4868449065248432</v>
      </c>
      <c r="BB101" s="18">
        <f t="shared" si="234"/>
        <v>1.1993648030163895</v>
      </c>
      <c r="BD101" t="str">
        <f t="shared" si="259"/>
        <v>63 Community and civil enforcement occupations</v>
      </c>
      <c r="BE101" s="18">
        <f t="shared" si="235"/>
        <v>-10.954688689939019</v>
      </c>
      <c r="BF101" s="18">
        <f t="shared" si="235"/>
        <v>49.948764727624415</v>
      </c>
      <c r="BG101" s="18">
        <f t="shared" si="235"/>
        <v>-8.65387001182647</v>
      </c>
      <c r="BH101" s="18">
        <f t="shared" si="235"/>
        <v>0.87692039834288416</v>
      </c>
      <c r="BI101" s="18">
        <f t="shared" si="236"/>
        <v>0.24944757862763733</v>
      </c>
      <c r="BK101" s="18">
        <f t="shared" si="237"/>
        <v>-2.4056682925045925</v>
      </c>
      <c r="BL101" s="18">
        <f t="shared" si="238"/>
        <v>1.5618903237905046</v>
      </c>
      <c r="BM101" s="18">
        <f t="shared" si="239"/>
        <v>-0.30140229204428381</v>
      </c>
      <c r="BO101" t="str">
        <f t="shared" si="260"/>
        <v>63 Community and civil enforcement occupations</v>
      </c>
      <c r="BP101" s="18">
        <f t="shared" si="240"/>
        <v>-4.5851770467462476</v>
      </c>
      <c r="BQ101" s="18">
        <f t="shared" si="240"/>
        <v>18.610037062101668</v>
      </c>
      <c r="BR101" s="18">
        <f t="shared" si="240"/>
        <v>-6.7978131984018475</v>
      </c>
      <c r="BS101" s="18">
        <f t="shared" si="240"/>
        <v>-0.48244882820822621</v>
      </c>
      <c r="BT101" s="18">
        <f t="shared" si="241"/>
        <v>-1.4252810368647451</v>
      </c>
      <c r="BV101" s="18">
        <f t="shared" si="242"/>
        <v>-2.6337400860599103</v>
      </c>
      <c r="BW101" s="18">
        <f t="shared" si="243"/>
        <v>1.7694740272480747</v>
      </c>
      <c r="BX101" s="18">
        <f t="shared" si="244"/>
        <v>-0.1957390407298476</v>
      </c>
      <c r="BZ101" t="str">
        <f t="shared" si="261"/>
        <v>63 Community and civil enforcement occupations</v>
      </c>
      <c r="CA101" s="18">
        <f t="shared" si="245"/>
        <v>-5.3372839010614843</v>
      </c>
      <c r="CB101" s="18">
        <f t="shared" si="245"/>
        <v>15.201370408715874</v>
      </c>
      <c r="CC101" s="18">
        <f t="shared" si="245"/>
        <v>-5.0844193293741906</v>
      </c>
      <c r="CD101" s="18">
        <f t="shared" si="245"/>
        <v>-1.877905737083263</v>
      </c>
      <c r="CE101" s="18">
        <f t="shared" si="246"/>
        <v>-1.9125758000815618</v>
      </c>
      <c r="CG101" s="18">
        <f t="shared" si="247"/>
        <v>-2.9586024772273345</v>
      </c>
      <c r="CH101" s="18">
        <f t="shared" si="248"/>
        <v>1.7928169079389322</v>
      </c>
      <c r="CI101" s="18">
        <f t="shared" si="249"/>
        <v>-0.39220401527291227</v>
      </c>
      <c r="CK101" t="str">
        <f t="shared" si="262"/>
        <v>63 Community and civil enforcement occupations</v>
      </c>
      <c r="CL101" s="18">
        <f t="shared" si="250"/>
        <v>-6.976319736399228</v>
      </c>
      <c r="CM101" s="18">
        <f t="shared" si="250"/>
        <v>35.388216033535393</v>
      </c>
      <c r="CN101" s="18">
        <f t="shared" si="250"/>
        <v>-14.961045257947958</v>
      </c>
      <c r="CO101" s="18">
        <f t="shared" si="250"/>
        <v>-3.3731637560599381</v>
      </c>
      <c r="CP101" s="18">
        <f t="shared" si="251"/>
        <v>-5.1766046439786546</v>
      </c>
      <c r="CR101" s="18">
        <f t="shared" si="252"/>
        <v>-7.4013877943146733</v>
      </c>
      <c r="CS101" s="18">
        <f t="shared" si="253"/>
        <v>0.67922687420420846</v>
      </c>
      <c r="CT101" s="18">
        <f t="shared" si="254"/>
        <v>-5.5830784513666742</v>
      </c>
    </row>
    <row r="102" spans="1:98" x14ac:dyDescent="0.2">
      <c r="A102" t="str">
        <f t="shared" si="209"/>
        <v>71 Sales occupations</v>
      </c>
      <c r="B102" s="18">
        <f t="shared" si="210"/>
        <v>4.0118403813717451</v>
      </c>
      <c r="C102" s="18">
        <f t="shared" si="210"/>
        <v>-7.0396995977567318</v>
      </c>
      <c r="D102" s="18">
        <f t="shared" si="210"/>
        <v>2.4733826013938698</v>
      </c>
      <c r="E102" s="18">
        <f t="shared" si="210"/>
        <v>2.5754778256337651</v>
      </c>
      <c r="F102" s="18">
        <f t="shared" si="211"/>
        <v>1.9146865154259229</v>
      </c>
      <c r="H102" s="18">
        <f t="shared" si="212"/>
        <v>2.541434787170882</v>
      </c>
      <c r="I102" s="18">
        <f t="shared" si="213"/>
        <v>3.0900329001082305</v>
      </c>
      <c r="J102" s="18">
        <f t="shared" si="214"/>
        <v>4.8527574373509408</v>
      </c>
      <c r="L102" t="str">
        <f t="shared" si="255"/>
        <v>71 Sales occupations</v>
      </c>
      <c r="M102" s="18">
        <f t="shared" si="215"/>
        <v>4.6954398624014404</v>
      </c>
      <c r="N102" s="18">
        <f t="shared" si="215"/>
        <v>10.42528766888231</v>
      </c>
      <c r="O102" s="18">
        <f t="shared" si="215"/>
        <v>3.8265298194035458</v>
      </c>
      <c r="P102" s="18">
        <f t="shared" si="215"/>
        <v>3.6845606107473783</v>
      </c>
      <c r="Q102" s="18">
        <f t="shared" si="216"/>
        <v>4.1380513566498411</v>
      </c>
      <c r="S102" s="18">
        <f t="shared" si="217"/>
        <v>3.7318620978101125</v>
      </c>
      <c r="T102" s="18">
        <f t="shared" si="218"/>
        <v>3.4142165154549042</v>
      </c>
      <c r="U102" s="18">
        <f t="shared" si="219"/>
        <v>5.9722902864253635</v>
      </c>
      <c r="W102" t="str">
        <f t="shared" si="256"/>
        <v>71 Sales occupations</v>
      </c>
      <c r="X102" s="18">
        <f t="shared" si="220"/>
        <v>3.20673701869163</v>
      </c>
      <c r="Y102" s="18">
        <f t="shared" si="220"/>
        <v>3.4635260118423439</v>
      </c>
      <c r="Z102" s="18">
        <f t="shared" si="220"/>
        <v>2.0638067707006602</v>
      </c>
      <c r="AA102" s="18">
        <f t="shared" si="220"/>
        <v>2.4025308544479484</v>
      </c>
      <c r="AB102" s="18">
        <f t="shared" si="221"/>
        <v>2.3624829792351809</v>
      </c>
      <c r="AD102" s="18">
        <f t="shared" si="222"/>
        <v>2.2894981059689012</v>
      </c>
      <c r="AE102" s="18">
        <f t="shared" si="223"/>
        <v>3.3167529076184143</v>
      </c>
      <c r="AF102" s="18">
        <f t="shared" si="224"/>
        <v>4.8530884602528079</v>
      </c>
      <c r="AH102" t="str">
        <f t="shared" si="257"/>
        <v>71 Sales occupations</v>
      </c>
      <c r="AI102" s="18">
        <f t="shared" si="225"/>
        <v>1.1129406375466111</v>
      </c>
      <c r="AJ102" s="18">
        <f t="shared" si="225"/>
        <v>4.20628334631441</v>
      </c>
      <c r="AK102" s="18">
        <f t="shared" si="225"/>
        <v>0.8717180178402284</v>
      </c>
      <c r="AL102" s="18">
        <f t="shared" si="225"/>
        <v>1.8755580383650994</v>
      </c>
      <c r="AM102" s="18">
        <f t="shared" si="226"/>
        <v>1.7044750656121099</v>
      </c>
      <c r="AO102" s="18">
        <f t="shared" si="227"/>
        <v>1.5398395943565069</v>
      </c>
      <c r="AP102" s="18">
        <f t="shared" si="228"/>
        <v>3.1095648364282802</v>
      </c>
      <c r="AQ102" s="18">
        <f t="shared" si="229"/>
        <v>4.1512205480107589</v>
      </c>
      <c r="AS102" t="str">
        <f t="shared" si="258"/>
        <v>71 Sales occupations</v>
      </c>
      <c r="AT102" s="18">
        <f t="shared" si="230"/>
        <v>0.60335287460044906</v>
      </c>
      <c r="AU102" s="18">
        <f t="shared" si="230"/>
        <v>2.9994907219991651</v>
      </c>
      <c r="AV102" s="18">
        <f t="shared" si="230"/>
        <v>0.25382789047057042</v>
      </c>
      <c r="AW102" s="18">
        <f t="shared" si="230"/>
        <v>1.8504204323303686</v>
      </c>
      <c r="AX102" s="18">
        <f t="shared" si="231"/>
        <v>1.4198607290356158</v>
      </c>
      <c r="AZ102" s="18">
        <f t="shared" si="232"/>
        <v>1.3154175602563933</v>
      </c>
      <c r="BA102" s="18">
        <f t="shared" si="233"/>
        <v>2.6938440435480659</v>
      </c>
      <c r="BB102" s="18">
        <f t="shared" si="234"/>
        <v>3.6271558950498495</v>
      </c>
      <c r="BD102" t="str">
        <f t="shared" si="259"/>
        <v>71 Sales occupations</v>
      </c>
      <c r="BE102" s="18">
        <f t="shared" si="235"/>
        <v>-0.86509987271570221</v>
      </c>
      <c r="BF102" s="18">
        <f t="shared" si="235"/>
        <v>10.770972536189728</v>
      </c>
      <c r="BG102" s="18">
        <f t="shared" si="235"/>
        <v>-7.832030949276314E-2</v>
      </c>
      <c r="BH102" s="18">
        <f t="shared" si="235"/>
        <v>0.3636663482776914</v>
      </c>
      <c r="BI102" s="18">
        <f t="shared" si="236"/>
        <v>0.8452881270403223</v>
      </c>
      <c r="BK102" s="18">
        <f t="shared" si="237"/>
        <v>0.21612066016969411</v>
      </c>
      <c r="BL102" s="18">
        <f t="shared" si="238"/>
        <v>2.4790144958207971</v>
      </c>
      <c r="BM102" s="18">
        <f t="shared" si="239"/>
        <v>2.6331177818968321</v>
      </c>
      <c r="BO102" t="str">
        <f t="shared" si="260"/>
        <v>71 Sales occupations</v>
      </c>
      <c r="BP102" s="18">
        <f t="shared" si="240"/>
        <v>-2.2225459638113176</v>
      </c>
      <c r="BQ102" s="18">
        <f t="shared" si="240"/>
        <v>-3.7214408223327666</v>
      </c>
      <c r="BR102" s="18">
        <f t="shared" si="240"/>
        <v>-0.89449336727187578</v>
      </c>
      <c r="BS102" s="18">
        <f t="shared" si="240"/>
        <v>-1.9130215977305354</v>
      </c>
      <c r="BT102" s="18">
        <f t="shared" si="241"/>
        <v>-1.7102445247589859</v>
      </c>
      <c r="BV102" s="18">
        <f t="shared" si="242"/>
        <v>-1.5746806021217252</v>
      </c>
      <c r="BW102" s="18">
        <f t="shared" si="243"/>
        <v>2.1954249746671373</v>
      </c>
      <c r="BX102" s="18">
        <f t="shared" si="244"/>
        <v>1.0706405118223516</v>
      </c>
      <c r="BZ102" t="str">
        <f t="shared" si="261"/>
        <v>71 Sales occupations</v>
      </c>
      <c r="CA102" s="18">
        <f t="shared" si="245"/>
        <v>-1.4622208591607677</v>
      </c>
      <c r="CB102" s="18">
        <f t="shared" si="245"/>
        <v>-11.228008171529369</v>
      </c>
      <c r="CC102" s="18">
        <f t="shared" si="245"/>
        <v>-2.5331048497847064</v>
      </c>
      <c r="CD102" s="18">
        <f t="shared" si="245"/>
        <v>-8.3252006659845996</v>
      </c>
      <c r="CE102" s="18">
        <f t="shared" si="246"/>
        <v>-6.7408760647729942</v>
      </c>
      <c r="CG102" s="18">
        <f t="shared" si="247"/>
        <v>-6.4337933848725548</v>
      </c>
      <c r="CH102" s="18">
        <f t="shared" si="248"/>
        <v>1.4543982103703668</v>
      </c>
      <c r="CI102" s="18">
        <f t="shared" si="249"/>
        <v>-3.2349647805484771</v>
      </c>
      <c r="CK102" t="str">
        <f t="shared" si="262"/>
        <v>71 Sales occupations</v>
      </c>
      <c r="CL102" s="18">
        <f t="shared" si="250"/>
        <v>-0.25315241985811587</v>
      </c>
      <c r="CM102" s="18">
        <f t="shared" si="250"/>
        <v>-10.420650991979741</v>
      </c>
      <c r="CN102" s="18">
        <f t="shared" si="250"/>
        <v>-2.2471825795675415</v>
      </c>
      <c r="CO102" s="18">
        <f t="shared" si="250"/>
        <v>-1.9007792268910362</v>
      </c>
      <c r="CP102" s="18">
        <f t="shared" si="251"/>
        <v>-2.5640175538752641</v>
      </c>
      <c r="CR102" s="18">
        <f t="shared" si="252"/>
        <v>-2.016383189839277</v>
      </c>
      <c r="CS102" s="18">
        <f t="shared" si="253"/>
        <v>1.2631115839201623</v>
      </c>
      <c r="CT102" s="18">
        <f t="shared" si="254"/>
        <v>-0.38422496651597804</v>
      </c>
    </row>
    <row r="103" spans="1:98" x14ac:dyDescent="0.2">
      <c r="A103" t="str">
        <f t="shared" si="209"/>
        <v>72 Customer service occupations</v>
      </c>
      <c r="B103" s="18">
        <f t="shared" si="210"/>
        <v>4.3200359056356552</v>
      </c>
      <c r="C103" s="18">
        <f t="shared" si="210"/>
        <v>16.634014403411946</v>
      </c>
      <c r="D103" s="18">
        <f t="shared" si="210"/>
        <v>6.4387424474434907</v>
      </c>
      <c r="E103" s="18">
        <f t="shared" si="210"/>
        <v>3.0726841491497403</v>
      </c>
      <c r="F103" s="18">
        <f t="shared" si="211"/>
        <v>4.9204113798623439</v>
      </c>
      <c r="H103" s="18">
        <f t="shared" si="212"/>
        <v>4.1827064874564002</v>
      </c>
      <c r="I103" s="18">
        <f t="shared" si="213"/>
        <v>3.4974393752167821</v>
      </c>
      <c r="J103" s="18">
        <f t="shared" si="214"/>
        <v>6.3659715031401554</v>
      </c>
      <c r="L103" t="str">
        <f t="shared" si="255"/>
        <v>72 Customer service occupations</v>
      </c>
      <c r="M103" s="18">
        <f t="shared" si="215"/>
        <v>6.2224593233760839</v>
      </c>
      <c r="N103" s="18">
        <f t="shared" si="215"/>
        <v>6.0869508443841092</v>
      </c>
      <c r="O103" s="18">
        <f t="shared" si="215"/>
        <v>5.2381244206126443</v>
      </c>
      <c r="P103" s="18">
        <f t="shared" si="215"/>
        <v>2.9736673375927447</v>
      </c>
      <c r="Q103" s="18">
        <f t="shared" si="216"/>
        <v>3.8692101347575392</v>
      </c>
      <c r="S103" s="18">
        <f t="shared" si="217"/>
        <v>3.7230200015167636</v>
      </c>
      <c r="T103" s="18">
        <f t="shared" si="218"/>
        <v>3.5434024479817472</v>
      </c>
      <c r="U103" s="18">
        <f t="shared" si="219"/>
        <v>6.0578186032154369</v>
      </c>
      <c r="W103" t="str">
        <f t="shared" si="256"/>
        <v>72 Customer service occupations</v>
      </c>
      <c r="X103" s="18">
        <f t="shared" si="220"/>
        <v>3.8690113848995233</v>
      </c>
      <c r="Y103" s="18">
        <f t="shared" si="220"/>
        <v>3.2412090014154682</v>
      </c>
      <c r="Z103" s="18">
        <f t="shared" si="220"/>
        <v>3.6541920589865162</v>
      </c>
      <c r="AA103" s="18">
        <f t="shared" si="220"/>
        <v>2.6543259186207591</v>
      </c>
      <c r="AB103" s="18">
        <f t="shared" si="221"/>
        <v>3.0024368527982848</v>
      </c>
      <c r="AD103" s="18">
        <f t="shared" si="222"/>
        <v>2.9865383582853289</v>
      </c>
      <c r="AE103" s="18">
        <f t="shared" si="223"/>
        <v>3.4176573001513777</v>
      </c>
      <c r="AF103" s="18">
        <f t="shared" si="224"/>
        <v>5.4300703538583628</v>
      </c>
      <c r="AH103" t="str">
        <f t="shared" si="257"/>
        <v>72 Customer service occupations</v>
      </c>
      <c r="AI103" s="18">
        <f t="shared" si="225"/>
        <v>5.2900519077486274</v>
      </c>
      <c r="AJ103" s="18">
        <f t="shared" si="225"/>
        <v>10.177523401749312</v>
      </c>
      <c r="AK103" s="18">
        <f t="shared" si="225"/>
        <v>3.2684994886784668</v>
      </c>
      <c r="AL103" s="18">
        <f t="shared" si="225"/>
        <v>2.0629916857821229</v>
      </c>
      <c r="AM103" s="18">
        <f t="shared" si="226"/>
        <v>2.9291663061689288</v>
      </c>
      <c r="AO103" s="18">
        <f t="shared" si="227"/>
        <v>2.4632558375556002</v>
      </c>
      <c r="AP103" s="18">
        <f t="shared" si="228"/>
        <v>3.4979704747384988</v>
      </c>
      <c r="AQ103" s="18">
        <f t="shared" si="229"/>
        <v>5.1217644847580068</v>
      </c>
      <c r="AS103" t="str">
        <f t="shared" si="258"/>
        <v>72 Customer service occupations</v>
      </c>
      <c r="AT103" s="18">
        <f t="shared" si="230"/>
        <v>3.2144226508681983</v>
      </c>
      <c r="AU103" s="18">
        <f t="shared" si="230"/>
        <v>3.0420179458558572</v>
      </c>
      <c r="AV103" s="18">
        <f t="shared" si="230"/>
        <v>2.2583377686675954</v>
      </c>
      <c r="AW103" s="18">
        <f t="shared" si="230"/>
        <v>1.3425592719964019</v>
      </c>
      <c r="AX103" s="18">
        <f t="shared" si="231"/>
        <v>1.7335424441465852</v>
      </c>
      <c r="AZ103" s="18">
        <f t="shared" si="232"/>
        <v>1.6469038704004513</v>
      </c>
      <c r="BA103" s="18">
        <f t="shared" si="233"/>
        <v>3.0735063053799694</v>
      </c>
      <c r="BB103" s="18">
        <f t="shared" si="234"/>
        <v>4.1954300839823988</v>
      </c>
      <c r="BD103" t="str">
        <f t="shared" si="259"/>
        <v>72 Customer service occupations</v>
      </c>
      <c r="BE103" s="18">
        <f t="shared" si="235"/>
        <v>-0.24505585204902536</v>
      </c>
      <c r="BF103" s="18">
        <f t="shared" si="235"/>
        <v>8.008878436370793</v>
      </c>
      <c r="BG103" s="18">
        <f t="shared" si="235"/>
        <v>0.61816686282867295</v>
      </c>
      <c r="BH103" s="18">
        <f t="shared" si="235"/>
        <v>0.61849084317389114</v>
      </c>
      <c r="BI103" s="18">
        <f t="shared" si="236"/>
        <v>1.0651013204969306</v>
      </c>
      <c r="BK103" s="18">
        <f t="shared" si="237"/>
        <v>0.61838284960957779</v>
      </c>
      <c r="BL103" s="18">
        <f t="shared" si="238"/>
        <v>2.6033149299236946</v>
      </c>
      <c r="BM103" s="18">
        <f t="shared" si="239"/>
        <v>3.0407236205607813</v>
      </c>
      <c r="BO103" t="str">
        <f t="shared" si="260"/>
        <v>72 Customer service occupations</v>
      </c>
      <c r="BP103" s="18">
        <f t="shared" si="240"/>
        <v>6.3489025880425487E-2</v>
      </c>
      <c r="BQ103" s="18">
        <f t="shared" si="240"/>
        <v>-1.0579303174483523</v>
      </c>
      <c r="BR103" s="18">
        <f t="shared" si="240"/>
        <v>1.3972893293031419</v>
      </c>
      <c r="BS103" s="18">
        <f t="shared" si="240"/>
        <v>-0.6835533048509701</v>
      </c>
      <c r="BT103" s="18">
        <f t="shared" si="241"/>
        <v>-6.151121912780777E-2</v>
      </c>
      <c r="BV103" s="18">
        <f t="shared" si="242"/>
        <v>5.2723965772827341E-3</v>
      </c>
      <c r="BW103" s="18">
        <f t="shared" si="243"/>
        <v>2.5931047926297524</v>
      </c>
      <c r="BX103" s="18">
        <f t="shared" si="244"/>
        <v>2.5967895147946507</v>
      </c>
      <c r="BZ103" t="str">
        <f t="shared" si="261"/>
        <v>72 Customer service occupations</v>
      </c>
      <c r="CA103" s="18">
        <f t="shared" si="245"/>
        <v>-1.7081455181993443</v>
      </c>
      <c r="CB103" s="18">
        <f t="shared" si="245"/>
        <v>-8.5492042131715014</v>
      </c>
      <c r="CC103" s="18">
        <f t="shared" si="245"/>
        <v>0.53338247113834392</v>
      </c>
      <c r="CD103" s="18">
        <f t="shared" si="245"/>
        <v>-0.87203427012477741</v>
      </c>
      <c r="CE103" s="18">
        <f t="shared" si="246"/>
        <v>-0.93532791510186897</v>
      </c>
      <c r="CG103" s="18">
        <f t="shared" si="247"/>
        <v>-0.40575871674620734</v>
      </c>
      <c r="CH103" s="18">
        <f t="shared" si="248"/>
        <v>1.8865168016011236</v>
      </c>
      <c r="CI103" s="18">
        <f t="shared" si="249"/>
        <v>1.5763673378281329</v>
      </c>
      <c r="CK103" t="str">
        <f t="shared" si="262"/>
        <v>72 Customer service occupations</v>
      </c>
      <c r="CL103" s="18">
        <f t="shared" si="250"/>
        <v>7.8723068866925594</v>
      </c>
      <c r="CM103" s="18">
        <f t="shared" si="250"/>
        <v>-0.17655775898731685</v>
      </c>
      <c r="CN103" s="18">
        <f t="shared" si="250"/>
        <v>6.8282675060590492</v>
      </c>
      <c r="CO103" s="18">
        <f t="shared" si="250"/>
        <v>2.9417292229137582</v>
      </c>
      <c r="CP103" s="18">
        <f t="shared" si="251"/>
        <v>3.9408176322552446</v>
      </c>
      <c r="CR103" s="18">
        <f t="shared" si="252"/>
        <v>4.2212716643125647</v>
      </c>
      <c r="CS103" s="18">
        <f t="shared" si="253"/>
        <v>2.4294510680037629</v>
      </c>
      <c r="CT103" s="18">
        <f t="shared" si="254"/>
        <v>5.6873856880205187</v>
      </c>
    </row>
    <row r="104" spans="1:98" x14ac:dyDescent="0.2">
      <c r="A104" t="str">
        <f t="shared" si="209"/>
        <v>81 Process, plant and machine operatives</v>
      </c>
      <c r="B104" s="18">
        <f t="shared" si="210"/>
        <v>6.6470266902277864</v>
      </c>
      <c r="C104" s="18">
        <f t="shared" si="210"/>
        <v>-6.321325655906584</v>
      </c>
      <c r="D104" s="18">
        <f t="shared" si="210"/>
        <v>5.1549866668267663</v>
      </c>
      <c r="E104" s="18">
        <f t="shared" si="210"/>
        <v>4.1700472626859497</v>
      </c>
      <c r="F104" s="18">
        <f t="shared" si="211"/>
        <v>3.7859749746713467</v>
      </c>
      <c r="H104" s="18">
        <f t="shared" si="212"/>
        <v>4.4973310529705657</v>
      </c>
      <c r="I104" s="18">
        <f t="shared" si="213"/>
        <v>3.7914274918554591</v>
      </c>
      <c r="J104" s="18">
        <f t="shared" si="214"/>
        <v>6.7983600151026335</v>
      </c>
      <c r="L104" t="str">
        <f t="shared" si="255"/>
        <v>81 Process, plant and machine operatives</v>
      </c>
      <c r="M104" s="18">
        <f t="shared" si="215"/>
        <v>5.8040273119507768</v>
      </c>
      <c r="N104" s="18">
        <f t="shared" si="215"/>
        <v>0.85596601761495084</v>
      </c>
      <c r="O104" s="18">
        <f t="shared" si="215"/>
        <v>7.0863884215145667</v>
      </c>
      <c r="P104" s="18">
        <f t="shared" si="215"/>
        <v>4.3997208989341674</v>
      </c>
      <c r="Q104" s="18">
        <f t="shared" si="216"/>
        <v>5.0051006550955179</v>
      </c>
      <c r="S104" s="18">
        <f t="shared" si="217"/>
        <v>5.2877025151726764</v>
      </c>
      <c r="T104" s="18">
        <f t="shared" si="218"/>
        <v>3.8221172962554339</v>
      </c>
      <c r="U104" s="18">
        <f t="shared" si="219"/>
        <v>7.4084861959280435</v>
      </c>
      <c r="W104" t="str">
        <f t="shared" si="256"/>
        <v>81 Process, plant and machine operatives</v>
      </c>
      <c r="X104" s="18">
        <f t="shared" si="220"/>
        <v>1.3857733914590664</v>
      </c>
      <c r="Y104" s="18">
        <f t="shared" si="220"/>
        <v>-5.2317135664641468</v>
      </c>
      <c r="Z104" s="18">
        <f t="shared" si="220"/>
        <v>7.9159186272396376</v>
      </c>
      <c r="AA104" s="18">
        <f t="shared" si="220"/>
        <v>4.3981034717996081</v>
      </c>
      <c r="AB104" s="18">
        <f t="shared" si="221"/>
        <v>4.8488188772410901</v>
      </c>
      <c r="AD104" s="18">
        <f t="shared" si="222"/>
        <v>5.557778913801692</v>
      </c>
      <c r="AE104" s="18">
        <f t="shared" si="223"/>
        <v>4.0591568754851703</v>
      </c>
      <c r="AF104" s="18">
        <f t="shared" si="224"/>
        <v>7.7581229642412541</v>
      </c>
      <c r="AH104" t="str">
        <f t="shared" si="257"/>
        <v>81 Process, plant and machine operatives</v>
      </c>
      <c r="AI104" s="18">
        <f t="shared" si="225"/>
        <v>3.2105762278794803</v>
      </c>
      <c r="AJ104" s="18">
        <f t="shared" si="225"/>
        <v>-3.2505416484250982</v>
      </c>
      <c r="AK104" s="18">
        <f t="shared" si="225"/>
        <v>7.0088606243703166</v>
      </c>
      <c r="AL104" s="18">
        <f t="shared" si="225"/>
        <v>4.523414480508392</v>
      </c>
      <c r="AM104" s="18">
        <f t="shared" si="226"/>
        <v>4.7864664092512221</v>
      </c>
      <c r="AO104" s="18">
        <f t="shared" si="227"/>
        <v>5.3454151448142806</v>
      </c>
      <c r="AP104" s="18">
        <f t="shared" si="228"/>
        <v>3.9324653887275129</v>
      </c>
      <c r="AQ104" s="18">
        <f t="shared" si="229"/>
        <v>7.5205908586186032</v>
      </c>
      <c r="AS104" t="str">
        <f t="shared" si="258"/>
        <v>81 Process, plant and machine operatives</v>
      </c>
      <c r="AT104" s="18">
        <f t="shared" si="230"/>
        <v>2.1781223010044704</v>
      </c>
      <c r="AU104" s="18">
        <f t="shared" si="230"/>
        <v>-6.6501612828261063</v>
      </c>
      <c r="AV104" s="18">
        <f t="shared" si="230"/>
        <v>3.5686848215791267</v>
      </c>
      <c r="AW104" s="18">
        <f t="shared" si="230"/>
        <v>2.3749525278935035</v>
      </c>
      <c r="AX104" s="18">
        <f t="shared" si="231"/>
        <v>2.1555727987394135</v>
      </c>
      <c r="AZ104" s="18">
        <f t="shared" si="232"/>
        <v>2.7713266353158517</v>
      </c>
      <c r="BA104" s="18">
        <f t="shared" si="233"/>
        <v>3.2406106136932289</v>
      </c>
      <c r="BB104" s="18">
        <f t="shared" si="234"/>
        <v>5.1381708492671097</v>
      </c>
      <c r="BD104" t="str">
        <f t="shared" si="259"/>
        <v>81 Process, plant and machine operatives</v>
      </c>
      <c r="BE104" s="18">
        <f t="shared" si="235"/>
        <v>-0.39734593429668896</v>
      </c>
      <c r="BF104" s="18">
        <f t="shared" si="235"/>
        <v>-3.0066633018304367</v>
      </c>
      <c r="BG104" s="18">
        <f t="shared" si="235"/>
        <v>2.3156539993183456</v>
      </c>
      <c r="BH104" s="18">
        <f t="shared" si="235"/>
        <v>0.99985010438776722</v>
      </c>
      <c r="BI104" s="18">
        <f t="shared" si="236"/>
        <v>1.1529902948934856</v>
      </c>
      <c r="BK104" s="18">
        <f t="shared" si="237"/>
        <v>1.436560402255771</v>
      </c>
      <c r="BL104" s="18">
        <f t="shared" si="238"/>
        <v>2.3611539086485056</v>
      </c>
      <c r="BM104" s="18">
        <f t="shared" si="239"/>
        <v>3.4269925947743474</v>
      </c>
      <c r="BO104" t="str">
        <f t="shared" si="260"/>
        <v>81 Process, plant and machine operatives</v>
      </c>
      <c r="BP104" s="18">
        <f t="shared" si="240"/>
        <v>2.326522377099316</v>
      </c>
      <c r="BQ104" s="18">
        <f t="shared" si="240"/>
        <v>-17.398191131114892</v>
      </c>
      <c r="BR104" s="18">
        <f t="shared" si="240"/>
        <v>2.1793646259216981</v>
      </c>
      <c r="BS104" s="18">
        <f t="shared" si="240"/>
        <v>-0.79019817553240834</v>
      </c>
      <c r="BT104" s="18">
        <f t="shared" si="241"/>
        <v>-1.0115644611526586</v>
      </c>
      <c r="BV104" s="18">
        <f t="shared" si="242"/>
        <v>0.18994095916442522</v>
      </c>
      <c r="BW104" s="18">
        <f t="shared" si="243"/>
        <v>2.316969287487658</v>
      </c>
      <c r="BX104" s="18">
        <f t="shared" si="244"/>
        <v>2.4553319906134075</v>
      </c>
      <c r="BZ104" t="str">
        <f t="shared" si="261"/>
        <v>81 Process, plant and machine operatives</v>
      </c>
      <c r="CA104" s="18">
        <f t="shared" si="245"/>
        <v>-4.2255799694714824</v>
      </c>
      <c r="CB104" s="18">
        <f t="shared" si="245"/>
        <v>-12.793267453532486</v>
      </c>
      <c r="CC104" s="18">
        <f t="shared" si="245"/>
        <v>-1.0399801197025438</v>
      </c>
      <c r="CD104" s="18">
        <f t="shared" si="245"/>
        <v>-8.2297195881636203</v>
      </c>
      <c r="CE104" s="18">
        <f t="shared" si="246"/>
        <v>-6.3399593455098486</v>
      </c>
      <c r="CG104" s="18">
        <f t="shared" si="247"/>
        <v>-5.8931369099383897</v>
      </c>
      <c r="CH104" s="18">
        <f t="shared" si="248"/>
        <v>1.5156377699908852</v>
      </c>
      <c r="CI104" s="18">
        <f t="shared" si="249"/>
        <v>-2.7793002431972913</v>
      </c>
      <c r="CK104" t="str">
        <f t="shared" si="262"/>
        <v>81 Process, plant and machine operatives</v>
      </c>
      <c r="CL104" s="18">
        <f t="shared" si="250"/>
        <v>-4.078984026042443</v>
      </c>
      <c r="CM104" s="18">
        <f t="shared" si="250"/>
        <v>-19.012912241738423</v>
      </c>
      <c r="CN104" s="18">
        <f t="shared" si="250"/>
        <v>-12.810723801074319</v>
      </c>
      <c r="CO104" s="18">
        <f t="shared" si="250"/>
        <v>-4.5495235434553134</v>
      </c>
      <c r="CP104" s="18">
        <f t="shared" si="251"/>
        <v>-8.1599715938284074</v>
      </c>
      <c r="CR104" s="18">
        <f t="shared" si="252"/>
        <v>-7.3867571692320722</v>
      </c>
      <c r="CS104" s="18">
        <f t="shared" si="253"/>
        <v>0.7255666635214375</v>
      </c>
      <c r="CT104" s="18">
        <f t="shared" si="254"/>
        <v>-5.458834477528562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7.1047752905716077</v>
      </c>
      <c r="C105" s="18">
        <f t="shared" si="210"/>
        <v>-0.93297006318032727</v>
      </c>
      <c r="D105" s="18">
        <f t="shared" si="210"/>
        <v>4.389892726965483</v>
      </c>
      <c r="E105" s="18">
        <f t="shared" si="210"/>
        <v>3.1038110590157375</v>
      </c>
      <c r="F105" s="18">
        <f t="shared" si="211"/>
        <v>3.2459528141419947</v>
      </c>
      <c r="H105" s="18">
        <f t="shared" si="212"/>
        <v>3.5307347383494614</v>
      </c>
      <c r="I105" s="18">
        <f t="shared" si="213"/>
        <v>4.3280192058985811</v>
      </c>
      <c r="J105" s="18">
        <f t="shared" si="214"/>
        <v>6.4973491605621492</v>
      </c>
      <c r="L105" t="str">
        <f t="shared" si="255"/>
        <v>82 Transport and mobile machine drivers and operatives</v>
      </c>
      <c r="M105" s="18">
        <f t="shared" si="215"/>
        <v>8.6782185066353499</v>
      </c>
      <c r="N105" s="18">
        <f t="shared" si="215"/>
        <v>-0.2697107309131197</v>
      </c>
      <c r="O105" s="18">
        <f t="shared" si="215"/>
        <v>2.916459859591547</v>
      </c>
      <c r="P105" s="18">
        <f t="shared" si="215"/>
        <v>3.2766988879986192</v>
      </c>
      <c r="Q105" s="18">
        <f t="shared" si="216"/>
        <v>2.9389352793680823</v>
      </c>
      <c r="S105" s="18">
        <f t="shared" si="217"/>
        <v>3.1564793242042866</v>
      </c>
      <c r="T105" s="18">
        <f t="shared" si="218"/>
        <v>4.0733536936144121</v>
      </c>
      <c r="U105" s="18">
        <f t="shared" si="219"/>
        <v>6.0510876975131245</v>
      </c>
      <c r="W105" t="str">
        <f t="shared" si="256"/>
        <v>82 Transport and mobile machine drivers and operatives</v>
      </c>
      <c r="X105" s="18">
        <f t="shared" si="220"/>
        <v>6.5625432605206591</v>
      </c>
      <c r="Y105" s="18">
        <f t="shared" si="220"/>
        <v>-7.2504847951728069</v>
      </c>
      <c r="Z105" s="18">
        <f t="shared" si="220"/>
        <v>2.1856350256381551</v>
      </c>
      <c r="AA105" s="18">
        <f t="shared" si="220"/>
        <v>3.2179350894310454</v>
      </c>
      <c r="AB105" s="18">
        <f t="shared" si="221"/>
        <v>2.2087988920787449</v>
      </c>
      <c r="AD105" s="18">
        <f t="shared" si="222"/>
        <v>2.8726815174310749</v>
      </c>
      <c r="AE105" s="18">
        <f t="shared" si="223"/>
        <v>4.09467700465731</v>
      </c>
      <c r="AF105" s="18">
        <f t="shared" si="224"/>
        <v>5.8765223517244003</v>
      </c>
      <c r="AH105" t="str">
        <f t="shared" si="257"/>
        <v>82 Transport and mobile machine drivers and operatives</v>
      </c>
      <c r="AI105" s="18">
        <f t="shared" si="225"/>
        <v>6.4787878870678606</v>
      </c>
      <c r="AJ105" s="18">
        <f t="shared" si="225"/>
        <v>-9.8739870332559381</v>
      </c>
      <c r="AK105" s="18">
        <f t="shared" si="225"/>
        <v>2.1490264199277131</v>
      </c>
      <c r="AL105" s="18">
        <f t="shared" si="225"/>
        <v>2.2047762685786454</v>
      </c>
      <c r="AM105" s="18">
        <f t="shared" si="226"/>
        <v>1.3872462050347867</v>
      </c>
      <c r="AO105" s="18">
        <f t="shared" si="227"/>
        <v>2.1861896057835617</v>
      </c>
      <c r="AP105" s="18">
        <f t="shared" si="228"/>
        <v>3.9876902390113544</v>
      </c>
      <c r="AQ105" s="18">
        <f t="shared" si="229"/>
        <v>5.3358690273587639</v>
      </c>
      <c r="AS105" t="str">
        <f t="shared" si="258"/>
        <v>82 Transport and mobile machine drivers and operatives</v>
      </c>
      <c r="AT105" s="18">
        <f t="shared" si="230"/>
        <v>5.2242473365240238</v>
      </c>
      <c r="AU105" s="18">
        <f t="shared" si="230"/>
        <v>-3.8300021361843517</v>
      </c>
      <c r="AV105" s="18">
        <f t="shared" si="230"/>
        <v>1.0518686899775309</v>
      </c>
      <c r="AW105" s="18">
        <f t="shared" si="230"/>
        <v>1.6406856285563709</v>
      </c>
      <c r="AX105" s="18">
        <f t="shared" si="231"/>
        <v>1.1060923619683694</v>
      </c>
      <c r="AZ105" s="18">
        <f t="shared" si="232"/>
        <v>1.4440330813120017</v>
      </c>
      <c r="BA105" s="18">
        <f t="shared" si="233"/>
        <v>3.8155041697206959</v>
      </c>
      <c r="BB105" s="18">
        <f t="shared" si="234"/>
        <v>4.706834358250167</v>
      </c>
      <c r="BD105" t="str">
        <f t="shared" si="259"/>
        <v>82 Transport and mobile machine drivers and operatives</v>
      </c>
      <c r="BE105" s="18">
        <f t="shared" si="235"/>
        <v>0.79291667041205827</v>
      </c>
      <c r="BF105" s="18">
        <f t="shared" si="235"/>
        <v>-4.2111253347759554</v>
      </c>
      <c r="BG105" s="18">
        <f t="shared" si="235"/>
        <v>1.1586508407734453</v>
      </c>
      <c r="BH105" s="18">
        <f t="shared" si="235"/>
        <v>1.0738637040414778</v>
      </c>
      <c r="BI105" s="18">
        <f t="shared" si="236"/>
        <v>0.76157112104136004</v>
      </c>
      <c r="BK105" s="18">
        <f t="shared" si="237"/>
        <v>1.1021181838772431</v>
      </c>
      <c r="BL105" s="18">
        <f t="shared" si="238"/>
        <v>2.9857197141504033</v>
      </c>
      <c r="BM105" s="18">
        <f t="shared" si="239"/>
        <v>3.7354320974803068</v>
      </c>
      <c r="BO105" t="str">
        <f t="shared" si="260"/>
        <v>82 Transport and mobile machine drivers and operatives</v>
      </c>
      <c r="BP105" s="18">
        <f t="shared" si="240"/>
        <v>3.4955807959938578</v>
      </c>
      <c r="BQ105" s="18">
        <f t="shared" si="240"/>
        <v>-20.178913529557686</v>
      </c>
      <c r="BR105" s="18">
        <f t="shared" si="240"/>
        <v>0.43154373341525165</v>
      </c>
      <c r="BS105" s="18">
        <f t="shared" si="240"/>
        <v>-0.49759586389123145</v>
      </c>
      <c r="BT105" s="18">
        <f t="shared" si="241"/>
        <v>-1.5733386037927954</v>
      </c>
      <c r="BV105" s="18">
        <f t="shared" si="242"/>
        <v>-0.18884171424387031</v>
      </c>
      <c r="BW105" s="18">
        <f t="shared" si="243"/>
        <v>2.9008192116492415</v>
      </c>
      <c r="BX105" s="18">
        <f t="shared" si="244"/>
        <v>2.7748629290389903</v>
      </c>
      <c r="BZ105" t="str">
        <f t="shared" si="261"/>
        <v>82 Transport and mobile machine drivers and operatives</v>
      </c>
      <c r="CA105" s="18">
        <f t="shared" si="245"/>
        <v>-2.9812243320372023</v>
      </c>
      <c r="CB105" s="18">
        <f t="shared" si="245"/>
        <v>-20.326257597010112</v>
      </c>
      <c r="CC105" s="18">
        <f t="shared" si="245"/>
        <v>-1.424216713242088</v>
      </c>
      <c r="CD105" s="18">
        <f t="shared" si="245"/>
        <v>-2.8717554679944524</v>
      </c>
      <c r="CE105" s="18">
        <f t="shared" si="246"/>
        <v>-3.6223434240770791</v>
      </c>
      <c r="CG105" s="18">
        <f t="shared" si="247"/>
        <v>-2.3916199220992751</v>
      </c>
      <c r="CH105" s="18">
        <f t="shared" si="248"/>
        <v>2.2010315891993315</v>
      </c>
      <c r="CI105" s="18">
        <f t="shared" si="249"/>
        <v>0.5250910600651304</v>
      </c>
      <c r="CK105" t="str">
        <f t="shared" si="262"/>
        <v>82 Transport and mobile machine drivers and operatives</v>
      </c>
      <c r="CL105" s="18">
        <f t="shared" si="250"/>
        <v>4.1090387880784007</v>
      </c>
      <c r="CM105" s="18">
        <f t="shared" si="250"/>
        <v>-18.053936451449115</v>
      </c>
      <c r="CN105" s="18">
        <f t="shared" si="250"/>
        <v>0.17811138798886628</v>
      </c>
      <c r="CO105" s="18">
        <f t="shared" si="250"/>
        <v>-2.7560094389165957</v>
      </c>
      <c r="CP105" s="18">
        <f t="shared" si="251"/>
        <v>-2.8928403646737322</v>
      </c>
      <c r="CR105" s="18">
        <f t="shared" si="252"/>
        <v>-1.7876442476855825</v>
      </c>
      <c r="CS105" s="18">
        <f t="shared" si="253"/>
        <v>1.9932804634233747</v>
      </c>
      <c r="CT105" s="18">
        <f t="shared" si="254"/>
        <v>0.68291269088942563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-4.5430197423323442</v>
      </c>
      <c r="C106" s="18">
        <f t="shared" si="210"/>
        <v>0.65458384435863604</v>
      </c>
      <c r="D106" s="18">
        <f t="shared" si="210"/>
        <v>35.38236166338362</v>
      </c>
      <c r="E106" s="18">
        <f t="shared" si="210"/>
        <v>4.6587838629234657</v>
      </c>
      <c r="F106" s="18">
        <f t="shared" si="211"/>
        <v>13.148825850349066</v>
      </c>
      <c r="H106" s="18">
        <f t="shared" si="212"/>
        <v>14.034908359913679</v>
      </c>
      <c r="I106" s="18">
        <f t="shared" si="213"/>
        <v>10.77361639513159</v>
      </c>
      <c r="J106" s="18">
        <f t="shared" si="214"/>
        <v>17.19919102613343</v>
      </c>
      <c r="L106" t="str">
        <f t="shared" si="255"/>
        <v>91 Elementary trades and related occupations</v>
      </c>
      <c r="M106" s="18">
        <f t="shared" si="215"/>
        <v>5.9130074403452859</v>
      </c>
      <c r="N106" s="18">
        <f t="shared" si="215"/>
        <v>-6.9744203797516002</v>
      </c>
      <c r="O106" s="18">
        <f t="shared" si="215"/>
        <v>15.236768074717389</v>
      </c>
      <c r="P106" s="18">
        <f t="shared" si="215"/>
        <v>5.1426891666602303</v>
      </c>
      <c r="Q106" s="18">
        <f t="shared" si="216"/>
        <v>7.3734193451939323</v>
      </c>
      <c r="S106" s="18">
        <f t="shared" si="217"/>
        <v>8.4051072700529694</v>
      </c>
      <c r="T106" s="18">
        <f t="shared" si="218"/>
        <v>5.6235467505506342</v>
      </c>
      <c r="U106" s="18">
        <f t="shared" si="219"/>
        <v>10.753124316763497</v>
      </c>
      <c r="W106" t="str">
        <f t="shared" si="256"/>
        <v>91 Elementary trades and related occupations</v>
      </c>
      <c r="X106" s="18">
        <f t="shared" si="220"/>
        <v>1.164989669452221</v>
      </c>
      <c r="Y106" s="18">
        <f t="shared" si="220"/>
        <v>-10.708649730955177</v>
      </c>
      <c r="Z106" s="18">
        <f t="shared" si="220"/>
        <v>20.183808611119215</v>
      </c>
      <c r="AA106" s="18">
        <f t="shared" si="220"/>
        <v>3.6192380884125575</v>
      </c>
      <c r="AB106" s="18">
        <f t="shared" si="221"/>
        <v>7.5295174463039238</v>
      </c>
      <c r="AD106" s="18">
        <f t="shared" si="222"/>
        <v>8.8701740634662851</v>
      </c>
      <c r="AE106" s="18">
        <f t="shared" si="223"/>
        <v>6.8178598241713795</v>
      </c>
      <c r="AF106" s="18">
        <f t="shared" si="224"/>
        <v>11.713642749099783</v>
      </c>
      <c r="AH106" t="str">
        <f t="shared" si="257"/>
        <v>91 Elementary trades and related occupations</v>
      </c>
      <c r="AI106" s="18">
        <f t="shared" si="225"/>
        <v>2.0298198126678324</v>
      </c>
      <c r="AJ106" s="18">
        <f t="shared" si="225"/>
        <v>-10.487880410119899</v>
      </c>
      <c r="AK106" s="18">
        <f t="shared" si="225"/>
        <v>18.958810390153612</v>
      </c>
      <c r="AL106" s="18">
        <f t="shared" si="225"/>
        <v>3.7981989862530874</v>
      </c>
      <c r="AM106" s="18">
        <f t="shared" si="226"/>
        <v>7.3180302228398331</v>
      </c>
      <c r="AO106" s="18">
        <f t="shared" si="227"/>
        <v>8.623906181135288</v>
      </c>
      <c r="AP106" s="18">
        <f t="shared" si="228"/>
        <v>6.654272219589874</v>
      </c>
      <c r="AQ106" s="18">
        <f t="shared" si="229"/>
        <v>11.454081487034129</v>
      </c>
      <c r="AS106" t="str">
        <f t="shared" si="258"/>
        <v>91 Elementary trades and related occupations</v>
      </c>
      <c r="AT106" s="18">
        <f t="shared" si="230"/>
        <v>-0.80419678023072594</v>
      </c>
      <c r="AU106" s="18">
        <f t="shared" si="230"/>
        <v>6.0799341165496346</v>
      </c>
      <c r="AV106" s="18">
        <f t="shared" si="230"/>
        <v>17.921882397311826</v>
      </c>
      <c r="AW106" s="18">
        <f t="shared" si="230"/>
        <v>3.1796553587148946</v>
      </c>
      <c r="AX106" s="18">
        <f t="shared" si="231"/>
        <v>7.7634841133921384</v>
      </c>
      <c r="AZ106" s="18">
        <f t="shared" si="232"/>
        <v>7.8766661306473029</v>
      </c>
      <c r="BA106" s="18">
        <f t="shared" si="233"/>
        <v>5.9978195425879344</v>
      </c>
      <c r="BB106" s="18">
        <f t="shared" si="234"/>
        <v>10.570166101843736</v>
      </c>
      <c r="BD106" t="str">
        <f t="shared" si="259"/>
        <v>91 Elementary trades and related occupations</v>
      </c>
      <c r="BE106" s="18">
        <f t="shared" si="235"/>
        <v>-4.2296805105474959</v>
      </c>
      <c r="BF106" s="18">
        <f t="shared" si="235"/>
        <v>0.52382755873203735</v>
      </c>
      <c r="BG106" s="18">
        <f t="shared" si="235"/>
        <v>13.217495180813522</v>
      </c>
      <c r="BH106" s="18">
        <f t="shared" si="235"/>
        <v>2.3266201866851466</v>
      </c>
      <c r="BI106" s="18">
        <f t="shared" si="236"/>
        <v>5.4951974012055427</v>
      </c>
      <c r="BK106" s="18">
        <f t="shared" si="237"/>
        <v>5.8352322780763854</v>
      </c>
      <c r="BL106" s="18">
        <f t="shared" si="238"/>
        <v>4.2558859495587908</v>
      </c>
      <c r="BM106" s="18">
        <f t="shared" si="239"/>
        <v>8.0850572125913178</v>
      </c>
      <c r="BO106" t="str">
        <f t="shared" si="260"/>
        <v>91 Elementary trades and related occupations</v>
      </c>
      <c r="BP106" s="18">
        <f t="shared" si="240"/>
        <v>-1.9151702807187587</v>
      </c>
      <c r="BQ106" s="18">
        <f t="shared" si="240"/>
        <v>-13.474140373170107</v>
      </c>
      <c r="BR106" s="18">
        <f t="shared" si="240"/>
        <v>11.688262828143214</v>
      </c>
      <c r="BS106" s="18">
        <f t="shared" si="240"/>
        <v>0.38316580134323264</v>
      </c>
      <c r="BT106" s="18">
        <f t="shared" si="241"/>
        <v>2.8281518414404516</v>
      </c>
      <c r="BV106" s="18">
        <f t="shared" si="242"/>
        <v>4.0183045460622902</v>
      </c>
      <c r="BW106" s="18">
        <f t="shared" si="243"/>
        <v>3.4905856173671257</v>
      </c>
      <c r="BX106" s="18">
        <f t="shared" si="244"/>
        <v>6.2386142274864609</v>
      </c>
      <c r="BZ106" t="str">
        <f t="shared" si="261"/>
        <v>91 Elementary trades and related occupations</v>
      </c>
      <c r="CA106" s="18">
        <f t="shared" si="245"/>
        <v>-6.1615686866054116</v>
      </c>
      <c r="CB106" s="18">
        <f t="shared" si="245"/>
        <v>-13.204674835463193</v>
      </c>
      <c r="CC106" s="18">
        <f t="shared" si="245"/>
        <v>10.394686424429311</v>
      </c>
      <c r="CD106" s="18">
        <f t="shared" si="245"/>
        <v>-1.4451900161259412</v>
      </c>
      <c r="CE106" s="18">
        <f t="shared" si="246"/>
        <v>1.3038532372423139</v>
      </c>
      <c r="CG106" s="18">
        <f t="shared" si="247"/>
        <v>2.3531642353605831</v>
      </c>
      <c r="CH106" s="18">
        <f t="shared" si="248"/>
        <v>3.1006654699579084</v>
      </c>
      <c r="CI106" s="18">
        <f t="shared" si="249"/>
        <v>4.7240035687184712</v>
      </c>
      <c r="CK106" t="str">
        <f t="shared" si="262"/>
        <v>91 Elementary trades and related occupations</v>
      </c>
      <c r="CL106" s="18">
        <f t="shared" si="250"/>
        <v>-3.9942464177093129</v>
      </c>
      <c r="CM106" s="18">
        <f t="shared" si="250"/>
        <v>-6.3312411212281594</v>
      </c>
      <c r="CN106" s="18">
        <f t="shared" si="250"/>
        <v>14.421855104671844</v>
      </c>
      <c r="CO106" s="18">
        <f t="shared" si="250"/>
        <v>1.3509104716826315</v>
      </c>
      <c r="CP106" s="18">
        <f t="shared" si="251"/>
        <v>4.7492723073333964</v>
      </c>
      <c r="CR106" s="18">
        <f t="shared" si="252"/>
        <v>5.5329547537261048</v>
      </c>
      <c r="CS106" s="18">
        <f t="shared" si="253"/>
        <v>3.1617243232529235</v>
      </c>
      <c r="CT106" s="18">
        <f t="shared" si="254"/>
        <v>7.2015579134729446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4.5305643487809188</v>
      </c>
      <c r="C107" s="18">
        <f t="shared" si="210"/>
        <v>9.2046238213228104</v>
      </c>
      <c r="D107" s="18">
        <f t="shared" si="210"/>
        <v>0.82734147625254106</v>
      </c>
      <c r="E107" s="18">
        <f t="shared" si="210"/>
        <v>2.1152028551937319</v>
      </c>
      <c r="F107" s="18">
        <f t="shared" si="211"/>
        <v>2.1385741415057336</v>
      </c>
      <c r="H107" s="18">
        <f t="shared" si="212"/>
        <v>1.6840982755081058</v>
      </c>
      <c r="I107" s="18">
        <f t="shared" si="213"/>
        <v>3.3369228685793173</v>
      </c>
      <c r="J107" s="18">
        <f t="shared" si="214"/>
        <v>4.4479320315365056</v>
      </c>
      <c r="L107" t="str">
        <f t="shared" ref="L107" si="263">A107</f>
        <v>92 Elementary administration and service occupations</v>
      </c>
      <c r="M107" s="18">
        <f t="shared" si="215"/>
        <v>8.1042972813586633</v>
      </c>
      <c r="N107" s="18">
        <f t="shared" si="215"/>
        <v>10.263088587512947</v>
      </c>
      <c r="O107" s="18">
        <f t="shared" si="215"/>
        <v>3.2696679072419466</v>
      </c>
      <c r="P107" s="18">
        <f t="shared" si="215"/>
        <v>3.1613747557601268</v>
      </c>
      <c r="Q107" s="18">
        <f t="shared" si="216"/>
        <v>3.6254856949822889</v>
      </c>
      <c r="S107" s="18">
        <f t="shared" si="217"/>
        <v>3.1974598491476103</v>
      </c>
      <c r="T107" s="18">
        <f t="shared" si="218"/>
        <v>3.7710933915250378</v>
      </c>
      <c r="U107" s="18">
        <f t="shared" si="219"/>
        <v>5.8487319203446519</v>
      </c>
      <c r="W107" t="str">
        <f t="shared" ref="W107" si="264">A107</f>
        <v>92 Elementary administration and service occupations</v>
      </c>
      <c r="X107" s="18">
        <f t="shared" si="220"/>
        <v>5.6079069735442522</v>
      </c>
      <c r="Y107" s="18">
        <f t="shared" si="220"/>
        <v>0.19907811004302722</v>
      </c>
      <c r="Z107" s="18">
        <f t="shared" si="220"/>
        <v>1.5648277422787293</v>
      </c>
      <c r="AA107" s="18">
        <f t="shared" si="220"/>
        <v>2.3905000772617147</v>
      </c>
      <c r="AB107" s="18">
        <f t="shared" si="221"/>
        <v>1.9937513501028237</v>
      </c>
      <c r="AD107" s="18">
        <f t="shared" si="222"/>
        <v>2.1145328351608983</v>
      </c>
      <c r="AE107" s="18">
        <f t="shared" si="223"/>
        <v>3.7448503644338382</v>
      </c>
      <c r="AF107" s="18">
        <f t="shared" si="224"/>
        <v>5.0856466915673693</v>
      </c>
      <c r="AH107" t="str">
        <f t="shared" ref="AH107" si="265">L107</f>
        <v>92 Elementary administration and service occupations</v>
      </c>
      <c r="AI107" s="18">
        <f t="shared" si="225"/>
        <v>5.8260937518216593</v>
      </c>
      <c r="AJ107" s="18">
        <f t="shared" si="225"/>
        <v>2.1748835061546234</v>
      </c>
      <c r="AK107" s="18">
        <f t="shared" si="225"/>
        <v>0.84164540486992845</v>
      </c>
      <c r="AL107" s="18">
        <f t="shared" si="225"/>
        <v>2.3681419350708</v>
      </c>
      <c r="AM107" s="18">
        <f t="shared" si="226"/>
        <v>1.8766130953893567</v>
      </c>
      <c r="AO107" s="18">
        <f t="shared" si="227"/>
        <v>1.8567593882623079</v>
      </c>
      <c r="AP107" s="18">
        <f t="shared" si="228"/>
        <v>3.5377568696455253</v>
      </c>
      <c r="AQ107" s="18">
        <f t="shared" si="229"/>
        <v>4.7375582480059908</v>
      </c>
      <c r="AS107" t="str">
        <f t="shared" ref="AS107" si="266">W107</f>
        <v>92 Elementary administration and service occupations</v>
      </c>
      <c r="AT107" s="18">
        <f t="shared" si="230"/>
        <v>4.4213060445701391</v>
      </c>
      <c r="AU107" s="18">
        <f t="shared" si="230"/>
        <v>5.7098466631775313</v>
      </c>
      <c r="AV107" s="18">
        <f t="shared" si="230"/>
        <v>0.59934693439771536</v>
      </c>
      <c r="AW107" s="18">
        <f t="shared" si="230"/>
        <v>2.4198056804460633</v>
      </c>
      <c r="AX107" s="18">
        <f t="shared" si="231"/>
        <v>2.0488630057365231</v>
      </c>
      <c r="AZ107" s="18">
        <f t="shared" si="232"/>
        <v>1.8093548688617789</v>
      </c>
      <c r="BA107" s="18">
        <f t="shared" si="233"/>
        <v>3.4795940454878549</v>
      </c>
      <c r="BB107" s="18">
        <f t="shared" si="234"/>
        <v>4.6558324642947069</v>
      </c>
      <c r="BD107" t="str">
        <f t="shared" ref="BD107" si="267">AH107</f>
        <v>92 Elementary administration and service occupations</v>
      </c>
      <c r="BE107" s="18">
        <f t="shared" si="235"/>
        <v>-2.2421897847402783</v>
      </c>
      <c r="BF107" s="18">
        <f t="shared" si="235"/>
        <v>2.3116636475024599</v>
      </c>
      <c r="BG107" s="18">
        <f t="shared" si="235"/>
        <v>-3.4691956902054288</v>
      </c>
      <c r="BH107" s="18">
        <f t="shared" si="235"/>
        <v>-0.85678176807854056</v>
      </c>
      <c r="BI107" s="18">
        <f t="shared" si="236"/>
        <v>-1.4871676273302104</v>
      </c>
      <c r="BK107" s="18">
        <f t="shared" si="237"/>
        <v>-1.7353489186340831</v>
      </c>
      <c r="BL107" s="18">
        <f t="shared" si="238"/>
        <v>2.3650415905115629</v>
      </c>
      <c r="BM107" s="18">
        <f t="shared" si="239"/>
        <v>1.1608575627655382</v>
      </c>
      <c r="BO107" t="str">
        <f t="shared" ref="BO107" si="268">AS107</f>
        <v>92 Elementary administration and service occupations</v>
      </c>
      <c r="BP107" s="18">
        <f t="shared" si="240"/>
        <v>-5.1820031652716203E-3</v>
      </c>
      <c r="BQ107" s="18">
        <f t="shared" si="240"/>
        <v>-9.9282961310776958</v>
      </c>
      <c r="BR107" s="18">
        <f t="shared" si="240"/>
        <v>-1.2945470395930081</v>
      </c>
      <c r="BS107" s="18">
        <f t="shared" si="240"/>
        <v>-1.4518609396808047</v>
      </c>
      <c r="BT107" s="18">
        <f t="shared" si="241"/>
        <v>-1.9554067791343499</v>
      </c>
      <c r="BV107" s="18">
        <f t="shared" si="242"/>
        <v>-1.3994508507752079</v>
      </c>
      <c r="BW107" s="18">
        <f t="shared" si="243"/>
        <v>2.3493230891959538</v>
      </c>
      <c r="BX107" s="18">
        <f t="shared" si="244"/>
        <v>1.3684144956259026</v>
      </c>
      <c r="BZ107" t="str">
        <f t="shared" ref="BZ107" si="269">BD107</f>
        <v>92 Elementary administration and service occupations</v>
      </c>
      <c r="CA107" s="18">
        <f t="shared" si="245"/>
        <v>-1.4298206611406572</v>
      </c>
      <c r="CB107" s="18">
        <f t="shared" si="245"/>
        <v>-15.019185389421718</v>
      </c>
      <c r="CC107" s="18">
        <f t="shared" si="245"/>
        <v>-1.8607138434717063</v>
      </c>
      <c r="CD107" s="18">
        <f t="shared" si="245"/>
        <v>-4.0809145888942799</v>
      </c>
      <c r="CE107" s="18">
        <f t="shared" si="246"/>
        <v>-4.1208658545638155</v>
      </c>
      <c r="CG107" s="18">
        <f t="shared" si="247"/>
        <v>-3.3464853726677624</v>
      </c>
      <c r="CH107" s="18">
        <f t="shared" si="248"/>
        <v>1.8669989238202511</v>
      </c>
      <c r="CI107" s="18">
        <f t="shared" si="249"/>
        <v>-0.55476555552766982</v>
      </c>
      <c r="CK107" t="str">
        <f t="shared" ref="CK107" si="270">BO107</f>
        <v>92 Elementary administration and service occupations</v>
      </c>
      <c r="CL107" s="18">
        <f t="shared" si="250"/>
        <v>-2.3629404406695809</v>
      </c>
      <c r="CM107" s="18">
        <f t="shared" si="250"/>
        <v>-13.944979941957813</v>
      </c>
      <c r="CN107" s="18">
        <f t="shared" si="250"/>
        <v>-7.3085833145722816</v>
      </c>
      <c r="CO107" s="18">
        <f t="shared" si="250"/>
        <v>-2.4304486105551804</v>
      </c>
      <c r="CP107" s="18">
        <f t="shared" si="251"/>
        <v>-4.7324918701081913</v>
      </c>
      <c r="CR107" s="18">
        <f t="shared" si="252"/>
        <v>-4.0843710934324706</v>
      </c>
      <c r="CS107" s="18">
        <f t="shared" si="253"/>
        <v>1.0100721371131494</v>
      </c>
      <c r="CT107" s="18">
        <f t="shared" si="254"/>
        <v>-2.371295126396078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5.5234857242626889</v>
      </c>
      <c r="C109" s="26">
        <f>IF(AND(D$6-C$6 &lt;&gt; 0,C35&lt;&gt;0,D35&lt;&gt;0),(EXP(LN(D35/C35)/(D$6-C$6))-1)*100,0)</f>
        <v>8.3182383956137649</v>
      </c>
      <c r="D109" s="26">
        <f>IF(AND(E$6-D$6 &lt;&gt; 0,D35&lt;&gt;0,E35&lt;&gt;0),(EXP(LN(E35/D35)/(E$6-D$6))-1)*100,0)</f>
        <v>3.1375216877196133</v>
      </c>
      <c r="E109" s="26">
        <f>IF(AND(F$6-E$6 &lt;&gt; 0,E35&lt;&gt;0,F35&lt;&gt;0),(EXP(LN(F35/E35)/(F$6-E$6))-1)*100,0)</f>
        <v>2.584621354801131</v>
      </c>
      <c r="F109" s="26">
        <f>IF(AND(F$6-C$6 &lt;&gt; 0,C35&lt;&gt;0,F35&lt;&gt;0),(EXP(LN(F35/C35)/(F$6-C$6))-1)*100,0)</f>
        <v>3.1069589047593604</v>
      </c>
      <c r="H109" s="26">
        <f t="shared" ref="H109" si="271">IF($F$6-$D$6 &lt;&gt; 0,(EXP(LN(1+(H72/100))/($F$6-$D$6))-1)*100,0)</f>
        <v>2.7685913462177192</v>
      </c>
      <c r="I109" s="26">
        <f t="shared" ref="I109" si="272">IF(D35&gt;0,((1+(I35/D35))^(1/($F$6-$D$6))-1)*100,0)</f>
        <v>3.2299821473954493</v>
      </c>
      <c r="J109" s="26">
        <f t="shared" ref="J109" si="273">IF($F$6-$D$6 &lt;&gt; 0,(EXP(LN(1+(J72/100))/($F$6-$D$6))-1)*100,0)</f>
        <v>5.1279452042049201</v>
      </c>
      <c r="L109" s="24" t="str">
        <f>L35</f>
        <v>All occupations</v>
      </c>
      <c r="M109" s="26">
        <f>IF(AND(N$6-M$6 &lt;&gt; 0,M35&lt;&gt;0,N35&lt;&gt;0),(EXP(LN(N35/M35)/(N$6-M$6))-1)*100,0)</f>
        <v>5.7669055919159939</v>
      </c>
      <c r="N109" s="26">
        <f>IF(AND(O$6-N$6 &lt;&gt; 0,N35&lt;&gt;0,O35&lt;&gt;0),(EXP(LN(O35/N35)/(O$6-N$6))-1)*100,0)</f>
        <v>8.1584560784377036</v>
      </c>
      <c r="O109" s="26">
        <f>IF(AND(P$6-O$6 &lt;&gt; 0,O35&lt;&gt;0,P35&lt;&gt;0),(EXP(LN(P35/O35)/(P$6-O$6))-1)*100,0)</f>
        <v>3.1622167443466687</v>
      </c>
      <c r="P109" s="26">
        <f>IF(AND(Q$6-P$6 &lt;&gt; 0,P35&lt;&gt;0,Q35&lt;&gt;0),(EXP(LN(Q35/P35)/(Q$6-P$6))-1)*100,0)</f>
        <v>2.5632313044073651</v>
      </c>
      <c r="Q109" s="26">
        <f>IF(AND(Q$6-N$6 &lt;&gt; 0,N35&lt;&gt;0,Q35&lt;&gt;0),(EXP(LN(Q35/N35)/(Q$6-N$6))-1)*100,0)</f>
        <v>3.091722812853015</v>
      </c>
      <c r="S109" s="26">
        <f t="shared" ref="S109" si="274">IF($F$6-$D$6 &lt;&gt; 0,(EXP(LN(1+(S72/100))/($F$6-$D$6))-1)*100,0)</f>
        <v>2.7625056884450494</v>
      </c>
      <c r="T109" s="26">
        <f t="shared" ref="T109" si="275">IF(O35&gt;0,((1+(T35/O35))^(1/($F$6-$D$6))-1)*100,0)</f>
        <v>3.3649705346565417</v>
      </c>
      <c r="U109" s="26">
        <f t="shared" ref="U109" si="276">IF($F$6-$D$6 &lt;&gt; 0,(EXP(LN(1+(U72/100))/($F$6-$D$6))-1)*100,0)</f>
        <v>5.2284043445416373</v>
      </c>
      <c r="W109" s="24" t="str">
        <f>W35</f>
        <v>All occupations</v>
      </c>
      <c r="X109" s="26">
        <f>IF(AND(Y$6-X$6 &lt;&gt; 0,X35&lt;&gt;0,Y35&lt;&gt;0),(EXP(LN(Y35/X35)/(Y$6-X$6))-1)*100,0)</f>
        <v>3.004934374576762</v>
      </c>
      <c r="Y109" s="26">
        <f>IF(AND(Z$6-Y$6 &lt;&gt; 0,Y35&lt;&gt;0,Z35&lt;&gt;0),(EXP(LN(Z35/Y35)/(Z$6-Y$6))-1)*100,0)</f>
        <v>-6.9602750133235247E-2</v>
      </c>
      <c r="Z109" s="26">
        <f>IF(AND(AA$6-Z$6 &lt;&gt; 0,Z35&lt;&gt;0,AA35&lt;&gt;0),(EXP(LN(AA35/Z35)/(AA$6-Z$6))-1)*100,0)</f>
        <v>1.5602974204778741</v>
      </c>
      <c r="AA109" s="26">
        <f>IF(AND(AB$6-AA$6 &lt;&gt; 0,AA35&lt;&gt;0,AB35&lt;&gt;0),(EXP(LN(AB35/AA35)/(AB$6-AA$6))-1)*100,0)</f>
        <v>1.5258878464567527</v>
      </c>
      <c r="AB109" s="26">
        <f>IF(AND(AB$6-Y$6 &lt;&gt; 0,Y35&lt;&gt;0,AB35&lt;&gt;0),(EXP(LN(AB35/Y35)/(AB$6-Y$6))-1)*100,0)</f>
        <v>1.4361686724202682</v>
      </c>
      <c r="AD109" s="26">
        <f t="shared" ref="AD109" si="277">IF($F$6-$D$6 &lt;&gt; 0,(EXP(LN(1+(AD72/100))/($F$6-$D$6))-1)*100,0)</f>
        <v>1.5373564089038005</v>
      </c>
      <c r="AE109" s="26">
        <f t="shared" ref="AE109" si="278">IF(Z35&gt;0,((1+(AE35/Z35))^(1/($F$6-$D$6))-1)*100,0)</f>
        <v>3.2088597986832834</v>
      </c>
      <c r="AF109" s="26">
        <f t="shared" ref="AF109" si="279">IF($F$6-$D$6 &lt;&gt; 0,(EXP(LN(1+(AF72/100))/($F$6-$D$6))-1)*100,0)</f>
        <v>4.2358419130778868</v>
      </c>
      <c r="AH109" s="24" t="str">
        <f>AH35</f>
        <v>All occupations</v>
      </c>
      <c r="AI109" s="26">
        <f>IF(AND(AJ$6-AI$6 &lt;&gt; 0,AI35&lt;&gt;0,AJ35&lt;&gt;0),(EXP(LN(AJ35/AI35)/(AJ$6-AI$6))-1)*100,0)</f>
        <v>1.441453949407645</v>
      </c>
      <c r="AJ109" s="26">
        <f>IF(AND(AK$6-AJ$6 &lt;&gt; 0,AJ35&lt;&gt;0,AK35&lt;&gt;0),(EXP(LN(AK35/AJ35)/(AK$6-AJ$6))-1)*100,0)</f>
        <v>-0.81339094635015652</v>
      </c>
      <c r="AK109" s="26">
        <f>IF(AND(AL$6-AK$6 &lt;&gt; 0,AK35&lt;&gt;0,AL35&lt;&gt;0),(EXP(LN(AL35/AK35)/(AL$6-AK$6))-1)*100,0)</f>
        <v>0.31818370799836515</v>
      </c>
      <c r="AL109" s="26">
        <f>IF(AND(AM$6-AL$6 &lt;&gt; 0,AL35&lt;&gt;0,AM35&lt;&gt;0),(EXP(LN(AM35/AL35)/(AM$6-AL$6))-1)*100,0)</f>
        <v>1.2014713370739116</v>
      </c>
      <c r="AM109" s="26">
        <f>IF(AND(AM$6-AJ$6 &lt;&gt; 0,AJ35&lt;&gt;0,AM35&lt;&gt;0),(EXP(LN(AM35/AJ35)/(AM$6-AJ$6))-1)*100,0)</f>
        <v>0.79784001020211104</v>
      </c>
      <c r="AO109" s="26">
        <f t="shared" ref="AO109" si="280">IF($F$6-$D$6 &lt;&gt; 0,(EXP(LN(1+(AO72/100))/($F$6-$D$6))-1)*100,0)</f>
        <v>0.9061813556587639</v>
      </c>
      <c r="AP109" s="26">
        <f t="shared" ref="AP109" si="281">IF(AK35&gt;0,((1+(AP35/AK35))^(1/($F$6-$D$6))-1)*100,0)</f>
        <v>3.0064396292184048</v>
      </c>
      <c r="AQ109" s="26">
        <f t="shared" ref="AQ109" si="282">IF($F$6-$D$6 &lt;&gt; 0,(EXP(LN(1+(AQ72/100))/($F$6-$D$6))-1)*100,0)</f>
        <v>3.6183932561451471</v>
      </c>
      <c r="AS109" s="24" t="str">
        <f>AS35</f>
        <v>All occupations</v>
      </c>
      <c r="AT109" s="26">
        <f>IF(AND(AU$6-AT$6 &lt;&gt; 0,AT35&lt;&gt;0,AU35&lt;&gt;0),(EXP(LN(AU35/AT35)/(AU$6-AT$6))-1)*100,0)</f>
        <v>2.618355014006668</v>
      </c>
      <c r="AU109" s="26">
        <f>IF(AND(AV$6-AU$6 &lt;&gt; 0,AU35&lt;&gt;0,AV35&lt;&gt;0),(EXP(LN(AV35/AU35)/(AV$6-AU$6))-1)*100,0)</f>
        <v>0.60046385346512743</v>
      </c>
      <c r="AV109" s="26">
        <f>IF(AND(AW$6-AV$6 &lt;&gt; 0,AV35&lt;&gt;0,AW35&lt;&gt;0),(EXP(LN(AW35/AV35)/(AW$6-AV$6))-1)*100,0)</f>
        <v>0.73847180123773892</v>
      </c>
      <c r="AW109" s="26">
        <f>IF(AND(AX$6-AW$6 &lt;&gt; 0,AW35&lt;&gt;0,AX35&lt;&gt;0),(EXP(LN(AX35/AW35)/(AX$6-AW$6))-1)*100,0)</f>
        <v>1.4081736987002769</v>
      </c>
      <c r="AX109" s="26">
        <f>IF(AND(AX$6-AU$6 &lt;&gt; 0,AU35&lt;&gt;0,AX35&lt;&gt;0),(EXP(LN(AX35/AU35)/(AX$6-AU$6))-1)*100,0)</f>
        <v>1.1478484791039412</v>
      </c>
      <c r="AZ109" s="26">
        <f t="shared" ref="AZ109" si="283">IF($F$6-$D$6 &lt;&gt; 0,(EXP(LN(1+(AZ72/100))/($F$6-$D$6))-1)*100,0)</f>
        <v>1.1844465078818533</v>
      </c>
      <c r="BA109" s="26">
        <f t="shared" ref="BA109" si="284">IF(AV35&gt;0,((1+(BA35/AV35))^(1/($F$6-$D$6))-1)*100,0)</f>
        <v>3.0217317534491972</v>
      </c>
      <c r="BB109" s="26">
        <f t="shared" ref="BB109" si="285">IF($F$6-$D$6 &lt;&gt; 0,(EXP(LN(1+(BB72/100))/($F$6-$D$6))-1)*100,0)</f>
        <v>3.8252682678448391</v>
      </c>
      <c r="BD109" s="24" t="str">
        <f>BD35</f>
        <v>All occupations</v>
      </c>
      <c r="BE109" s="26">
        <f>IF(AND(BF$6-BE$6 &lt;&gt; 0,BE35&lt;&gt;0,BF35&lt;&gt;0),(EXP(LN(BF35/BE35)/(BF$6-BE$6))-1)*100,0)</f>
        <v>-0.8850861531381371</v>
      </c>
      <c r="BF109" s="26">
        <f>IF(AND(BG$6-BF$6 &lt;&gt; 0,BF35&lt;&gt;0,BG35&lt;&gt;0),(EXP(LN(BG35/BF35)/(BG$6-BF$6))-1)*100,0)</f>
        <v>4.4573573011491119</v>
      </c>
      <c r="BG109" s="26">
        <f>IF(AND(BH$6-BG$6 &lt;&gt; 0,BG35&lt;&gt;0,BH35&lt;&gt;0),(EXP(LN(BH35/BG35)/(BH$6-BG$6))-1)*100,0)</f>
        <v>-0.21683493501756246</v>
      </c>
      <c r="BH109" s="26">
        <f>IF(AND(BI$6-BH$6 &lt;&gt; 0,BH35&lt;&gt;0,BI35&lt;&gt;0),(EXP(LN(BI35/BH35)/(BI$6-BH$6))-1)*100,0)</f>
        <v>7.2816438947764794E-2</v>
      </c>
      <c r="BI109" s="26">
        <f>IF(AND(BI$6-BF$6 &lt;&gt; 0,BF35&lt;&gt;0,BI35&lt;&gt;0),(EXP(LN(BI35/BF35)/(BI$6-BF$6))-1)*100,0)</f>
        <v>0.25052713343822752</v>
      </c>
      <c r="BK109" s="26">
        <f t="shared" ref="BK109" si="286">IF($F$6-$D$6 &lt;&gt; 0,(EXP(LN(1+(BK72/100))/($F$6-$D$6))-1)*100,0)</f>
        <v>-2.3827321198532925E-2</v>
      </c>
      <c r="BL109" s="26">
        <f t="shared" ref="BL109" si="287">IF(BG35&gt;0,((1+(BL35/BG35))^(1/($F$6-$D$6))-1)*100,0)</f>
        <v>2.5178969459274558</v>
      </c>
      <c r="BM109" s="26">
        <f t="shared" ref="BM109" si="288">IF($F$6-$D$6 &lt;&gt; 0,(EXP(LN(1+(BM72/100))/($F$6-$D$6))-1)*100,0)</f>
        <v>2.5010836106644341</v>
      </c>
      <c r="BO109" s="24" t="str">
        <f>BO35</f>
        <v>All occupations</v>
      </c>
      <c r="BP109" s="26">
        <f>IF(AND(BQ$6-BP$6 &lt;&gt; 0,BP35&lt;&gt;0,BQ35&lt;&gt;0),(EXP(LN(BQ35/BP35)/(BQ$6-BP$6))-1)*100,0)</f>
        <v>-0.42525046054298077</v>
      </c>
      <c r="BQ109" s="26">
        <f>IF(AND(BR$6-BQ$6 &lt;&gt; 0,BQ35&lt;&gt;0,BR35&lt;&gt;0),(EXP(LN(BR35/BQ35)/(BR$6-BQ$6))-1)*100,0)</f>
        <v>-7.8850807522861004</v>
      </c>
      <c r="BR109" s="26">
        <f>IF(AND(BS$6-BR$6 &lt;&gt; 0,BR35&lt;&gt;0,BS35&lt;&gt;0),(EXP(LN(BS35/BR35)/(BS$6-BR$6))-1)*100,0)</f>
        <v>-0.28293117981835758</v>
      </c>
      <c r="BS109" s="26">
        <f>IF(AND(BT$6-BS$6 &lt;&gt; 0,BS35&lt;&gt;0,BT35&lt;&gt;0),(EXP(LN(BT35/BS35)/(BT$6-BS$6))-1)*100,0)</f>
        <v>-1.5730513637082333</v>
      </c>
      <c r="BT109" s="26">
        <f>IF(AND(BT$6-BQ$6 &lt;&gt; 0,BQ35&lt;&gt;0,BT35&lt;&gt;0),(EXP(LN(BT35/BQ35)/(BT$6-BQ$6))-1)*100,0)</f>
        <v>-1.5802274631994018</v>
      </c>
      <c r="BV109" s="26">
        <f t="shared" ref="BV109" si="289">IF($F$6-$D$6 &lt;&gt; 0,(EXP(LN(1+(BV72/100))/($F$6-$D$6))-1)*100,0)</f>
        <v>-1.144876639512471</v>
      </c>
      <c r="BW109" s="26">
        <f t="shared" ref="BW109" si="290">IF(BR35&gt;0,((1+(BW35/BR35))^(1/($F$6-$D$6))-1)*100,0)</f>
        <v>2.3082165062985993</v>
      </c>
      <c r="BX109" s="26">
        <f t="shared" ref="BX109" si="291">IF($F$6-$D$6 &lt;&gt; 0,(EXP(LN(1+(BX72/100))/($F$6-$D$6))-1)*100,0)</f>
        <v>1.4963068295814619</v>
      </c>
      <c r="BZ109" s="24" t="str">
        <f>BZ35</f>
        <v>All occupations</v>
      </c>
      <c r="CA109" s="26">
        <f>IF(AND(CB$6-CA$6 &lt;&gt; 0,CA35&lt;&gt;0,CB35&lt;&gt;0),(EXP(LN(CB35/CA35)/(CB$6-CA$6))-1)*100,0)</f>
        <v>-2.4875552858262817</v>
      </c>
      <c r="CB109" s="26">
        <f>IF(AND(CC$6-CB$6 &lt;&gt; 0,CB35&lt;&gt;0,CC35&lt;&gt;0),(EXP(LN(CC35/CB35)/(CC$6-CB$6))-1)*100,0)</f>
        <v>-12.243744774209574</v>
      </c>
      <c r="CC109" s="26">
        <f>IF(AND(CD$6-CC$6 &lt;&gt; 0,CC35&lt;&gt;0,CD35&lt;&gt;0),(EXP(LN(CD35/CC35)/(CD$6-CC$6))-1)*100,0)</f>
        <v>-1.0799827139249207</v>
      </c>
      <c r="CD109" s="26">
        <f>IF(AND(CE$6-CD$6 &lt;&gt; 0,CD35&lt;&gt;0,CE35&lt;&gt;0),(EXP(LN(CE35/CD35)/(CE$6-CD$6))-1)*100,0)</f>
        <v>-3.8958374595420286</v>
      </c>
      <c r="CE109" s="26">
        <f>IF(AND(CE$6-CB$6 &lt;&gt; 0,CB35&lt;&gt;0,CE35&lt;&gt;0),(EXP(LN(CE35/CB35)/(CE$6-CB$6))-1)*100,0)</f>
        <v>-3.5737979157952626</v>
      </c>
      <c r="CG109" s="26">
        <f t="shared" ref="CG109" si="292">IF($F$6-$D$6 &lt;&gt; 0,(EXP(LN(1+(CG72/100))/($F$6-$D$6))-1)*100,0)</f>
        <v>-2.9662400237086661</v>
      </c>
      <c r="CH109" s="26">
        <f t="shared" ref="CH109" si="293">IF(CC35&gt;0,((1+(CH35/CC35))^(1/($F$6-$D$6))-1)*100,0)</f>
        <v>1.8922350969008406</v>
      </c>
      <c r="CI109" s="26">
        <f t="shared" ref="CI109" si="294">IF($F$6-$D$6 &lt;&gt; 0,(EXP(LN(1+(CI72/100))/($F$6-$D$6))-1)*100,0)</f>
        <v>-0.26304503913476829</v>
      </c>
      <c r="CK109" s="24" t="str">
        <f>CK35</f>
        <v>All occupations</v>
      </c>
      <c r="CL109" s="26">
        <f>IF(AND(CM$6-CL$6 &lt;&gt; 0,CL35&lt;&gt;0,CM35&lt;&gt;0),(EXP(LN(CM35/CL35)/(CM$6-CL$6))-1)*100,0)</f>
        <v>0.3107484416341677</v>
      </c>
      <c r="CM109" s="26">
        <f>IF(AND(CN$6-CM$6 &lt;&gt; 0,CM35&lt;&gt;0,CN35&lt;&gt;0),(EXP(LN(CN35/CM35)/(CN$6-CM$6))-1)*100,0)</f>
        <v>-11.727465459620912</v>
      </c>
      <c r="CN109" s="26">
        <f>IF(AND(CO$6-CN$6 &lt;&gt; 0,CN35&lt;&gt;0,CO35&lt;&gt;0),(EXP(LN(CO35/CN35)/(CO$6-CN$6))-1)*100,0)</f>
        <v>-0.68648557705218716</v>
      </c>
      <c r="CO109" s="26">
        <f>IF(AND(CP$6-CO$6 &lt;&gt; 0,CO35&lt;&gt;0,CP35&lt;&gt;0),(EXP(LN(CP35/CO35)/(CP$6-CO$6))-1)*100,0)</f>
        <v>-0.36551182388890879</v>
      </c>
      <c r="CP109" s="26">
        <f>IF(AND(CP$6-CM$6 &lt;&gt; 0,CM35&lt;&gt;0,CP35&lt;&gt;0),(EXP(LN(CP35/CM35)/(CP$6-CM$6))-1)*100,0)</f>
        <v>-1.216304702985338</v>
      </c>
      <c r="CR109" s="26">
        <f t="shared" ref="CR109" si="295">IF($F$6-$D$6 &lt;&gt; 0,(EXP(LN(1+(CR72/100))/($F$6-$D$6))-1)*100,0)</f>
        <v>-0.47261817222916669</v>
      </c>
      <c r="CS109" s="26">
        <f t="shared" ref="CS109" si="296">IF(CN35&gt;0,((1+(CS35/CN35))^(1/($F$6-$D$6))-1)*100,0)</f>
        <v>1.6418244389930781</v>
      </c>
      <c r="CT109" s="26">
        <f t="shared" ref="CT109" si="297">IF($F$6-$D$6 &lt;&gt; 0,(EXP(LN(1+(CT72/100))/($F$6-$D$6))-1)*100,0)</f>
        <v>1.2682967549846325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Dorset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Dorset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Dorset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Dorset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Dorset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Dorset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Dorset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Dorset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Dorset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0.22862928272179828</v>
      </c>
      <c r="C119" s="27">
        <f t="shared" si="299"/>
        <v>0.16152444202523419</v>
      </c>
      <c r="D119" s="27">
        <f t="shared" si="299"/>
        <v>3.1334657396858479E-2</v>
      </c>
      <c r="E119" s="27">
        <f t="shared" si="299"/>
        <v>0.42150085973378237</v>
      </c>
      <c r="F119" s="27">
        <f t="shared" ref="F119:F144" si="300">F8-D8</f>
        <v>0.45283551713064085</v>
      </c>
      <c r="L119" t="str">
        <f>A119</f>
        <v>11 Corporate managers and directors</v>
      </c>
      <c r="M119" s="27">
        <f t="shared" ref="M119:P144" si="301">N8-M8</f>
        <v>2.319790582345572</v>
      </c>
      <c r="N119" s="27">
        <f t="shared" si="301"/>
        <v>0.96219034583277896</v>
      </c>
      <c r="O119" s="27">
        <f t="shared" si="301"/>
        <v>6.5588540352134572E-2</v>
      </c>
      <c r="P119" s="27">
        <f t="shared" si="301"/>
        <v>3.0244653087368114</v>
      </c>
      <c r="Q119" s="27">
        <f t="shared" ref="Q119:Q144" si="302">Q8-O8</f>
        <v>3.090053849088946</v>
      </c>
      <c r="W119" t="str">
        <f>A119</f>
        <v>11 Corporate managers and directors</v>
      </c>
      <c r="X119" s="27">
        <f t="shared" ref="X119:AA144" si="303">Y8-X8</f>
        <v>3.9478480079441134</v>
      </c>
      <c r="Y119" s="27">
        <f t="shared" si="303"/>
        <v>-0.30544765222673931</v>
      </c>
      <c r="Z119" s="27">
        <f t="shared" si="303"/>
        <v>-1.5049352968269964</v>
      </c>
      <c r="AA119" s="27">
        <f t="shared" si="303"/>
        <v>2.8796702329228587</v>
      </c>
      <c r="AB119" s="27">
        <f t="shared" ref="AB119:AB144" si="304">AB8-Z8</f>
        <v>1.3747349360958623</v>
      </c>
      <c r="AH119" t="str">
        <f>L119</f>
        <v>11 Corporate managers and directors</v>
      </c>
      <c r="AI119" s="27">
        <f t="shared" ref="AI119:AL144" si="305">AJ8-AI8</f>
        <v>0.68912193522134357</v>
      </c>
      <c r="AJ119" s="27">
        <f t="shared" si="305"/>
        <v>7.764787574050569E-2</v>
      </c>
      <c r="AK119" s="27">
        <f t="shared" si="305"/>
        <v>-0.40409452090909204</v>
      </c>
      <c r="AL119" s="27">
        <f t="shared" si="305"/>
        <v>0.47681715023689142</v>
      </c>
      <c r="AM119" s="27">
        <f t="shared" ref="AM119:AM144" si="306">AM8-AK8</f>
        <v>7.2722629327799382E-2</v>
      </c>
      <c r="AS119" t="str">
        <f>W119</f>
        <v>11 Corporate managers and directors</v>
      </c>
      <c r="AT119" s="27">
        <f t="shared" ref="AT119:AW144" si="307">AU8-AT8</f>
        <v>0.97837615546514911</v>
      </c>
      <c r="AU119" s="27">
        <f t="shared" si="307"/>
        <v>4.1476419542663123E-2</v>
      </c>
      <c r="AV119" s="27">
        <f t="shared" si="307"/>
        <v>-0.78766037645544973</v>
      </c>
      <c r="AW119" s="27">
        <f t="shared" si="307"/>
        <v>0.63734305761319376</v>
      </c>
      <c r="AX119" s="27">
        <f t="shared" ref="AX119:AX144" si="308">AX8-AV8</f>
        <v>-0.15031731884225596</v>
      </c>
      <c r="BD119" t="str">
        <f>AH119</f>
        <v>11 Corporate managers and directors</v>
      </c>
      <c r="BE119" s="27">
        <f t="shared" ref="BE119:BH144" si="309">BF8-BE8</f>
        <v>0.63466355467068958</v>
      </c>
      <c r="BF119" s="27">
        <f t="shared" si="309"/>
        <v>1.1104963865808983</v>
      </c>
      <c r="BG119" s="27">
        <f t="shared" si="309"/>
        <v>-1.7805056491515607</v>
      </c>
      <c r="BH119" s="27">
        <f t="shared" si="309"/>
        <v>0.76014975152203412</v>
      </c>
      <c r="BI119" s="27">
        <f t="shared" ref="BI119:BI144" si="310">BI8-BG8</f>
        <v>-1.0203558976295266</v>
      </c>
      <c r="BO119" t="str">
        <f>AS119</f>
        <v>11 Corporate managers and directors</v>
      </c>
      <c r="BP119" s="27">
        <f t="shared" ref="BP119:BS144" si="311">BQ8-BP8</f>
        <v>0.90549635206509826</v>
      </c>
      <c r="BQ119" s="27">
        <f t="shared" si="311"/>
        <v>-0.49002938055127743</v>
      </c>
      <c r="BR119" s="27">
        <f t="shared" si="311"/>
        <v>-1.2668468652599163</v>
      </c>
      <c r="BS119" s="27">
        <f t="shared" si="311"/>
        <v>-1.2590639976570426</v>
      </c>
      <c r="BT119" s="27">
        <f t="shared" ref="BT119:BT144" si="312">BT8-BR8</f>
        <v>-2.5259108629169589</v>
      </c>
      <c r="BZ119" t="str">
        <f>BD119</f>
        <v>11 Corporate managers and directors</v>
      </c>
      <c r="CA119" s="68">
        <f t="shared" ref="CA119:CD144" si="313">CB8-CA8</f>
        <v>0.10764414189535376</v>
      </c>
      <c r="CB119" s="68">
        <f t="shared" si="313"/>
        <v>-0.10390053038265723</v>
      </c>
      <c r="CC119" s="68">
        <f t="shared" si="313"/>
        <v>-0.44589598388501628</v>
      </c>
      <c r="CD119" s="68">
        <f t="shared" si="313"/>
        <v>-1.2707252179632755</v>
      </c>
      <c r="CE119" s="68">
        <f t="shared" ref="CE119:CE144" si="314">CE8-CC8</f>
        <v>-1.7166212018482918</v>
      </c>
      <c r="CK119" t="str">
        <f>BO119</f>
        <v>11 Corporate managers and directors</v>
      </c>
      <c r="CL119" s="68">
        <f t="shared" ref="CL119:CO144" si="315">CM8-CL8</f>
        <v>0.18947014058403677</v>
      </c>
      <c r="CM119" s="68">
        <f t="shared" si="315"/>
        <v>-7.8192945325645358E-2</v>
      </c>
      <c r="CN119" s="68">
        <f t="shared" si="315"/>
        <v>0.11921064793206382</v>
      </c>
      <c r="CO119" s="68">
        <f t="shared" si="315"/>
        <v>0.30038459343946977</v>
      </c>
      <c r="CP119" s="68">
        <f t="shared" ref="CP119:CP144" si="316">CP8-CN8</f>
        <v>0.41959524137153359</v>
      </c>
    </row>
    <row r="120" spans="1:94" x14ac:dyDescent="0.2">
      <c r="A120" t="str">
        <f t="shared" si="298"/>
        <v>12 Other managers and proprietors</v>
      </c>
      <c r="B120" s="27">
        <f t="shared" si="299"/>
        <v>0.10572819049149235</v>
      </c>
      <c r="C120" s="27">
        <f t="shared" si="299"/>
        <v>5.0707515305813411E-3</v>
      </c>
      <c r="D120" s="27">
        <f t="shared" si="299"/>
        <v>7.7243072804322133E-2</v>
      </c>
      <c r="E120" s="27">
        <f t="shared" si="299"/>
        <v>0.18232235005849229</v>
      </c>
      <c r="F120" s="27">
        <f t="shared" si="300"/>
        <v>0.25956542286281442</v>
      </c>
      <c r="L120" t="str">
        <f t="shared" ref="L120:L143" si="317">A120</f>
        <v>12 Other managers and proprietors</v>
      </c>
      <c r="M120" s="27">
        <f t="shared" si="301"/>
        <v>0.73517757474720957</v>
      </c>
      <c r="N120" s="27">
        <f t="shared" si="301"/>
        <v>0.29768447994927438</v>
      </c>
      <c r="O120" s="27">
        <f t="shared" si="301"/>
        <v>0.64530130158498045</v>
      </c>
      <c r="P120" s="27">
        <f t="shared" si="301"/>
        <v>1.6110003159805073</v>
      </c>
      <c r="Q120" s="27">
        <f t="shared" si="302"/>
        <v>2.2563016175654877</v>
      </c>
      <c r="W120" t="str">
        <f t="shared" ref="W120:W143" si="318">A120</f>
        <v>12 Other managers and proprietors</v>
      </c>
      <c r="X120" s="27">
        <f t="shared" si="303"/>
        <v>0.94536285244061524</v>
      </c>
      <c r="Y120" s="27">
        <f t="shared" si="303"/>
        <v>-0.24000636973747458</v>
      </c>
      <c r="Z120" s="27">
        <f t="shared" si="303"/>
        <v>0.59233701679193196</v>
      </c>
      <c r="AA120" s="27">
        <f t="shared" si="303"/>
        <v>1.624918222656266</v>
      </c>
      <c r="AB120" s="27">
        <f t="shared" si="304"/>
        <v>2.2172552394481979</v>
      </c>
      <c r="AH120" t="str">
        <f t="shared" ref="AH120:AH143" si="319">L120</f>
        <v>12 Other managers and proprietors</v>
      </c>
      <c r="AI120" s="27">
        <f t="shared" si="305"/>
        <v>0.34047856020957634</v>
      </c>
      <c r="AJ120" s="27">
        <f t="shared" si="305"/>
        <v>5.7883281039436518E-2</v>
      </c>
      <c r="AK120" s="27">
        <f t="shared" si="305"/>
        <v>6.1632532082422031E-2</v>
      </c>
      <c r="AL120" s="27">
        <f t="shared" si="305"/>
        <v>0.52593157653959954</v>
      </c>
      <c r="AM120" s="27">
        <f t="shared" si="306"/>
        <v>0.58756410862202157</v>
      </c>
      <c r="AS120" t="str">
        <f t="shared" ref="AS120:AS143" si="320">W120</f>
        <v>12 Other managers and proprietors</v>
      </c>
      <c r="AT120" s="27">
        <f t="shared" si="307"/>
        <v>0.24516013883759413</v>
      </c>
      <c r="AU120" s="27">
        <f t="shared" si="307"/>
        <v>-1.8427328517502506E-2</v>
      </c>
      <c r="AV120" s="27">
        <f t="shared" si="307"/>
        <v>0.19828711715874592</v>
      </c>
      <c r="AW120" s="27">
        <f t="shared" si="307"/>
        <v>0.45781479077903553</v>
      </c>
      <c r="AX120" s="27">
        <f t="shared" si="308"/>
        <v>0.65610190793778145</v>
      </c>
      <c r="BD120" t="str">
        <f t="shared" ref="BD120:BD143" si="321">AH120</f>
        <v>12 Other managers and proprietors</v>
      </c>
      <c r="BE120" s="27">
        <f t="shared" si="309"/>
        <v>-0.44738745848668948</v>
      </c>
      <c r="BF120" s="27">
        <f t="shared" si="309"/>
        <v>0.32755249003122078</v>
      </c>
      <c r="BG120" s="27">
        <f t="shared" si="309"/>
        <v>-0.21641260741674717</v>
      </c>
      <c r="BH120" s="27">
        <f t="shared" si="309"/>
        <v>0.19225115877185583</v>
      </c>
      <c r="BI120" s="27">
        <f t="shared" si="310"/>
        <v>-2.4161448644891337E-2</v>
      </c>
      <c r="BO120" t="str">
        <f t="shared" ref="BO120:BO143" si="322">AS120</f>
        <v>12 Other managers and proprietors</v>
      </c>
      <c r="BP120" s="27">
        <f t="shared" si="311"/>
        <v>2.8146298078229215E-2</v>
      </c>
      <c r="BQ120" s="27">
        <f t="shared" si="311"/>
        <v>-0.23989026437463146</v>
      </c>
      <c r="BR120" s="27">
        <f t="shared" si="311"/>
        <v>0.16976410486243321</v>
      </c>
      <c r="BS120" s="27">
        <f t="shared" si="311"/>
        <v>-0.19644626434523804</v>
      </c>
      <c r="BT120" s="27">
        <f t="shared" si="312"/>
        <v>-2.6682159482804835E-2</v>
      </c>
      <c r="BZ120" t="str">
        <f t="shared" ref="BZ120:BZ143" si="323">BD120</f>
        <v>12 Other managers and proprietors</v>
      </c>
      <c r="CA120" s="68">
        <f t="shared" si="313"/>
        <v>-0.24646375346765703</v>
      </c>
      <c r="CB120" s="68">
        <f t="shared" si="313"/>
        <v>-0.38928265780871563</v>
      </c>
      <c r="CC120" s="68">
        <f t="shared" si="313"/>
        <v>3.8020860002756063E-2</v>
      </c>
      <c r="CD120" s="68">
        <f t="shared" si="313"/>
        <v>-0.65420108091982665</v>
      </c>
      <c r="CE120" s="68">
        <f t="shared" si="314"/>
        <v>-0.61618022091707059</v>
      </c>
      <c r="CK120" t="str">
        <f t="shared" ref="CK120:CK143" si="324">BO120</f>
        <v>12 Other managers and proprietors</v>
      </c>
      <c r="CL120" s="68">
        <f t="shared" si="315"/>
        <v>4.3386811099062061E-2</v>
      </c>
      <c r="CM120" s="68">
        <f t="shared" si="315"/>
        <v>-0.12009500873515144</v>
      </c>
      <c r="CN120" s="68">
        <f t="shared" si="315"/>
        <v>0.1806867780864535</v>
      </c>
      <c r="CO120" s="68">
        <f t="shared" si="315"/>
        <v>0.30376002151024251</v>
      </c>
      <c r="CP120" s="68">
        <f t="shared" si="316"/>
        <v>0.48444679959669601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0.58654497554432794</v>
      </c>
      <c r="C121" s="27">
        <f t="shared" si="299"/>
        <v>0.22452202444507652</v>
      </c>
      <c r="D121" s="27">
        <f t="shared" si="299"/>
        <v>0.84557560919264052</v>
      </c>
      <c r="E121" s="27">
        <f t="shared" si="299"/>
        <v>1.1324908655808867</v>
      </c>
      <c r="F121" s="27">
        <f t="shared" si="300"/>
        <v>1.9780664747735273</v>
      </c>
      <c r="L121" t="str">
        <f t="shared" si="317"/>
        <v>21 Science, research, engineering and technology professionals</v>
      </c>
      <c r="M121" s="27">
        <f t="shared" si="301"/>
        <v>2.4527439531783664</v>
      </c>
      <c r="N121" s="27">
        <f t="shared" si="301"/>
        <v>1.699477899003897</v>
      </c>
      <c r="O121" s="27">
        <f t="shared" si="301"/>
        <v>5.0048073467080094</v>
      </c>
      <c r="P121" s="27">
        <f t="shared" si="301"/>
        <v>6.5253586779564081</v>
      </c>
      <c r="Q121" s="27">
        <f t="shared" si="302"/>
        <v>11.530166024664418</v>
      </c>
      <c r="W121" t="str">
        <f t="shared" si="318"/>
        <v>21 Science, research, engineering and technology professionals</v>
      </c>
      <c r="X121" s="27">
        <f t="shared" si="303"/>
        <v>1.7113172042999452</v>
      </c>
      <c r="Y121" s="27">
        <f t="shared" si="303"/>
        <v>-9.3164038641095459E-2</v>
      </c>
      <c r="Z121" s="27">
        <f t="shared" si="303"/>
        <v>4.2961764999638135</v>
      </c>
      <c r="AA121" s="27">
        <f t="shared" si="303"/>
        <v>2.2983732554127556</v>
      </c>
      <c r="AB121" s="27">
        <f t="shared" si="304"/>
        <v>6.5945497553765691</v>
      </c>
      <c r="AH121" t="str">
        <f t="shared" si="319"/>
        <v>21 Science, research, engineering and technology professionals</v>
      </c>
      <c r="AI121" s="27">
        <f t="shared" si="305"/>
        <v>0.21185414931910773</v>
      </c>
      <c r="AJ121" s="27">
        <f t="shared" si="305"/>
        <v>7.3701470827257864E-2</v>
      </c>
      <c r="AK121" s="27">
        <f t="shared" si="305"/>
        <v>0.52340664794068692</v>
      </c>
      <c r="AL121" s="27">
        <f t="shared" si="305"/>
        <v>0.47519311148049947</v>
      </c>
      <c r="AM121" s="27">
        <f t="shared" si="306"/>
        <v>0.99859975942118639</v>
      </c>
      <c r="AS121" t="str">
        <f t="shared" si="320"/>
        <v>21 Science, research, engineering and technology professionals</v>
      </c>
      <c r="AT121" s="27">
        <f t="shared" si="307"/>
        <v>0.32686858166860944</v>
      </c>
      <c r="AU121" s="27">
        <f t="shared" si="307"/>
        <v>-2.5607406821036349E-2</v>
      </c>
      <c r="AV121" s="27">
        <f t="shared" si="307"/>
        <v>0.46651793296439603</v>
      </c>
      <c r="AW121" s="27">
        <f t="shared" si="307"/>
        <v>0.14523023924706902</v>
      </c>
      <c r="AX121" s="27">
        <f t="shared" si="308"/>
        <v>0.61174817221146505</v>
      </c>
      <c r="BD121" t="str">
        <f t="shared" si="321"/>
        <v>21 Science, research, engineering and technology professionals</v>
      </c>
      <c r="BE121" s="27">
        <f t="shared" si="309"/>
        <v>-0.29157571257826298</v>
      </c>
      <c r="BF121" s="27">
        <f t="shared" si="309"/>
        <v>0.56120806658775368</v>
      </c>
      <c r="BG121" s="27">
        <f t="shared" si="309"/>
        <v>0.56501721499340807</v>
      </c>
      <c r="BH121" s="27">
        <f t="shared" si="309"/>
        <v>-6.7708053083444852E-2</v>
      </c>
      <c r="BI121" s="27">
        <f t="shared" si="310"/>
        <v>0.49730916190996322</v>
      </c>
      <c r="BO121" t="str">
        <f t="shared" si="322"/>
        <v>21 Science, research, engineering and technology professionals</v>
      </c>
      <c r="BP121" s="27">
        <f t="shared" si="311"/>
        <v>0.22485558714425924</v>
      </c>
      <c r="BQ121" s="27">
        <f t="shared" si="311"/>
        <v>-0.17405641178426823</v>
      </c>
      <c r="BR121" s="27">
        <f t="shared" si="311"/>
        <v>0.86241048886430782</v>
      </c>
      <c r="BS121" s="27">
        <f t="shared" si="311"/>
        <v>-0.33384486283873116</v>
      </c>
      <c r="BT121" s="27">
        <f t="shared" si="312"/>
        <v>0.52856562602557666</v>
      </c>
      <c r="BZ121" t="str">
        <f t="shared" si="323"/>
        <v>21 Science, research, engineering and technology professionals</v>
      </c>
      <c r="CA121" s="68">
        <f t="shared" si="313"/>
        <v>-0.18444582335097648</v>
      </c>
      <c r="CB121" s="68">
        <f t="shared" si="313"/>
        <v>-0.12853126426278871</v>
      </c>
      <c r="CC121" s="68">
        <f t="shared" si="313"/>
        <v>0.66235396153689363</v>
      </c>
      <c r="CD121" s="68">
        <f t="shared" si="313"/>
        <v>-0.9755351571692823</v>
      </c>
      <c r="CE121" s="68">
        <f t="shared" si="314"/>
        <v>-0.31318119563238866</v>
      </c>
      <c r="CK121" t="str">
        <f t="shared" si="324"/>
        <v>21 Science, research, engineering and technology professionals</v>
      </c>
      <c r="CL121" s="68">
        <f t="shared" si="315"/>
        <v>0.15876785008412753</v>
      </c>
      <c r="CM121" s="68">
        <f t="shared" si="315"/>
        <v>-5.6393657623478033E-3</v>
      </c>
      <c r="CN121" s="68">
        <f t="shared" si="315"/>
        <v>0.47443311182871939</v>
      </c>
      <c r="CO121" s="68">
        <f t="shared" si="315"/>
        <v>0.56730498469624391</v>
      </c>
      <c r="CP121" s="68">
        <f t="shared" si="316"/>
        <v>1.0417380965249632</v>
      </c>
    </row>
    <row r="122" spans="1:94" x14ac:dyDescent="0.2">
      <c r="A122" t="str">
        <f t="shared" si="298"/>
        <v>22 Health professionals</v>
      </c>
      <c r="B122" s="27">
        <f t="shared" si="299"/>
        <v>0.53490906801139904</v>
      </c>
      <c r="C122" s="27">
        <f t="shared" si="299"/>
        <v>6.434504297012511E-2</v>
      </c>
      <c r="D122" s="27">
        <f t="shared" si="299"/>
        <v>0.3837858369132956</v>
      </c>
      <c r="E122" s="27">
        <f t="shared" si="299"/>
        <v>0.65436447525945463</v>
      </c>
      <c r="F122" s="27">
        <f t="shared" si="300"/>
        <v>1.0381503121727502</v>
      </c>
      <c r="L122" t="str">
        <f t="shared" si="317"/>
        <v>22 Health professionals</v>
      </c>
      <c r="M122" s="27">
        <f t="shared" si="301"/>
        <v>1.7720991545022953</v>
      </c>
      <c r="N122" s="27">
        <f t="shared" si="301"/>
        <v>0.2292984379735028</v>
      </c>
      <c r="O122" s="27">
        <f t="shared" si="301"/>
        <v>0.71442217393386187</v>
      </c>
      <c r="P122" s="27">
        <f t="shared" si="301"/>
        <v>1.5069284885943732</v>
      </c>
      <c r="Q122" s="27">
        <f t="shared" si="302"/>
        <v>2.2213506625282351</v>
      </c>
      <c r="W122" t="str">
        <f t="shared" si="318"/>
        <v>22 Health professionals</v>
      </c>
      <c r="X122" s="27">
        <f t="shared" si="303"/>
        <v>2.4782098327532065</v>
      </c>
      <c r="Y122" s="27">
        <f t="shared" si="303"/>
        <v>-0.4353425054141411</v>
      </c>
      <c r="Z122" s="27">
        <f t="shared" si="303"/>
        <v>0.27807573773283067</v>
      </c>
      <c r="AA122" s="27">
        <f t="shared" si="303"/>
        <v>1.484868556553872</v>
      </c>
      <c r="AB122" s="27">
        <f t="shared" si="304"/>
        <v>1.7629442942867026</v>
      </c>
      <c r="AH122" t="str">
        <f t="shared" si="319"/>
        <v>22 Health professionals</v>
      </c>
      <c r="AI122" s="27">
        <f t="shared" si="305"/>
        <v>-0.81453837356711034</v>
      </c>
      <c r="AJ122" s="27">
        <f t="shared" si="305"/>
        <v>-0.61701432699378378</v>
      </c>
      <c r="AK122" s="27">
        <f t="shared" si="305"/>
        <v>-1.7577084763179278</v>
      </c>
      <c r="AL122" s="27">
        <f t="shared" si="305"/>
        <v>-1.2997327479202858</v>
      </c>
      <c r="AM122" s="27">
        <f t="shared" si="306"/>
        <v>-3.0574412242382136</v>
      </c>
      <c r="AS122" t="str">
        <f t="shared" si="320"/>
        <v>22 Health professionals</v>
      </c>
      <c r="AT122" s="27">
        <f t="shared" si="307"/>
        <v>0.14247591732118858</v>
      </c>
      <c r="AU122" s="27">
        <f t="shared" si="307"/>
        <v>9.246333262507711E-2</v>
      </c>
      <c r="AV122" s="27">
        <f t="shared" si="307"/>
        <v>3.098591236374526E-2</v>
      </c>
      <c r="AW122" s="27">
        <f t="shared" si="307"/>
        <v>0.11162595667901809</v>
      </c>
      <c r="AX122" s="27">
        <f t="shared" si="308"/>
        <v>0.14261186904276335</v>
      </c>
      <c r="BD122" t="str">
        <f t="shared" si="321"/>
        <v>22 Health professionals</v>
      </c>
      <c r="BE122" s="27">
        <f t="shared" si="309"/>
        <v>0.56150289768515282</v>
      </c>
      <c r="BF122" s="27">
        <f t="shared" si="309"/>
        <v>0.24391786461154963</v>
      </c>
      <c r="BG122" s="27">
        <f t="shared" si="309"/>
        <v>3.265545851377416E-2</v>
      </c>
      <c r="BH122" s="27">
        <f t="shared" si="309"/>
        <v>0.39946577460120114</v>
      </c>
      <c r="BI122" s="27">
        <f t="shared" si="310"/>
        <v>0.4321212331149753</v>
      </c>
      <c r="BO122" t="str">
        <f t="shared" si="322"/>
        <v>22 Health professionals</v>
      </c>
      <c r="BP122" s="27">
        <f t="shared" si="311"/>
        <v>0.25235874793703283</v>
      </c>
      <c r="BQ122" s="27">
        <f t="shared" si="311"/>
        <v>-1.7402553175919433E-2</v>
      </c>
      <c r="BR122" s="27">
        <f t="shared" si="311"/>
        <v>-4.8473864489949836E-2</v>
      </c>
      <c r="BS122" s="27">
        <f t="shared" si="311"/>
        <v>-0.395416798970047</v>
      </c>
      <c r="BT122" s="27">
        <f t="shared" si="312"/>
        <v>-0.44389066345999684</v>
      </c>
      <c r="BZ122" t="str">
        <f t="shared" si="323"/>
        <v>22 Health professionals</v>
      </c>
      <c r="CA122" s="68">
        <f t="shared" si="313"/>
        <v>0.23841982170546294</v>
      </c>
      <c r="CB122" s="68">
        <f t="shared" si="313"/>
        <v>-0.2638415221062993</v>
      </c>
      <c r="CC122" s="68">
        <f t="shared" si="313"/>
        <v>2.5148134188813343E-2</v>
      </c>
      <c r="CD122" s="68">
        <f t="shared" si="313"/>
        <v>-0.39730929774685442</v>
      </c>
      <c r="CE122" s="68">
        <f t="shared" si="314"/>
        <v>-0.37216116355804107</v>
      </c>
      <c r="CK122" t="str">
        <f t="shared" si="324"/>
        <v>22 Health professionals</v>
      </c>
      <c r="CL122" s="68">
        <f t="shared" si="315"/>
        <v>6.9873749586726541E-2</v>
      </c>
      <c r="CM122" s="68">
        <f t="shared" si="315"/>
        <v>4.1082886331212376E-3</v>
      </c>
      <c r="CN122" s="68">
        <f t="shared" si="315"/>
        <v>7.991838689198541E-2</v>
      </c>
      <c r="CO122" s="68">
        <f t="shared" si="315"/>
        <v>0.2010249623087853</v>
      </c>
      <c r="CP122" s="68">
        <f t="shared" si="316"/>
        <v>0.28094334920077069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0.35135439741489449</v>
      </c>
      <c r="C123" s="27">
        <f t="shared" si="299"/>
        <v>0.13120888535156894</v>
      </c>
      <c r="D123" s="27">
        <f t="shared" si="299"/>
        <v>0.2177101456581032</v>
      </c>
      <c r="E123" s="27">
        <f t="shared" si="299"/>
        <v>0.57788187857365969</v>
      </c>
      <c r="F123" s="27">
        <f t="shared" si="300"/>
        <v>0.7955920242317629</v>
      </c>
      <c r="L123" t="str">
        <f t="shared" si="317"/>
        <v>23 Teaching and other educational professionals</v>
      </c>
      <c r="M123" s="27">
        <f t="shared" si="301"/>
        <v>2.3022457852068445</v>
      </c>
      <c r="N123" s="27">
        <f t="shared" si="301"/>
        <v>0.32388818020486454</v>
      </c>
      <c r="O123" s="27">
        <f t="shared" si="301"/>
        <v>1.1089910681457127</v>
      </c>
      <c r="P123" s="27">
        <f t="shared" si="301"/>
        <v>2.835065883362855</v>
      </c>
      <c r="Q123" s="27">
        <f t="shared" si="302"/>
        <v>3.9440569515085677</v>
      </c>
      <c r="W123" t="str">
        <f t="shared" si="318"/>
        <v>23 Teaching and other educational professionals</v>
      </c>
      <c r="X123" s="27">
        <f t="shared" si="303"/>
        <v>-0.72910013957172204</v>
      </c>
      <c r="Y123" s="27">
        <f t="shared" si="303"/>
        <v>-0.26449734238436662</v>
      </c>
      <c r="Z123" s="27">
        <f t="shared" si="303"/>
        <v>-1.608535808395434</v>
      </c>
      <c r="AA123" s="27">
        <f t="shared" si="303"/>
        <v>-1.016114393038082</v>
      </c>
      <c r="AB123" s="27">
        <f t="shared" si="304"/>
        <v>-2.624650201433516</v>
      </c>
      <c r="AH123" t="str">
        <f t="shared" si="319"/>
        <v>23 Teaching and other educational professionals</v>
      </c>
      <c r="AI123" s="27">
        <f t="shared" si="305"/>
        <v>-0.52881751489826656</v>
      </c>
      <c r="AJ123" s="27">
        <f t="shared" si="305"/>
        <v>-0.10710149257218782</v>
      </c>
      <c r="AK123" s="27">
        <f t="shared" si="305"/>
        <v>-0.29885309000381505</v>
      </c>
      <c r="AL123" s="27">
        <f t="shared" si="305"/>
        <v>1.784862736845555E-2</v>
      </c>
      <c r="AM123" s="27">
        <f t="shared" si="306"/>
        <v>-0.2810044626353595</v>
      </c>
      <c r="AS123" t="str">
        <f t="shared" si="320"/>
        <v>23 Teaching and other educational professionals</v>
      </c>
      <c r="AT123" s="27">
        <f t="shared" si="307"/>
        <v>1.9623411527758261E-3</v>
      </c>
      <c r="AU123" s="27">
        <f t="shared" si="307"/>
        <v>1.5837291860720859E-2</v>
      </c>
      <c r="AV123" s="27">
        <f t="shared" si="307"/>
        <v>-6.6895979105549397E-2</v>
      </c>
      <c r="AW123" s="27">
        <f t="shared" si="307"/>
        <v>-1.9881851972422981E-2</v>
      </c>
      <c r="AX123" s="27">
        <f t="shared" si="308"/>
        <v>-8.6777831077972378E-2</v>
      </c>
      <c r="BD123" t="str">
        <f t="shared" si="321"/>
        <v>23 Teaching and other educational professionals</v>
      </c>
      <c r="BE123" s="27">
        <f t="shared" si="309"/>
        <v>-7.7576586525655911E-2</v>
      </c>
      <c r="BF123" s="27">
        <f t="shared" si="309"/>
        <v>0.16829391606647737</v>
      </c>
      <c r="BG123" s="27">
        <f t="shared" si="309"/>
        <v>-6.9610465511508401E-2</v>
      </c>
      <c r="BH123" s="27">
        <f t="shared" si="309"/>
        <v>0.26400542192466903</v>
      </c>
      <c r="BI123" s="27">
        <f t="shared" si="310"/>
        <v>0.19439495641316062</v>
      </c>
      <c r="BO123" t="str">
        <f t="shared" si="322"/>
        <v>23 Teaching and other educational professionals</v>
      </c>
      <c r="BP123" s="27">
        <f t="shared" si="311"/>
        <v>-5.7259675833809975E-2</v>
      </c>
      <c r="BQ123" s="27">
        <f t="shared" si="311"/>
        <v>1.6805836765113602E-2</v>
      </c>
      <c r="BR123" s="27">
        <f t="shared" si="311"/>
        <v>-9.1119122712988831E-2</v>
      </c>
      <c r="BS123" s="27">
        <f t="shared" si="311"/>
        <v>-6.5158892501613108E-2</v>
      </c>
      <c r="BT123" s="27">
        <f t="shared" si="312"/>
        <v>-0.15627801521460194</v>
      </c>
      <c r="BZ123" t="str">
        <f t="shared" si="323"/>
        <v>23 Teaching and other educational professionals</v>
      </c>
      <c r="CA123" s="68">
        <f t="shared" si="313"/>
        <v>-2.6758539796460812E-2</v>
      </c>
      <c r="CB123" s="68">
        <f t="shared" si="313"/>
        <v>-3.72942316398438E-2</v>
      </c>
      <c r="CC123" s="68">
        <f t="shared" si="313"/>
        <v>2.5599718069637123E-2</v>
      </c>
      <c r="CD123" s="68">
        <f t="shared" si="313"/>
        <v>-9.7180381694653151E-2</v>
      </c>
      <c r="CE123" s="68">
        <f t="shared" si="314"/>
        <v>-7.1580663625016028E-2</v>
      </c>
      <c r="CK123" t="str">
        <f t="shared" si="324"/>
        <v>23 Teaching and other educational professionals</v>
      </c>
      <c r="CL123" s="68">
        <f t="shared" si="315"/>
        <v>3.4177198034637757E-2</v>
      </c>
      <c r="CM123" s="68">
        <f t="shared" si="315"/>
        <v>1.3758076511073636E-2</v>
      </c>
      <c r="CN123" s="68">
        <f t="shared" si="315"/>
        <v>3.8550482667976643E-2</v>
      </c>
      <c r="CO123" s="68">
        <f t="shared" si="315"/>
        <v>5.8658782273826343E-2</v>
      </c>
      <c r="CP123" s="68">
        <f t="shared" si="316"/>
        <v>9.7209264941802986E-2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0.23540554338690889</v>
      </c>
      <c r="C124" s="27">
        <f t="shared" si="299"/>
        <v>0.18150290717396556</v>
      </c>
      <c r="D124" s="27">
        <f t="shared" si="299"/>
        <v>0.21554594678509509</v>
      </c>
      <c r="E124" s="27">
        <f t="shared" si="299"/>
        <v>0.49268472204827529</v>
      </c>
      <c r="F124" s="27">
        <f t="shared" si="300"/>
        <v>0.70823066883337038</v>
      </c>
      <c r="L124" t="str">
        <f t="shared" si="317"/>
        <v>24 Business, media and public service professionals</v>
      </c>
      <c r="M124" s="27">
        <f t="shared" si="301"/>
        <v>3.2361786901483693</v>
      </c>
      <c r="N124" s="27">
        <f t="shared" si="301"/>
        <v>1.389845775642641</v>
      </c>
      <c r="O124" s="27">
        <f t="shared" si="301"/>
        <v>2.0443301154097089</v>
      </c>
      <c r="P124" s="27">
        <f t="shared" si="301"/>
        <v>4.1777386594420385</v>
      </c>
      <c r="Q124" s="27">
        <f t="shared" si="302"/>
        <v>6.2220687748517474</v>
      </c>
      <c r="W124" t="str">
        <f t="shared" si="318"/>
        <v>24 Business, media and public service professionals</v>
      </c>
      <c r="X124" s="27">
        <f t="shared" si="303"/>
        <v>2.7817978049909584</v>
      </c>
      <c r="Y124" s="27">
        <f t="shared" si="303"/>
        <v>1.0580989003104158</v>
      </c>
      <c r="Z124" s="27">
        <f t="shared" si="303"/>
        <v>0.7434687512494591</v>
      </c>
      <c r="AA124" s="27">
        <f t="shared" si="303"/>
        <v>2.0469836088542088</v>
      </c>
      <c r="AB124" s="27">
        <f t="shared" si="304"/>
        <v>2.7904523601036679</v>
      </c>
      <c r="AH124" t="str">
        <f t="shared" si="319"/>
        <v>24 Business, media and public service professionals</v>
      </c>
      <c r="AI124" s="27">
        <f t="shared" si="305"/>
        <v>3.322881024999047E-2</v>
      </c>
      <c r="AJ124" s="27">
        <f t="shared" si="305"/>
        <v>0.12997834598971547</v>
      </c>
      <c r="AK124" s="27">
        <f t="shared" si="305"/>
        <v>-0.16860557463477077</v>
      </c>
      <c r="AL124" s="27">
        <f t="shared" si="305"/>
        <v>0.15927427264801208</v>
      </c>
      <c r="AM124" s="27">
        <f t="shared" si="306"/>
        <v>-9.3313019867586888E-3</v>
      </c>
      <c r="AS124" t="str">
        <f t="shared" si="320"/>
        <v>24 Business, media and public service professionals</v>
      </c>
      <c r="AT124" s="27">
        <f t="shared" si="307"/>
        <v>0.34064756602570601</v>
      </c>
      <c r="AU124" s="27">
        <f t="shared" si="307"/>
        <v>0.19439621420186937</v>
      </c>
      <c r="AV124" s="27">
        <f t="shared" si="307"/>
        <v>0.11559446763470449</v>
      </c>
      <c r="AW124" s="27">
        <f t="shared" si="307"/>
        <v>0.44935563954958013</v>
      </c>
      <c r="AX124" s="27">
        <f t="shared" si="308"/>
        <v>0.56495010718428462</v>
      </c>
      <c r="BD124" t="str">
        <f t="shared" si="321"/>
        <v>24 Business, media and public service professionals</v>
      </c>
      <c r="BE124" s="27">
        <f t="shared" si="309"/>
        <v>0.26393167038904597</v>
      </c>
      <c r="BF124" s="27">
        <f t="shared" si="309"/>
        <v>1.0516094615374989</v>
      </c>
      <c r="BG124" s="27">
        <f t="shared" si="309"/>
        <v>0.29378645032215278</v>
      </c>
      <c r="BH124" s="27">
        <f t="shared" si="309"/>
        <v>0.64491319926160529</v>
      </c>
      <c r="BI124" s="27">
        <f t="shared" si="310"/>
        <v>0.93869964958375807</v>
      </c>
      <c r="BO124" t="str">
        <f t="shared" si="322"/>
        <v>24 Business, media and public service professionals</v>
      </c>
      <c r="BP124" s="27">
        <f t="shared" si="311"/>
        <v>0.32038380052232363</v>
      </c>
      <c r="BQ124" s="27">
        <f t="shared" si="311"/>
        <v>-1.8111809166117432E-2</v>
      </c>
      <c r="BR124" s="27">
        <f t="shared" si="311"/>
        <v>-7.9739940226568606E-3</v>
      </c>
      <c r="BS124" s="27">
        <f t="shared" si="311"/>
        <v>-0.64710535968259464</v>
      </c>
      <c r="BT124" s="27">
        <f t="shared" si="312"/>
        <v>-0.6550793537052515</v>
      </c>
      <c r="BZ124" t="str">
        <f t="shared" si="323"/>
        <v>24 Business, media and public service professionals</v>
      </c>
      <c r="CA124" s="68">
        <f t="shared" si="313"/>
        <v>6.7426967923380321E-2</v>
      </c>
      <c r="CB124" s="68">
        <f t="shared" si="313"/>
        <v>-4.9486817433054497E-2</v>
      </c>
      <c r="CC124" s="68">
        <f t="shared" si="313"/>
        <v>9.1548316370815286E-3</v>
      </c>
      <c r="CD124" s="68">
        <f t="shared" si="313"/>
        <v>-0.91581686690427366</v>
      </c>
      <c r="CE124" s="68">
        <f t="shared" si="314"/>
        <v>-0.90666203526719213</v>
      </c>
      <c r="CK124" t="str">
        <f t="shared" si="324"/>
        <v>24 Business, media and public service professionals</v>
      </c>
      <c r="CL124" s="68">
        <f t="shared" si="315"/>
        <v>0.13485912539805189</v>
      </c>
      <c r="CM124" s="68">
        <f t="shared" si="315"/>
        <v>1.7853818288833589E-2</v>
      </c>
      <c r="CN124" s="68">
        <f t="shared" si="315"/>
        <v>0.21296041618036987</v>
      </c>
      <c r="CO124" s="68">
        <f t="shared" si="315"/>
        <v>0.36962086288010343</v>
      </c>
      <c r="CP124" s="68">
        <f t="shared" si="316"/>
        <v>0.5825812790604733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0.10452433167566641</v>
      </c>
      <c r="C125" s="27">
        <f t="shared" si="299"/>
        <v>4.7373880104141897E-2</v>
      </c>
      <c r="D125" s="27">
        <f t="shared" si="299"/>
        <v>3.9988662962788579E-2</v>
      </c>
      <c r="E125" s="27">
        <f t="shared" si="299"/>
        <v>0.19597368473698579</v>
      </c>
      <c r="F125" s="27">
        <f t="shared" si="300"/>
        <v>0.23596234769977437</v>
      </c>
      <c r="L125" t="str">
        <f t="shared" si="317"/>
        <v>31 Science, engineering and technology associate professionals</v>
      </c>
      <c r="M125" s="27">
        <f t="shared" si="301"/>
        <v>0.44436012780506018</v>
      </c>
      <c r="N125" s="27">
        <f t="shared" si="301"/>
        <v>0.35627057736951095</v>
      </c>
      <c r="O125" s="27">
        <f t="shared" si="301"/>
        <v>3.4775715631691906E-2</v>
      </c>
      <c r="P125" s="27">
        <f t="shared" si="301"/>
        <v>0.69240329997182393</v>
      </c>
      <c r="Q125" s="27">
        <f t="shared" si="302"/>
        <v>0.72717901560351583</v>
      </c>
      <c r="W125" t="str">
        <f t="shared" si="318"/>
        <v>31 Science, engineering and technology associate professionals</v>
      </c>
      <c r="X125" s="27">
        <f t="shared" si="303"/>
        <v>0.73747474528176138</v>
      </c>
      <c r="Y125" s="27">
        <f t="shared" si="303"/>
        <v>0.14296749995670677</v>
      </c>
      <c r="Z125" s="27">
        <f t="shared" si="303"/>
        <v>-0.12928598259604041</v>
      </c>
      <c r="AA125" s="27">
        <f t="shared" si="303"/>
        <v>0.58559263278712415</v>
      </c>
      <c r="AB125" s="27">
        <f t="shared" si="304"/>
        <v>0.45630665019108374</v>
      </c>
      <c r="AH125" t="str">
        <f t="shared" si="319"/>
        <v>31 Science, engineering and technology associate professionals</v>
      </c>
      <c r="AI125" s="27">
        <f t="shared" si="305"/>
        <v>0.12857815114157856</v>
      </c>
      <c r="AJ125" s="27">
        <f t="shared" si="305"/>
        <v>7.7455204168341729E-2</v>
      </c>
      <c r="AK125" s="27">
        <f t="shared" si="305"/>
        <v>4.5525204653710905E-2</v>
      </c>
      <c r="AL125" s="27">
        <f t="shared" si="305"/>
        <v>0.25970856594074521</v>
      </c>
      <c r="AM125" s="27">
        <f t="shared" si="306"/>
        <v>0.30523377059445611</v>
      </c>
      <c r="AS125" t="str">
        <f t="shared" si="320"/>
        <v>31 Science, engineering and technology associate professionals</v>
      </c>
      <c r="AT125" s="27">
        <f t="shared" si="307"/>
        <v>0.1643583279140397</v>
      </c>
      <c r="AU125" s="27">
        <f t="shared" si="307"/>
        <v>6.9062672717916218E-2</v>
      </c>
      <c r="AV125" s="27">
        <f t="shared" si="307"/>
        <v>-0.22349467832687098</v>
      </c>
      <c r="AW125" s="27">
        <f t="shared" si="307"/>
        <v>2.4662495198956691E-2</v>
      </c>
      <c r="AX125" s="27">
        <f t="shared" si="308"/>
        <v>-0.19883218312791429</v>
      </c>
      <c r="BD125" t="str">
        <f t="shared" si="321"/>
        <v>31 Science, engineering and technology associate professionals</v>
      </c>
      <c r="BE125" s="27">
        <f t="shared" si="309"/>
        <v>-0.14614530622725974</v>
      </c>
      <c r="BF125" s="27">
        <f t="shared" si="309"/>
        <v>0.37957621801663466</v>
      </c>
      <c r="BG125" s="27">
        <f t="shared" si="309"/>
        <v>-0.5567141500744226</v>
      </c>
      <c r="BH125" s="27">
        <f t="shared" si="309"/>
        <v>-0.45742600211951334</v>
      </c>
      <c r="BI125" s="27">
        <f t="shared" si="310"/>
        <v>-1.0141401521939359</v>
      </c>
      <c r="BO125" t="str">
        <f t="shared" si="322"/>
        <v>31 Science, engineering and technology associate professionals</v>
      </c>
      <c r="BP125" s="27">
        <f t="shared" si="311"/>
        <v>0.20464729475709809</v>
      </c>
      <c r="BQ125" s="27">
        <f t="shared" si="311"/>
        <v>2.9082911877634565E-2</v>
      </c>
      <c r="BR125" s="27">
        <f t="shared" si="311"/>
        <v>-0.12484089404858723</v>
      </c>
      <c r="BS125" s="27">
        <f t="shared" si="311"/>
        <v>-5.8836972327802606E-2</v>
      </c>
      <c r="BT125" s="27">
        <f t="shared" si="312"/>
        <v>-0.18367786637638983</v>
      </c>
      <c r="BZ125" t="str">
        <f t="shared" si="323"/>
        <v>31 Science, engineering and technology associate professionals</v>
      </c>
      <c r="CA125" s="68">
        <f t="shared" si="313"/>
        <v>1.0747403144264256E-2</v>
      </c>
      <c r="CB125" s="68">
        <f t="shared" si="313"/>
        <v>5.7665940137481719E-2</v>
      </c>
      <c r="CC125" s="68">
        <f t="shared" si="313"/>
        <v>-3.8022262352758851E-2</v>
      </c>
      <c r="CD125" s="68">
        <f t="shared" si="313"/>
        <v>-0.2425699888101851</v>
      </c>
      <c r="CE125" s="68">
        <f t="shared" si="314"/>
        <v>-0.28059225116294395</v>
      </c>
      <c r="CK125" t="str">
        <f t="shared" si="324"/>
        <v>31 Science, engineering and technology associate professionals</v>
      </c>
      <c r="CL125" s="68">
        <f t="shared" si="315"/>
        <v>8.5665030476304749E-2</v>
      </c>
      <c r="CM125" s="68">
        <f t="shared" si="315"/>
        <v>5.3935403280823024E-2</v>
      </c>
      <c r="CN125" s="68">
        <f t="shared" si="315"/>
        <v>0.13062234688469804</v>
      </c>
      <c r="CO125" s="68">
        <f t="shared" si="315"/>
        <v>0.33422446577606718</v>
      </c>
      <c r="CP125" s="68">
        <f t="shared" si="316"/>
        <v>0.46484681266076522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1.6092171782320003E-2</v>
      </c>
      <c r="C126" s="27">
        <f t="shared" si="299"/>
        <v>-1.7388621453298808E-3</v>
      </c>
      <c r="D126" s="27">
        <f t="shared" si="299"/>
        <v>5.7591122975004586E-2</v>
      </c>
      <c r="E126" s="27">
        <f t="shared" si="299"/>
        <v>6.4828051838937806E-2</v>
      </c>
      <c r="F126" s="27">
        <f t="shared" si="300"/>
        <v>0.12241917481394239</v>
      </c>
      <c r="L126" t="str">
        <f t="shared" si="317"/>
        <v>32 Health and social care associate professionals</v>
      </c>
      <c r="M126" s="27">
        <f t="shared" si="301"/>
        <v>0.43880852244146529</v>
      </c>
      <c r="N126" s="27">
        <f t="shared" si="301"/>
        <v>6.1927754904082422E-2</v>
      </c>
      <c r="O126" s="27">
        <f t="shared" si="301"/>
        <v>1.4282462834954706</v>
      </c>
      <c r="P126" s="27">
        <f t="shared" si="301"/>
        <v>1.3505766119786697</v>
      </c>
      <c r="Q126" s="27">
        <f t="shared" si="302"/>
        <v>2.7788228954741401</v>
      </c>
      <c r="W126" t="str">
        <f t="shared" si="318"/>
        <v>32 Health and social care associate professionals</v>
      </c>
      <c r="X126" s="27">
        <f t="shared" si="303"/>
        <v>0.83665352191417908</v>
      </c>
      <c r="Y126" s="27">
        <f t="shared" si="303"/>
        <v>-3.8769635778318268E-2</v>
      </c>
      <c r="Z126" s="27">
        <f t="shared" si="303"/>
        <v>3.2293164405014751</v>
      </c>
      <c r="AA126" s="27">
        <f t="shared" si="303"/>
        <v>2.3732416657387567</v>
      </c>
      <c r="AB126" s="27">
        <f t="shared" si="304"/>
        <v>5.6025581062402319</v>
      </c>
      <c r="AH126" t="str">
        <f t="shared" si="319"/>
        <v>32 Health and social care associate professionals</v>
      </c>
      <c r="AI126" s="27">
        <f t="shared" si="305"/>
        <v>-0.22492091813482418</v>
      </c>
      <c r="AJ126" s="27">
        <f t="shared" si="305"/>
        <v>-0.15644009939216685</v>
      </c>
      <c r="AK126" s="27">
        <f t="shared" si="305"/>
        <v>0.30406341203210374</v>
      </c>
      <c r="AL126" s="27">
        <f t="shared" si="305"/>
        <v>-0.83754546065387903</v>
      </c>
      <c r="AM126" s="27">
        <f t="shared" si="306"/>
        <v>-0.53348204862177528</v>
      </c>
      <c r="AS126" t="str">
        <f t="shared" si="320"/>
        <v>32 Health and social care associate professionals</v>
      </c>
      <c r="AT126" s="27">
        <f t="shared" si="307"/>
        <v>8.6597132164706214E-2</v>
      </c>
      <c r="AU126" s="27">
        <f t="shared" si="307"/>
        <v>7.3354112176290842E-2</v>
      </c>
      <c r="AV126" s="27">
        <f t="shared" si="307"/>
        <v>0.3404007336856163</v>
      </c>
      <c r="AW126" s="27">
        <f t="shared" si="307"/>
        <v>0.2221956367573994</v>
      </c>
      <c r="AX126" s="27">
        <f t="shared" si="308"/>
        <v>0.56259637044301569</v>
      </c>
      <c r="BD126" t="str">
        <f t="shared" si="321"/>
        <v>32 Health and social care associate professionals</v>
      </c>
      <c r="BE126" s="27">
        <f t="shared" si="309"/>
        <v>0.35133005615017598</v>
      </c>
      <c r="BF126" s="27">
        <f t="shared" si="309"/>
        <v>0.2223538214560925</v>
      </c>
      <c r="BG126" s="27">
        <f t="shared" si="309"/>
        <v>1.6272629050031977</v>
      </c>
      <c r="BH126" s="27">
        <f t="shared" si="309"/>
        <v>1.2072900843213032</v>
      </c>
      <c r="BI126" s="27">
        <f t="shared" si="310"/>
        <v>2.8345529893245009</v>
      </c>
      <c r="BO126" t="str">
        <f t="shared" si="322"/>
        <v>32 Health and social care associate professionals</v>
      </c>
      <c r="BP126" s="27">
        <f t="shared" si="311"/>
        <v>0.1139598598189826</v>
      </c>
      <c r="BQ126" s="27">
        <f t="shared" si="311"/>
        <v>-1.0085395939246178E-2</v>
      </c>
      <c r="BR126" s="27">
        <f t="shared" si="311"/>
        <v>0.93588512440521088</v>
      </c>
      <c r="BS126" s="27">
        <f t="shared" si="311"/>
        <v>-0.21760760275716118</v>
      </c>
      <c r="BT126" s="27">
        <f t="shared" si="312"/>
        <v>0.7182775216480497</v>
      </c>
      <c r="BZ126" t="str">
        <f t="shared" si="323"/>
        <v>32 Health and social care associate professionals</v>
      </c>
      <c r="CA126" s="68">
        <f t="shared" si="313"/>
        <v>-4.5212718931337714E-2</v>
      </c>
      <c r="CB126" s="68">
        <f t="shared" si="313"/>
        <v>-9.887996513405628E-2</v>
      </c>
      <c r="CC126" s="68">
        <f t="shared" si="313"/>
        <v>0.24086520577506187</v>
      </c>
      <c r="CD126" s="68">
        <f t="shared" si="313"/>
        <v>-0.24210335501099711</v>
      </c>
      <c r="CE126" s="68">
        <f t="shared" si="314"/>
        <v>-1.2381492359352375E-3</v>
      </c>
      <c r="CK126" t="str">
        <f t="shared" si="324"/>
        <v>32 Health and social care associate professionals</v>
      </c>
      <c r="CL126" s="68">
        <f t="shared" si="315"/>
        <v>2.360519035627473E-2</v>
      </c>
      <c r="CM126" s="68">
        <f t="shared" si="315"/>
        <v>4.7799213743547619E-3</v>
      </c>
      <c r="CN126" s="68">
        <f t="shared" si="315"/>
        <v>0.10505884616554644</v>
      </c>
      <c r="CO126" s="68">
        <f t="shared" si="315"/>
        <v>0.17508503902933661</v>
      </c>
      <c r="CP126" s="68">
        <f t="shared" si="316"/>
        <v>0.28014388519488304</v>
      </c>
    </row>
    <row r="127" spans="1:94" x14ac:dyDescent="0.2">
      <c r="A127" t="str">
        <f t="shared" si="298"/>
        <v>33 Protective service occupations</v>
      </c>
      <c r="B127" s="27">
        <f t="shared" si="299"/>
        <v>1.1791782054475855E-3</v>
      </c>
      <c r="C127" s="27">
        <f t="shared" si="299"/>
        <v>5.2048258960971996E-3</v>
      </c>
      <c r="D127" s="27">
        <f t="shared" si="299"/>
        <v>1.7396876585358198E-3</v>
      </c>
      <c r="E127" s="27">
        <f t="shared" si="299"/>
        <v>1.5798939832049004E-2</v>
      </c>
      <c r="F127" s="27">
        <f t="shared" si="300"/>
        <v>1.7538627490584824E-2</v>
      </c>
      <c r="L127" t="str">
        <f t="shared" si="317"/>
        <v>33 Protective service occupations</v>
      </c>
      <c r="M127" s="27">
        <f t="shared" si="301"/>
        <v>7.4290230399158497E-2</v>
      </c>
      <c r="N127" s="27">
        <f t="shared" si="301"/>
        <v>0.14934592106006106</v>
      </c>
      <c r="O127" s="27">
        <f t="shared" si="301"/>
        <v>-5.3087899305196418E-2</v>
      </c>
      <c r="P127" s="27">
        <f t="shared" si="301"/>
        <v>0.30448519785841199</v>
      </c>
      <c r="Q127" s="27">
        <f t="shared" si="302"/>
        <v>0.25139729855321558</v>
      </c>
      <c r="W127" t="str">
        <f t="shared" si="318"/>
        <v>33 Protective service occupations</v>
      </c>
      <c r="X127" s="27">
        <f t="shared" si="303"/>
        <v>0.28779453027227664</v>
      </c>
      <c r="Y127" s="27">
        <f t="shared" si="303"/>
        <v>0.2597749954861035</v>
      </c>
      <c r="Z127" s="27">
        <f t="shared" si="303"/>
        <v>-0.28678891749457813</v>
      </c>
      <c r="AA127" s="27">
        <f t="shared" si="303"/>
        <v>0.83870491030852179</v>
      </c>
      <c r="AB127" s="27">
        <f t="shared" si="304"/>
        <v>0.55191599281394366</v>
      </c>
      <c r="AH127" t="str">
        <f t="shared" si="319"/>
        <v>33 Protective service occupations</v>
      </c>
      <c r="AI127" s="27">
        <f t="shared" si="305"/>
        <v>4.2102113555656406E-2</v>
      </c>
      <c r="AJ127" s="27">
        <f t="shared" si="305"/>
        <v>6.9432231053955129E-2</v>
      </c>
      <c r="AK127" s="27">
        <f t="shared" si="305"/>
        <v>-7.3535518099848707E-2</v>
      </c>
      <c r="AL127" s="27">
        <f t="shared" si="305"/>
        <v>0.176480244062171</v>
      </c>
      <c r="AM127" s="27">
        <f t="shared" si="306"/>
        <v>0.10294472596232229</v>
      </c>
      <c r="AS127" t="str">
        <f t="shared" si="320"/>
        <v>33 Protective service occupations</v>
      </c>
      <c r="AT127" s="27">
        <f t="shared" si="307"/>
        <v>-5.4974660673535847E-2</v>
      </c>
      <c r="AU127" s="27">
        <f t="shared" si="307"/>
        <v>4.163420019746622E-2</v>
      </c>
      <c r="AV127" s="27">
        <f t="shared" si="307"/>
        <v>-0.15094179247627204</v>
      </c>
      <c r="AW127" s="27">
        <f t="shared" si="307"/>
        <v>2.7312823840370037E-2</v>
      </c>
      <c r="AX127" s="27">
        <f t="shared" si="308"/>
        <v>-0.123628968635902</v>
      </c>
      <c r="BD127" t="str">
        <f t="shared" si="321"/>
        <v>33 Protective service occupations</v>
      </c>
      <c r="BE127" s="27">
        <f t="shared" si="309"/>
        <v>-0.42083431731823628</v>
      </c>
      <c r="BF127" s="27">
        <f t="shared" si="309"/>
        <v>0.21706039087483653</v>
      </c>
      <c r="BG127" s="27">
        <f t="shared" si="309"/>
        <v>-0.34241833142726197</v>
      </c>
      <c r="BH127" s="27">
        <f t="shared" si="309"/>
        <v>-0.18512510602463395</v>
      </c>
      <c r="BI127" s="27">
        <f t="shared" si="310"/>
        <v>-0.52754343745189591</v>
      </c>
      <c r="BO127" t="str">
        <f t="shared" si="322"/>
        <v>33 Protective service occupations</v>
      </c>
      <c r="BP127" s="27">
        <f t="shared" si="311"/>
        <v>-0.10721996014694568</v>
      </c>
      <c r="BQ127" s="27">
        <f t="shared" si="311"/>
        <v>-9.5725759067497584E-2</v>
      </c>
      <c r="BR127" s="27">
        <f t="shared" si="311"/>
        <v>-0.39258076204030479</v>
      </c>
      <c r="BS127" s="27">
        <f t="shared" si="311"/>
        <v>-0.40218690905065357</v>
      </c>
      <c r="BT127" s="27">
        <f t="shared" si="312"/>
        <v>-0.79476767109095836</v>
      </c>
      <c r="BZ127" t="str">
        <f t="shared" si="323"/>
        <v>33 Protective service occupations</v>
      </c>
      <c r="CA127" s="68">
        <f t="shared" si="313"/>
        <v>-0.18607567447950024</v>
      </c>
      <c r="CB127" s="68">
        <f t="shared" si="313"/>
        <v>-1.6668311119063084E-2</v>
      </c>
      <c r="CC127" s="68">
        <f t="shared" si="313"/>
        <v>-0.17381752778601334</v>
      </c>
      <c r="CD127" s="68">
        <f t="shared" si="313"/>
        <v>-0.16071089228233593</v>
      </c>
      <c r="CE127" s="68">
        <f t="shared" si="314"/>
        <v>-0.33452842006834926</v>
      </c>
      <c r="CK127" t="str">
        <f t="shared" si="324"/>
        <v>33 Protective service occupations</v>
      </c>
      <c r="CL127" s="68">
        <f t="shared" si="315"/>
        <v>-2.1870115118717198E-2</v>
      </c>
      <c r="CM127" s="68">
        <f t="shared" si="315"/>
        <v>-6.526141303304811E-3</v>
      </c>
      <c r="CN127" s="68">
        <f t="shared" si="315"/>
        <v>-6.5917615351731837E-2</v>
      </c>
      <c r="CO127" s="68">
        <f t="shared" si="315"/>
        <v>9.8456965537459668E-3</v>
      </c>
      <c r="CP127" s="68">
        <f t="shared" si="316"/>
        <v>-5.607191879798587E-2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5.2446309247353134E-2</v>
      </c>
      <c r="C128" s="27">
        <f t="shared" si="299"/>
        <v>2.0232863932866746E-2</v>
      </c>
      <c r="D128" s="27">
        <f t="shared" si="299"/>
        <v>2.4161545114737309E-2</v>
      </c>
      <c r="E128" s="27">
        <f t="shared" si="299"/>
        <v>7.3165796624982293E-2</v>
      </c>
      <c r="F128" s="27">
        <f t="shared" si="300"/>
        <v>9.7327341739719603E-2</v>
      </c>
      <c r="L128" t="str">
        <f t="shared" si="317"/>
        <v>34 Culture, media and sports occupations</v>
      </c>
      <c r="M128" s="27">
        <f t="shared" si="301"/>
        <v>0.26499675118732346</v>
      </c>
      <c r="N128" s="27">
        <f t="shared" si="301"/>
        <v>0.54611756424956859</v>
      </c>
      <c r="O128" s="27">
        <f t="shared" si="301"/>
        <v>0.2164632378517366</v>
      </c>
      <c r="P128" s="27">
        <f t="shared" si="301"/>
        <v>1.1654763113240669</v>
      </c>
      <c r="Q128" s="27">
        <f t="shared" si="302"/>
        <v>1.3819395491758035</v>
      </c>
      <c r="W128" t="str">
        <f t="shared" si="318"/>
        <v>34 Culture, media and sports occupations</v>
      </c>
      <c r="X128" s="27">
        <f t="shared" si="303"/>
        <v>-0.19516895915135368</v>
      </c>
      <c r="Y128" s="27">
        <f t="shared" si="303"/>
        <v>-2.9076503491996419E-2</v>
      </c>
      <c r="Z128" s="27">
        <f t="shared" si="303"/>
        <v>-0.43877859230420935</v>
      </c>
      <c r="AA128" s="27">
        <f t="shared" si="303"/>
        <v>0.58165897461642668</v>
      </c>
      <c r="AB128" s="27">
        <f t="shared" si="304"/>
        <v>0.14288038231221734</v>
      </c>
      <c r="AH128" t="str">
        <f t="shared" si="319"/>
        <v>34 Culture, media and sports occupations</v>
      </c>
      <c r="AI128" s="27">
        <f t="shared" si="305"/>
        <v>1.4722710771331249E-2</v>
      </c>
      <c r="AJ128" s="27">
        <f t="shared" si="305"/>
        <v>9.631185336124326E-2</v>
      </c>
      <c r="AK128" s="27">
        <f t="shared" si="305"/>
        <v>-9.1010857531502176E-2</v>
      </c>
      <c r="AL128" s="27">
        <f t="shared" si="305"/>
        <v>0.18557108096297248</v>
      </c>
      <c r="AM128" s="27">
        <f t="shared" si="306"/>
        <v>9.4560223431470303E-2</v>
      </c>
      <c r="AS128" t="str">
        <f t="shared" si="320"/>
        <v>34 Culture, media and sports occupations</v>
      </c>
      <c r="AT128" s="27">
        <f t="shared" si="307"/>
        <v>-8.2030874310458968E-2</v>
      </c>
      <c r="AU128" s="27">
        <f t="shared" si="307"/>
        <v>-3.5702290152788585E-2</v>
      </c>
      <c r="AV128" s="27">
        <f t="shared" si="307"/>
        <v>-0.13792544240003102</v>
      </c>
      <c r="AW128" s="27">
        <f t="shared" si="307"/>
        <v>3.7829908668851608E-4</v>
      </c>
      <c r="AX128" s="27">
        <f t="shared" si="308"/>
        <v>-0.1375471433133425</v>
      </c>
      <c r="BD128" t="str">
        <f t="shared" si="321"/>
        <v>34 Culture, media and sports occupations</v>
      </c>
      <c r="BE128" s="27">
        <f t="shared" si="309"/>
        <v>-0.53349759698654697</v>
      </c>
      <c r="BF128" s="27">
        <f t="shared" si="309"/>
        <v>0.2033340116992437</v>
      </c>
      <c r="BG128" s="27">
        <f t="shared" si="309"/>
        <v>-0.34616352649938698</v>
      </c>
      <c r="BH128" s="27">
        <f t="shared" si="309"/>
        <v>1.0416488357576359E-2</v>
      </c>
      <c r="BI128" s="27">
        <f t="shared" si="310"/>
        <v>-0.33574703814181062</v>
      </c>
      <c r="BO128" t="str">
        <f t="shared" si="322"/>
        <v>34 Culture, media and sports occupations</v>
      </c>
      <c r="BP128" s="27">
        <f t="shared" si="311"/>
        <v>-0.35182223195625073</v>
      </c>
      <c r="BQ128" s="27">
        <f t="shared" si="311"/>
        <v>-0.13354035645528106</v>
      </c>
      <c r="BR128" s="27">
        <f t="shared" si="311"/>
        <v>-0.27639963835837777</v>
      </c>
      <c r="BS128" s="27">
        <f t="shared" si="311"/>
        <v>-0.33572842071384956</v>
      </c>
      <c r="BT128" s="27">
        <f t="shared" si="312"/>
        <v>-0.61212805907222734</v>
      </c>
      <c r="BZ128" t="str">
        <f t="shared" si="323"/>
        <v>34 Culture, media and sports occupations</v>
      </c>
      <c r="CA128" s="68">
        <f t="shared" si="313"/>
        <v>-0.21324122482260843</v>
      </c>
      <c r="CB128" s="68">
        <f t="shared" si="313"/>
        <v>-8.8442043639933132E-2</v>
      </c>
      <c r="CC128" s="68">
        <f t="shared" si="313"/>
        <v>-0.19914548335652049</v>
      </c>
      <c r="CD128" s="68">
        <f t="shared" si="313"/>
        <v>-0.27448671137902131</v>
      </c>
      <c r="CE128" s="68">
        <f t="shared" si="314"/>
        <v>-0.4736321947355418</v>
      </c>
      <c r="CK128" t="str">
        <f t="shared" si="324"/>
        <v>34 Culture, media and sports occupations</v>
      </c>
      <c r="CL128" s="68">
        <f t="shared" si="315"/>
        <v>2.8050609895634071E-2</v>
      </c>
      <c r="CM128" s="68">
        <f t="shared" si="315"/>
        <v>-9.6801854145832089E-3</v>
      </c>
      <c r="CN128" s="68">
        <f t="shared" si="315"/>
        <v>5.0154991489713807E-2</v>
      </c>
      <c r="CO128" s="68">
        <f t="shared" si="315"/>
        <v>0.13228007923242824</v>
      </c>
      <c r="CP128" s="68">
        <f t="shared" si="316"/>
        <v>0.18243507072214205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0.12019725558054339</v>
      </c>
      <c r="C129" s="27">
        <f t="shared" si="299"/>
        <v>0.1294448769280061</v>
      </c>
      <c r="D129" s="27">
        <f t="shared" si="299"/>
        <v>0.15107692572571352</v>
      </c>
      <c r="E129" s="27">
        <f t="shared" si="299"/>
        <v>0.34321292484878407</v>
      </c>
      <c r="F129" s="27">
        <f t="shared" si="300"/>
        <v>0.49428985057449759</v>
      </c>
      <c r="L129" t="str">
        <f t="shared" si="317"/>
        <v>35 Business and public service associate professionals</v>
      </c>
      <c r="M129" s="27">
        <f t="shared" si="301"/>
        <v>1.4942862720554091</v>
      </c>
      <c r="N129" s="27">
        <f t="shared" si="301"/>
        <v>0.69349272934946882</v>
      </c>
      <c r="O129" s="27">
        <f t="shared" si="301"/>
        <v>1.2698305740352307</v>
      </c>
      <c r="P129" s="27">
        <f t="shared" si="301"/>
        <v>2.5179462213144799</v>
      </c>
      <c r="Q129" s="27">
        <f t="shared" si="302"/>
        <v>3.7877767953497106</v>
      </c>
      <c r="W129" t="str">
        <f t="shared" si="318"/>
        <v>35 Business and public service associate professionals</v>
      </c>
      <c r="X129" s="27">
        <f t="shared" si="303"/>
        <v>1.3944608890487586</v>
      </c>
      <c r="Y129" s="27">
        <f t="shared" si="303"/>
        <v>0.15958418665559293</v>
      </c>
      <c r="Z129" s="27">
        <f t="shared" si="303"/>
        <v>0.61079507320840776</v>
      </c>
      <c r="AA129" s="27">
        <f t="shared" si="303"/>
        <v>1.5267667606434685</v>
      </c>
      <c r="AB129" s="27">
        <f t="shared" si="304"/>
        <v>2.1375618338518763</v>
      </c>
      <c r="AH129" t="str">
        <f t="shared" si="319"/>
        <v>35 Business and public service associate professionals</v>
      </c>
      <c r="AI129" s="27">
        <f t="shared" si="305"/>
        <v>0.38493600957764507</v>
      </c>
      <c r="AJ129" s="27">
        <f t="shared" si="305"/>
        <v>0.15331538580929926</v>
      </c>
      <c r="AK129" s="27">
        <f t="shared" si="305"/>
        <v>0.16169517717275728</v>
      </c>
      <c r="AL129" s="27">
        <f t="shared" si="305"/>
        <v>0.62723680856081732</v>
      </c>
      <c r="AM129" s="27">
        <f t="shared" si="306"/>
        <v>0.78893198573357459</v>
      </c>
      <c r="AS129" t="str">
        <f t="shared" si="320"/>
        <v>35 Business and public service associate professionals</v>
      </c>
      <c r="AT129" s="27">
        <f t="shared" si="307"/>
        <v>0.29730251456187995</v>
      </c>
      <c r="AU129" s="27">
        <f t="shared" si="307"/>
        <v>0.10968363654832558</v>
      </c>
      <c r="AV129" s="27">
        <f t="shared" si="307"/>
        <v>8.5381280296641826E-2</v>
      </c>
      <c r="AW129" s="27">
        <f t="shared" si="307"/>
        <v>0.50040081588752638</v>
      </c>
      <c r="AX129" s="27">
        <f t="shared" si="308"/>
        <v>0.58578209618416821</v>
      </c>
      <c r="BD129" t="str">
        <f t="shared" si="321"/>
        <v>35 Business and public service associate professionals</v>
      </c>
      <c r="BE129" s="27">
        <f t="shared" si="309"/>
        <v>-0.39378687313272742</v>
      </c>
      <c r="BF129" s="27">
        <f t="shared" si="309"/>
        <v>1.0795112090413568</v>
      </c>
      <c r="BG129" s="27">
        <f t="shared" si="309"/>
        <v>-0.44377449818871462</v>
      </c>
      <c r="BH129" s="27">
        <f t="shared" si="309"/>
        <v>-2.6383407098592215E-2</v>
      </c>
      <c r="BI129" s="27">
        <f t="shared" si="310"/>
        <v>-0.47015790528730683</v>
      </c>
      <c r="BO129" t="str">
        <f t="shared" si="322"/>
        <v>35 Business and public service associate professionals</v>
      </c>
      <c r="BP129" s="27">
        <f t="shared" si="311"/>
        <v>-0.11160422666511138</v>
      </c>
      <c r="BQ129" s="27">
        <f t="shared" si="311"/>
        <v>-0.21244175907418672</v>
      </c>
      <c r="BR129" s="27">
        <f t="shared" si="311"/>
        <v>-0.3398751366893622</v>
      </c>
      <c r="BS129" s="27">
        <f t="shared" si="311"/>
        <v>-1.1355605918306475</v>
      </c>
      <c r="BT129" s="27">
        <f t="shared" si="312"/>
        <v>-1.4754357285200097</v>
      </c>
      <c r="BZ129" t="str">
        <f t="shared" si="323"/>
        <v>35 Business and public service associate professionals</v>
      </c>
      <c r="CA129" s="68">
        <f t="shared" si="313"/>
        <v>-0.39193077380423791</v>
      </c>
      <c r="CB129" s="68">
        <f t="shared" si="313"/>
        <v>-0.31925773777942945</v>
      </c>
      <c r="CC129" s="68">
        <f t="shared" si="313"/>
        <v>-0.30911211794487192</v>
      </c>
      <c r="CD129" s="68">
        <f t="shared" si="313"/>
        <v>-1.3523173553716088</v>
      </c>
      <c r="CE129" s="68">
        <f t="shared" si="314"/>
        <v>-1.6614294733164807</v>
      </c>
      <c r="CK129" t="str">
        <f t="shared" si="324"/>
        <v>35 Business and public service associate professionals</v>
      </c>
      <c r="CL129" s="68">
        <f t="shared" si="315"/>
        <v>0.10451828026880094</v>
      </c>
      <c r="CM129" s="68">
        <f t="shared" si="315"/>
        <v>1.5406333735684119E-2</v>
      </c>
      <c r="CN129" s="68">
        <f t="shared" si="315"/>
        <v>7.7748850735693154E-2</v>
      </c>
      <c r="CO129" s="68">
        <f t="shared" si="315"/>
        <v>0.31265962351222631</v>
      </c>
      <c r="CP129" s="68">
        <f t="shared" si="316"/>
        <v>0.39040847424791947</v>
      </c>
    </row>
    <row r="130" spans="1:94" x14ac:dyDescent="0.2">
      <c r="A130" t="str">
        <f t="shared" si="298"/>
        <v>41 Administrative occupations</v>
      </c>
      <c r="B130" s="27">
        <f t="shared" si="299"/>
        <v>4.4612535074502579E-2</v>
      </c>
      <c r="C130" s="27">
        <f t="shared" si="299"/>
        <v>8.2912621973081579E-2</v>
      </c>
      <c r="D130" s="27">
        <f t="shared" si="299"/>
        <v>0.11014379355982423</v>
      </c>
      <c r="E130" s="27">
        <f t="shared" si="299"/>
        <v>0.24182333125736588</v>
      </c>
      <c r="F130" s="27">
        <f t="shared" si="300"/>
        <v>0.35196712481719011</v>
      </c>
      <c r="L130" t="str">
        <f t="shared" si="317"/>
        <v>41 Administrative occupations</v>
      </c>
      <c r="M130" s="27">
        <f t="shared" si="301"/>
        <v>0.7518404984569278</v>
      </c>
      <c r="N130" s="27">
        <f t="shared" si="301"/>
        <v>0.44310434205728022</v>
      </c>
      <c r="O130" s="27">
        <f t="shared" si="301"/>
        <v>1.3056959108694555</v>
      </c>
      <c r="P130" s="27">
        <f t="shared" si="301"/>
        <v>2.2085503132983044</v>
      </c>
      <c r="Q130" s="27">
        <f t="shared" si="302"/>
        <v>3.5142462241677599</v>
      </c>
      <c r="W130" t="str">
        <f t="shared" si="318"/>
        <v>41 Administrative occupations</v>
      </c>
      <c r="X130" s="27">
        <f t="shared" si="303"/>
        <v>0.93409244406953995</v>
      </c>
      <c r="Y130" s="27">
        <f t="shared" si="303"/>
        <v>0.58058703033082182</v>
      </c>
      <c r="Z130" s="27">
        <f t="shared" si="303"/>
        <v>2.455217914512124</v>
      </c>
      <c r="AA130" s="27">
        <f t="shared" si="303"/>
        <v>3.6120320035324447</v>
      </c>
      <c r="AB130" s="27">
        <f t="shared" si="304"/>
        <v>6.0672499180445687</v>
      </c>
      <c r="AH130" t="str">
        <f t="shared" si="319"/>
        <v>41 Administrative occupations</v>
      </c>
      <c r="AI130" s="27">
        <f t="shared" si="305"/>
        <v>0.40992137980477583</v>
      </c>
      <c r="AJ130" s="27">
        <f t="shared" si="305"/>
        <v>0.30478856896401219</v>
      </c>
      <c r="AK130" s="27">
        <f t="shared" si="305"/>
        <v>0.74319549363021142</v>
      </c>
      <c r="AL130" s="27">
        <f t="shared" si="305"/>
        <v>1.2201530451332543</v>
      </c>
      <c r="AM130" s="27">
        <f t="shared" si="306"/>
        <v>1.9633485387634657</v>
      </c>
      <c r="AS130" t="str">
        <f t="shared" si="320"/>
        <v>41 Administrative occupations</v>
      </c>
      <c r="AT130" s="27">
        <f t="shared" si="307"/>
        <v>0.26848808491496357</v>
      </c>
      <c r="AU130" s="27">
        <f t="shared" si="307"/>
        <v>0.29016772561780879</v>
      </c>
      <c r="AV130" s="27">
        <f t="shared" si="307"/>
        <v>0.31714070892197377</v>
      </c>
      <c r="AW130" s="27">
        <f t="shared" si="307"/>
        <v>0.89539319495210901</v>
      </c>
      <c r="AX130" s="27">
        <f t="shared" si="308"/>
        <v>1.2125339038740828</v>
      </c>
      <c r="BD130" t="str">
        <f t="shared" si="321"/>
        <v>41 Administrative occupations</v>
      </c>
      <c r="BE130" s="27">
        <f t="shared" si="309"/>
        <v>-1.4397805583384624</v>
      </c>
      <c r="BF130" s="27">
        <f t="shared" si="309"/>
        <v>1.2596337538443265</v>
      </c>
      <c r="BG130" s="27">
        <f t="shared" si="309"/>
        <v>-0.60590614347268534</v>
      </c>
      <c r="BH130" s="27">
        <f t="shared" si="309"/>
        <v>-2.8897491258897539</v>
      </c>
      <c r="BI130" s="27">
        <f t="shared" si="310"/>
        <v>-3.4956552693624392</v>
      </c>
      <c r="BO130" t="str">
        <f t="shared" si="322"/>
        <v>41 Administrative occupations</v>
      </c>
      <c r="BP130" s="27">
        <f t="shared" si="311"/>
        <v>-2.2036916423054542</v>
      </c>
      <c r="BQ130" s="27">
        <f t="shared" si="311"/>
        <v>0.10504172330732331</v>
      </c>
      <c r="BR130" s="27">
        <f t="shared" si="311"/>
        <v>-0.75006507911741771</v>
      </c>
      <c r="BS130" s="27">
        <f t="shared" si="311"/>
        <v>-4.4529085057354578</v>
      </c>
      <c r="BT130" s="27">
        <f t="shared" si="312"/>
        <v>-5.2029735848528755</v>
      </c>
      <c r="BZ130" t="str">
        <f t="shared" si="323"/>
        <v>41 Administrative occupations</v>
      </c>
      <c r="CA130" s="68">
        <f t="shared" si="313"/>
        <v>-1.1131709543480417</v>
      </c>
      <c r="CB130" s="68">
        <f t="shared" si="313"/>
        <v>-1.091916929820524</v>
      </c>
      <c r="CC130" s="68">
        <f t="shared" si="313"/>
        <v>-1.5946687964747897</v>
      </c>
      <c r="CD130" s="68">
        <f t="shared" si="313"/>
        <v>-3.5334742843928573</v>
      </c>
      <c r="CE130" s="68">
        <f t="shared" si="314"/>
        <v>-5.1281430808676465</v>
      </c>
      <c r="CK130" t="str">
        <f t="shared" si="324"/>
        <v>41 Administrative occupations</v>
      </c>
      <c r="CL130" s="68">
        <f t="shared" si="315"/>
        <v>6.7483433659176528E-2</v>
      </c>
      <c r="CM130" s="68">
        <f t="shared" si="315"/>
        <v>-7.7953928452836774E-2</v>
      </c>
      <c r="CN130" s="68">
        <f t="shared" si="315"/>
        <v>-0.30841414078406415</v>
      </c>
      <c r="CO130" s="68">
        <f t="shared" si="315"/>
        <v>-0.27440032975241313</v>
      </c>
      <c r="CP130" s="68">
        <f t="shared" si="316"/>
        <v>-0.58281447053647728</v>
      </c>
    </row>
    <row r="131" spans="1:94" x14ac:dyDescent="0.2">
      <c r="A131" t="str">
        <f t="shared" si="298"/>
        <v>42 Secretarial and related occupations</v>
      </c>
      <c r="B131" s="27">
        <f t="shared" si="299"/>
        <v>1.0921796322303952E-2</v>
      </c>
      <c r="C131" s="27">
        <f t="shared" si="299"/>
        <v>1.0817081733755368E-3</v>
      </c>
      <c r="D131" s="27">
        <f t="shared" si="299"/>
        <v>2.9772361493690461E-2</v>
      </c>
      <c r="E131" s="27">
        <f t="shared" si="299"/>
        <v>6.5277926150640181E-2</v>
      </c>
      <c r="F131" s="27">
        <f t="shared" si="300"/>
        <v>9.5050287644330642E-2</v>
      </c>
      <c r="L131" t="str">
        <f t="shared" si="317"/>
        <v>42 Secretarial and related occupations</v>
      </c>
      <c r="M131" s="27">
        <f t="shared" si="301"/>
        <v>0.11618978320923012</v>
      </c>
      <c r="N131" s="27">
        <f t="shared" si="301"/>
        <v>4.2747490424862811E-2</v>
      </c>
      <c r="O131" s="27">
        <f t="shared" si="301"/>
        <v>0.36773654270562139</v>
      </c>
      <c r="P131" s="27">
        <f t="shared" si="301"/>
        <v>0.29750937951735645</v>
      </c>
      <c r="Q131" s="27">
        <f t="shared" si="302"/>
        <v>0.66524592222297785</v>
      </c>
      <c r="W131" t="str">
        <f t="shared" si="318"/>
        <v>42 Secretarial and related occupations</v>
      </c>
      <c r="X131" s="27">
        <f t="shared" si="303"/>
        <v>6.4457757574785113E-2</v>
      </c>
      <c r="Y131" s="27">
        <f t="shared" si="303"/>
        <v>6.0681385805988253E-2</v>
      </c>
      <c r="Z131" s="27">
        <f t="shared" si="303"/>
        <v>0.79253296918057448</v>
      </c>
      <c r="AA131" s="27">
        <f t="shared" si="303"/>
        <v>1.8642836977104658</v>
      </c>
      <c r="AB131" s="27">
        <f t="shared" si="304"/>
        <v>2.6568166668910402</v>
      </c>
      <c r="AH131" t="str">
        <f t="shared" si="319"/>
        <v>42 Secretarial and related occupations</v>
      </c>
      <c r="AI131" s="27">
        <f t="shared" si="305"/>
        <v>3.0339367745292334E-2</v>
      </c>
      <c r="AJ131" s="27">
        <f t="shared" si="305"/>
        <v>4.2060554339325984E-2</v>
      </c>
      <c r="AK131" s="27">
        <f t="shared" si="305"/>
        <v>0.25269780669252473</v>
      </c>
      <c r="AL131" s="27">
        <f t="shared" si="305"/>
        <v>0.32095571829961678</v>
      </c>
      <c r="AM131" s="27">
        <f t="shared" si="306"/>
        <v>0.57365352499214151</v>
      </c>
      <c r="AS131" t="str">
        <f t="shared" si="320"/>
        <v>42 Secretarial and related occupations</v>
      </c>
      <c r="AT131" s="27">
        <f t="shared" si="307"/>
        <v>-2.397136558865931E-2</v>
      </c>
      <c r="AU131" s="27">
        <f t="shared" si="307"/>
        <v>2.7009101140490488E-2</v>
      </c>
      <c r="AV131" s="27">
        <f t="shared" si="307"/>
        <v>0.15288000774822574</v>
      </c>
      <c r="AW131" s="27">
        <f t="shared" si="307"/>
        <v>3.2901123649777153E-2</v>
      </c>
      <c r="AX131" s="27">
        <f t="shared" si="308"/>
        <v>0.1857811313980029</v>
      </c>
      <c r="BD131" t="str">
        <f t="shared" si="321"/>
        <v>42 Secretarial and related occupations</v>
      </c>
      <c r="BE131" s="27">
        <f t="shared" si="309"/>
        <v>-0.50427793271418686</v>
      </c>
      <c r="BF131" s="27">
        <f t="shared" si="309"/>
        <v>0.14867117076413283</v>
      </c>
      <c r="BG131" s="27">
        <f t="shared" si="309"/>
        <v>-0.27264765618428477</v>
      </c>
      <c r="BH131" s="27">
        <f t="shared" si="309"/>
        <v>-2.6588341746499937</v>
      </c>
      <c r="BI131" s="27">
        <f t="shared" si="310"/>
        <v>-2.9314818308342785</v>
      </c>
      <c r="BO131" t="str">
        <f t="shared" si="322"/>
        <v>42 Secretarial and related occupations</v>
      </c>
      <c r="BP131" s="27">
        <f t="shared" si="311"/>
        <v>-1.3272308580654606</v>
      </c>
      <c r="BQ131" s="27">
        <f t="shared" si="311"/>
        <v>-0.10421058722191789</v>
      </c>
      <c r="BR131" s="27">
        <f t="shared" si="311"/>
        <v>-1.0082063740749532</v>
      </c>
      <c r="BS131" s="27">
        <f t="shared" si="311"/>
        <v>-2.254619943577739</v>
      </c>
      <c r="BT131" s="27">
        <f t="shared" si="312"/>
        <v>-3.2628263176526922</v>
      </c>
      <c r="BZ131" t="str">
        <f t="shared" si="323"/>
        <v>42 Secretarial and related occupations</v>
      </c>
      <c r="CA131" s="68">
        <f t="shared" si="313"/>
        <v>-0.50185671006824295</v>
      </c>
      <c r="CB131" s="68">
        <f t="shared" si="313"/>
        <v>-0.62682888105757772</v>
      </c>
      <c r="CC131" s="68">
        <f t="shared" si="313"/>
        <v>-1.659308682782797</v>
      </c>
      <c r="CD131" s="68">
        <f t="shared" si="313"/>
        <v>-1.1125286577052016</v>
      </c>
      <c r="CE131" s="68">
        <f t="shared" si="314"/>
        <v>-2.7718373404879983</v>
      </c>
      <c r="CK131" t="str">
        <f t="shared" si="324"/>
        <v>42 Secretarial and related occupations</v>
      </c>
      <c r="CL131" s="68">
        <f t="shared" si="315"/>
        <v>3.8716580727041539E-2</v>
      </c>
      <c r="CM131" s="68">
        <f t="shared" si="315"/>
        <v>-3.5809026812523848E-2</v>
      </c>
      <c r="CN131" s="68">
        <f t="shared" si="315"/>
        <v>-0.12335511758807294</v>
      </c>
      <c r="CO131" s="68">
        <f t="shared" si="315"/>
        <v>-0.25053740463410995</v>
      </c>
      <c r="CP131" s="68">
        <f t="shared" si="316"/>
        <v>-0.37389252222218289</v>
      </c>
    </row>
    <row r="132" spans="1:94" x14ac:dyDescent="0.2">
      <c r="A132" t="str">
        <f t="shared" si="298"/>
        <v>51 Skilled agricultural and related trades</v>
      </c>
      <c r="B132" s="27">
        <f t="shared" si="299"/>
        <v>5.2766763853575836E-3</v>
      </c>
      <c r="C132" s="27">
        <f t="shared" si="299"/>
        <v>4.7173301959753389E-3</v>
      </c>
      <c r="D132" s="27">
        <f t="shared" si="299"/>
        <v>8.393788816056319E-3</v>
      </c>
      <c r="E132" s="27">
        <f t="shared" si="299"/>
        <v>1.2373004867189348E-2</v>
      </c>
      <c r="F132" s="27">
        <f t="shared" si="300"/>
        <v>2.0766793683245667E-2</v>
      </c>
      <c r="L132" t="str">
        <f t="shared" si="317"/>
        <v>51 Skilled agricultural and related trades</v>
      </c>
      <c r="M132" s="27">
        <f t="shared" si="301"/>
        <v>4.1557474777081549E-2</v>
      </c>
      <c r="N132" s="27">
        <f t="shared" si="301"/>
        <v>-3.2595127749888153E-2</v>
      </c>
      <c r="O132" s="27">
        <f t="shared" si="301"/>
        <v>1.0269471149387394E-2</v>
      </c>
      <c r="P132" s="27">
        <f t="shared" si="301"/>
        <v>7.126400971570368E-2</v>
      </c>
      <c r="Q132" s="27">
        <f t="shared" si="302"/>
        <v>8.1533480865091074E-2</v>
      </c>
      <c r="W132" t="str">
        <f t="shared" si="318"/>
        <v>51 Skilled agricultural and related trades</v>
      </c>
      <c r="X132" s="27">
        <f t="shared" si="303"/>
        <v>0.15144511163082508</v>
      </c>
      <c r="Y132" s="27">
        <f t="shared" si="303"/>
        <v>8.3587118348427358E-2</v>
      </c>
      <c r="Z132" s="27">
        <f t="shared" si="303"/>
        <v>0.2319942432360651</v>
      </c>
      <c r="AA132" s="27">
        <f t="shared" si="303"/>
        <v>0.79901398615085895</v>
      </c>
      <c r="AB132" s="27">
        <f t="shared" si="304"/>
        <v>1.031008229386924</v>
      </c>
      <c r="AH132" t="str">
        <f t="shared" si="319"/>
        <v>51 Skilled agricultural and related trades</v>
      </c>
      <c r="AI132" s="27">
        <f t="shared" si="305"/>
        <v>0.12519678715687221</v>
      </c>
      <c r="AJ132" s="27">
        <f t="shared" si="305"/>
        <v>-0.10966756481039697</v>
      </c>
      <c r="AK132" s="27">
        <f t="shared" si="305"/>
        <v>3.4510826082515988E-2</v>
      </c>
      <c r="AL132" s="27">
        <f t="shared" si="305"/>
        <v>0.18064883170144697</v>
      </c>
      <c r="AM132" s="27">
        <f t="shared" si="306"/>
        <v>0.21515965778396295</v>
      </c>
      <c r="AS132" t="str">
        <f t="shared" si="320"/>
        <v>51 Skilled agricultural and related trades</v>
      </c>
      <c r="AT132" s="27">
        <f t="shared" si="307"/>
        <v>0.2869210940882031</v>
      </c>
      <c r="AU132" s="27">
        <f t="shared" si="307"/>
        <v>-0.18198493423000173</v>
      </c>
      <c r="AV132" s="27">
        <f t="shared" si="307"/>
        <v>1.6559685795067169E-2</v>
      </c>
      <c r="AW132" s="27">
        <f t="shared" si="307"/>
        <v>0.29956798881423552</v>
      </c>
      <c r="AX132" s="27">
        <f t="shared" si="308"/>
        <v>0.31612767460930269</v>
      </c>
      <c r="BD132" t="str">
        <f t="shared" si="321"/>
        <v>51 Skilled agricultural and related trades</v>
      </c>
      <c r="BE132" s="27">
        <f t="shared" si="309"/>
        <v>-3.7486991572582617E-2</v>
      </c>
      <c r="BF132" s="27">
        <f t="shared" si="309"/>
        <v>-0.11034912620768367</v>
      </c>
      <c r="BG132" s="27">
        <f t="shared" si="309"/>
        <v>-8.6482190189539621E-2</v>
      </c>
      <c r="BH132" s="27">
        <f t="shared" si="309"/>
        <v>1.5006667394451778E-2</v>
      </c>
      <c r="BI132" s="27">
        <f t="shared" si="310"/>
        <v>-7.1475522795087842E-2</v>
      </c>
      <c r="BO132" t="str">
        <f t="shared" si="322"/>
        <v>51 Skilled agricultural and related trades</v>
      </c>
      <c r="BP132" s="27">
        <f t="shared" si="311"/>
        <v>0.22157824255586611</v>
      </c>
      <c r="BQ132" s="27">
        <f t="shared" si="311"/>
        <v>-0.50944796145127191</v>
      </c>
      <c r="BR132" s="27">
        <f t="shared" si="311"/>
        <v>2.0280877020887766E-2</v>
      </c>
      <c r="BS132" s="27">
        <f t="shared" si="311"/>
        <v>4.8690348389087479E-2</v>
      </c>
      <c r="BT132" s="27">
        <f t="shared" si="312"/>
        <v>6.8971225409975245E-2</v>
      </c>
      <c r="BZ132" t="str">
        <f t="shared" si="323"/>
        <v>51 Skilled agricultural and related trades</v>
      </c>
      <c r="CA132" s="68">
        <f t="shared" si="313"/>
        <v>-0.1099629670585458</v>
      </c>
      <c r="CB132" s="68">
        <f t="shared" si="313"/>
        <v>-0.24146055921596399</v>
      </c>
      <c r="CC132" s="68">
        <f t="shared" si="313"/>
        <v>-4.9063439312893697E-2</v>
      </c>
      <c r="CD132" s="68">
        <f t="shared" si="313"/>
        <v>0.13880098080169412</v>
      </c>
      <c r="CE132" s="68">
        <f t="shared" si="314"/>
        <v>8.9737541488800421E-2</v>
      </c>
      <c r="CK132" t="str">
        <f t="shared" si="324"/>
        <v>51 Skilled agricultural and related trades</v>
      </c>
      <c r="CL132" s="68">
        <f t="shared" si="315"/>
        <v>0.23635535457681256</v>
      </c>
      <c r="CM132" s="68">
        <f t="shared" si="315"/>
        <v>-0.34183543354569923</v>
      </c>
      <c r="CN132" s="68">
        <f t="shared" si="315"/>
        <v>2.7404244095398544E-2</v>
      </c>
      <c r="CO132" s="68">
        <f t="shared" si="315"/>
        <v>-0.35022859200876727</v>
      </c>
      <c r="CP132" s="68">
        <f t="shared" si="316"/>
        <v>-0.32282434791336873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3.6237512053972389E-3</v>
      </c>
      <c r="C133" s="27">
        <f t="shared" si="299"/>
        <v>2.0279342511489822E-3</v>
      </c>
      <c r="D133" s="27">
        <f t="shared" si="299"/>
        <v>1.1080541656776632E-3</v>
      </c>
      <c r="E133" s="27">
        <f t="shared" si="299"/>
        <v>1.1069734754812988E-2</v>
      </c>
      <c r="F133" s="27">
        <f t="shared" si="300"/>
        <v>1.2177788920490651E-2</v>
      </c>
      <c r="L133" t="str">
        <f t="shared" si="317"/>
        <v>52 Skilled metal, electrical and electronic trades</v>
      </c>
      <c r="M133" s="27">
        <f t="shared" si="301"/>
        <v>0.11962641892874271</v>
      </c>
      <c r="N133" s="27">
        <f t="shared" si="301"/>
        <v>-5.499348598057574E-2</v>
      </c>
      <c r="O133" s="27">
        <f t="shared" si="301"/>
        <v>0.21582208548108828</v>
      </c>
      <c r="P133" s="27">
        <f t="shared" si="301"/>
        <v>0.49899697985866964</v>
      </c>
      <c r="Q133" s="27">
        <f t="shared" si="302"/>
        <v>0.71481906533975792</v>
      </c>
      <c r="W133" t="str">
        <f t="shared" si="318"/>
        <v>52 Skilled metal, electrical and electronic trades</v>
      </c>
      <c r="X133" s="27">
        <f t="shared" si="303"/>
        <v>0.19510030974499415</v>
      </c>
      <c r="Y133" s="27">
        <f t="shared" si="303"/>
        <v>-0.32633480742969212</v>
      </c>
      <c r="Z133" s="27">
        <f t="shared" si="303"/>
        <v>0.22832515559603284</v>
      </c>
      <c r="AA133" s="27">
        <f t="shared" si="303"/>
        <v>0.45383500654336717</v>
      </c>
      <c r="AB133" s="27">
        <f t="shared" si="304"/>
        <v>0.68216016213940001</v>
      </c>
      <c r="AH133" t="str">
        <f t="shared" si="319"/>
        <v>52 Skilled metal, electrical and electronic trades</v>
      </c>
      <c r="AI133" s="27">
        <f t="shared" si="305"/>
        <v>9.5791315122868093E-2</v>
      </c>
      <c r="AJ133" s="27">
        <f t="shared" si="305"/>
        <v>-0.10266004215717262</v>
      </c>
      <c r="AK133" s="27">
        <f t="shared" si="305"/>
        <v>5.7596058333546418E-2</v>
      </c>
      <c r="AL133" s="27">
        <f t="shared" si="305"/>
        <v>0.16301271780225335</v>
      </c>
      <c r="AM133" s="27">
        <f t="shared" si="306"/>
        <v>0.22060877613579977</v>
      </c>
      <c r="AS133" t="str">
        <f t="shared" si="320"/>
        <v>52 Skilled metal, electrical and electronic trades</v>
      </c>
      <c r="AT133" s="27">
        <f t="shared" si="307"/>
        <v>0.26183540154956875</v>
      </c>
      <c r="AU133" s="27">
        <f t="shared" si="307"/>
        <v>-0.31306427689041971</v>
      </c>
      <c r="AV133" s="27">
        <f t="shared" si="307"/>
        <v>6.7865888220215442E-2</v>
      </c>
      <c r="AW133" s="27">
        <f t="shared" si="307"/>
        <v>0.4775715102377629</v>
      </c>
      <c r="AX133" s="27">
        <f t="shared" si="308"/>
        <v>0.54543739845797834</v>
      </c>
      <c r="BD133" t="str">
        <f t="shared" si="321"/>
        <v>52 Skilled metal, electrical and electronic trades</v>
      </c>
      <c r="BE133" s="27">
        <f t="shared" si="309"/>
        <v>-0.33543400787308464</v>
      </c>
      <c r="BF133" s="27">
        <f t="shared" si="309"/>
        <v>-0.69178434597158933</v>
      </c>
      <c r="BG133" s="27">
        <f t="shared" si="309"/>
        <v>-0.1012545024726581</v>
      </c>
      <c r="BH133" s="27">
        <f t="shared" si="309"/>
        <v>-0.16731364053502418</v>
      </c>
      <c r="BI133" s="27">
        <f t="shared" si="310"/>
        <v>-0.26856814300768228</v>
      </c>
      <c r="BO133" t="str">
        <f t="shared" si="322"/>
        <v>52 Skilled metal, electrical and electronic trades</v>
      </c>
      <c r="BP133" s="27">
        <f t="shared" si="311"/>
        <v>0.51007701776491832</v>
      </c>
      <c r="BQ133" s="27">
        <f t="shared" si="311"/>
        <v>-1.4077264860876166</v>
      </c>
      <c r="BR133" s="27">
        <f t="shared" si="311"/>
        <v>-2.9769400326840056E-2</v>
      </c>
      <c r="BS133" s="27">
        <f t="shared" si="311"/>
        <v>-0.66733401419371674</v>
      </c>
      <c r="BT133" s="27">
        <f t="shared" si="312"/>
        <v>-0.6971034145205568</v>
      </c>
      <c r="BZ133" t="str">
        <f t="shared" si="323"/>
        <v>52 Skilled metal, electrical and electronic trades</v>
      </c>
      <c r="CA133" s="68">
        <f t="shared" si="313"/>
        <v>-0.52642823157138219</v>
      </c>
      <c r="CB133" s="68">
        <f t="shared" si="313"/>
        <v>-0.55524096332026129</v>
      </c>
      <c r="CC133" s="68">
        <f t="shared" si="313"/>
        <v>1.1612067884460231E-2</v>
      </c>
      <c r="CD133" s="68">
        <f t="shared" si="313"/>
        <v>-1.0820946511972038</v>
      </c>
      <c r="CE133" s="68">
        <f t="shared" si="314"/>
        <v>-1.0704825833127436</v>
      </c>
      <c r="CK133" t="str">
        <f t="shared" si="324"/>
        <v>52 Skilled metal, electrical and electronic trades</v>
      </c>
      <c r="CL133" s="68">
        <f t="shared" si="315"/>
        <v>0.1267662471427099</v>
      </c>
      <c r="CM133" s="68">
        <f t="shared" si="315"/>
        <v>-0.23600103253200244</v>
      </c>
      <c r="CN133" s="68">
        <f t="shared" si="315"/>
        <v>9.6587722505180218E-2</v>
      </c>
      <c r="CO133" s="68">
        <f t="shared" si="315"/>
        <v>-0.26132030784740301</v>
      </c>
      <c r="CP133" s="68">
        <f t="shared" si="316"/>
        <v>-0.16473258534222279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-5.2937197054676189E-3</v>
      </c>
      <c r="C134" s="27">
        <f t="shared" si="299"/>
        <v>-1.0642235083079387E-3</v>
      </c>
      <c r="D134" s="27">
        <f t="shared" si="299"/>
        <v>5.076620391259723E-3</v>
      </c>
      <c r="E134" s="27">
        <f t="shared" si="299"/>
        <v>1.3843528834187359E-3</v>
      </c>
      <c r="F134" s="27">
        <f t="shared" si="300"/>
        <v>6.4609732746784589E-3</v>
      </c>
      <c r="L134" t="str">
        <f t="shared" si="317"/>
        <v>53 Skilled construction and building trades</v>
      </c>
      <c r="M134" s="27">
        <f t="shared" si="301"/>
        <v>2.3061979263933219E-2</v>
      </c>
      <c r="N134" s="27">
        <f t="shared" si="301"/>
        <v>-3.0769887309246013E-3</v>
      </c>
      <c r="O134" s="27">
        <f t="shared" si="301"/>
        <v>4.1122015424503999E-2</v>
      </c>
      <c r="P134" s="27">
        <f t="shared" si="301"/>
        <v>7.662203526890643E-2</v>
      </c>
      <c r="Q134" s="27">
        <f t="shared" si="302"/>
        <v>0.11774405069341043</v>
      </c>
      <c r="W134" t="str">
        <f t="shared" si="318"/>
        <v>53 Skilled construction and building trades</v>
      </c>
      <c r="X134" s="27">
        <f t="shared" si="303"/>
        <v>-7.0413855529086744E-3</v>
      </c>
      <c r="Y134" s="27">
        <f t="shared" si="303"/>
        <v>-0.11054163993364863</v>
      </c>
      <c r="Z134" s="27">
        <f t="shared" si="303"/>
        <v>9.7163927138907535E-2</v>
      </c>
      <c r="AA134" s="27">
        <f t="shared" si="303"/>
        <v>0.11356409173445414</v>
      </c>
      <c r="AB134" s="27">
        <f t="shared" si="304"/>
        <v>0.21072801887336168</v>
      </c>
      <c r="AH134" t="str">
        <f t="shared" si="319"/>
        <v>53 Skilled construction and building trades</v>
      </c>
      <c r="AI134" s="27">
        <f t="shared" si="305"/>
        <v>8.7972204031369738E-2</v>
      </c>
      <c r="AJ134" s="27">
        <f t="shared" si="305"/>
        <v>-7.5695870967536494E-2</v>
      </c>
      <c r="AK134" s="27">
        <f t="shared" si="305"/>
        <v>7.5450242444308979E-2</v>
      </c>
      <c r="AL134" s="27">
        <f t="shared" si="305"/>
        <v>0.11178568174897863</v>
      </c>
      <c r="AM134" s="27">
        <f t="shared" si="306"/>
        <v>0.18723592419328761</v>
      </c>
      <c r="AS134" t="str">
        <f t="shared" si="320"/>
        <v>53 Skilled construction and building trades</v>
      </c>
      <c r="AT134" s="27">
        <f t="shared" si="307"/>
        <v>-6.1574759966313009E-3</v>
      </c>
      <c r="AU134" s="27">
        <f t="shared" si="307"/>
        <v>-6.0591579843163768E-2</v>
      </c>
      <c r="AV134" s="27">
        <f t="shared" si="307"/>
        <v>0.10307667011290977</v>
      </c>
      <c r="AW134" s="27">
        <f t="shared" si="307"/>
        <v>5.1868357987545188E-2</v>
      </c>
      <c r="AX134" s="27">
        <f t="shared" si="308"/>
        <v>0.15494502810045496</v>
      </c>
      <c r="BD134" t="str">
        <f t="shared" si="321"/>
        <v>53 Skilled construction and building trades</v>
      </c>
      <c r="BE134" s="27">
        <f t="shared" si="309"/>
        <v>-1.251259525570477</v>
      </c>
      <c r="BF134" s="27">
        <f t="shared" si="309"/>
        <v>-0.32363257850730509</v>
      </c>
      <c r="BG134" s="27">
        <f t="shared" si="309"/>
        <v>-0.19978444769725634</v>
      </c>
      <c r="BH134" s="27">
        <f t="shared" si="309"/>
        <v>-0.80382978224977375</v>
      </c>
      <c r="BI134" s="27">
        <f t="shared" si="310"/>
        <v>-1.0036142299470301</v>
      </c>
      <c r="BO134" t="str">
        <f t="shared" si="322"/>
        <v>53 Skilled construction and building trades</v>
      </c>
      <c r="BP134" s="27">
        <f t="shared" si="311"/>
        <v>0.5455728147476524</v>
      </c>
      <c r="BQ134" s="27">
        <f t="shared" si="311"/>
        <v>-1.3119672531087971</v>
      </c>
      <c r="BR134" s="27">
        <f t="shared" si="311"/>
        <v>0.53153674625345992</v>
      </c>
      <c r="BS134" s="27">
        <f t="shared" si="311"/>
        <v>-5.9079559969851481E-2</v>
      </c>
      <c r="BT134" s="27">
        <f t="shared" si="312"/>
        <v>0.47245718628360844</v>
      </c>
      <c r="BZ134" t="str">
        <f t="shared" si="323"/>
        <v>53 Skilled construction and building trades</v>
      </c>
      <c r="CA134" s="68">
        <f t="shared" si="313"/>
        <v>-0.72068278745668568</v>
      </c>
      <c r="CB134" s="68">
        <f t="shared" si="313"/>
        <v>-0.37586257851011817</v>
      </c>
      <c r="CC134" s="68">
        <f t="shared" si="313"/>
        <v>0.28617850932364952</v>
      </c>
      <c r="CD134" s="68">
        <f t="shared" si="313"/>
        <v>-0.10037554893071166</v>
      </c>
      <c r="CE134" s="68">
        <f t="shared" si="314"/>
        <v>0.18580296039293787</v>
      </c>
      <c r="CK134" t="str">
        <f t="shared" si="324"/>
        <v>53 Skilled construction and building trades</v>
      </c>
      <c r="CL134" s="68">
        <f t="shared" si="315"/>
        <v>-0.14637592057542137</v>
      </c>
      <c r="CM134" s="68">
        <f t="shared" si="315"/>
        <v>-0.33102968360751173</v>
      </c>
      <c r="CN134" s="68">
        <f t="shared" si="315"/>
        <v>-0.16364048909075524</v>
      </c>
      <c r="CO134" s="68">
        <f t="shared" si="315"/>
        <v>-0.75864152425405162</v>
      </c>
      <c r="CP134" s="68">
        <f t="shared" si="316"/>
        <v>-0.92228201334480686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4.556349160977996E-3</v>
      </c>
      <c r="C135" s="27">
        <f t="shared" si="299"/>
        <v>5.6293544037410784E-3</v>
      </c>
      <c r="D135" s="27">
        <f t="shared" si="299"/>
        <v>2.5911422169385356E-2</v>
      </c>
      <c r="E135" s="27">
        <f t="shared" si="299"/>
        <v>3.9625443386260617E-2</v>
      </c>
      <c r="F135" s="27">
        <f t="shared" si="300"/>
        <v>6.5536865555645973E-2</v>
      </c>
      <c r="L135" t="str">
        <f t="shared" si="317"/>
        <v>54 Textiles, printing and other skilled trades</v>
      </c>
      <c r="M135" s="27">
        <f t="shared" si="301"/>
        <v>7.9999582104417932E-2</v>
      </c>
      <c r="N135" s="27">
        <f t="shared" si="301"/>
        <v>4.4463502770048513E-2</v>
      </c>
      <c r="O135" s="27">
        <f t="shared" si="301"/>
        <v>0.21419472378425519</v>
      </c>
      <c r="P135" s="27">
        <f t="shared" si="301"/>
        <v>0.46799520346074852</v>
      </c>
      <c r="Q135" s="27">
        <f t="shared" si="302"/>
        <v>0.68218992724500371</v>
      </c>
      <c r="W135" t="str">
        <f t="shared" si="318"/>
        <v>54 Textiles, printing and other skilled trades</v>
      </c>
      <c r="X135" s="27">
        <f t="shared" si="303"/>
        <v>0.10106227060992157</v>
      </c>
      <c r="Y135" s="27">
        <f t="shared" si="303"/>
        <v>-0.12607940186122346</v>
      </c>
      <c r="Z135" s="27">
        <f t="shared" si="303"/>
        <v>0.46729479515548844</v>
      </c>
      <c r="AA135" s="27">
        <f t="shared" si="303"/>
        <v>0.71321849906411439</v>
      </c>
      <c r="AB135" s="27">
        <f t="shared" si="304"/>
        <v>1.1805132942196028</v>
      </c>
      <c r="AH135" t="str">
        <f t="shared" si="319"/>
        <v>54 Textiles, printing and other skilled trades</v>
      </c>
      <c r="AI135" s="27">
        <f t="shared" si="305"/>
        <v>-4.4936202315466467E-3</v>
      </c>
      <c r="AJ135" s="27">
        <f t="shared" si="305"/>
        <v>-2.2648126908908717E-2</v>
      </c>
      <c r="AK135" s="27">
        <f t="shared" si="305"/>
        <v>8.2602798314686199E-2</v>
      </c>
      <c r="AL135" s="27">
        <f t="shared" si="305"/>
        <v>0.20896540529913488</v>
      </c>
      <c r="AM135" s="27">
        <f t="shared" si="306"/>
        <v>0.29156820361382108</v>
      </c>
      <c r="AS135" t="str">
        <f t="shared" si="320"/>
        <v>54 Textiles, printing and other skilled trades</v>
      </c>
      <c r="AT135" s="27">
        <f t="shared" si="307"/>
        <v>8.2350168967471049E-4</v>
      </c>
      <c r="AU135" s="27">
        <f t="shared" si="307"/>
        <v>-3.2539837736979882E-2</v>
      </c>
      <c r="AV135" s="27">
        <f t="shared" si="307"/>
        <v>0.13857109283576596</v>
      </c>
      <c r="AW135" s="27">
        <f t="shared" si="307"/>
        <v>0.22478939797304487</v>
      </c>
      <c r="AX135" s="27">
        <f t="shared" si="308"/>
        <v>0.36336049080881083</v>
      </c>
      <c r="BD135" t="str">
        <f t="shared" si="321"/>
        <v>54 Textiles, printing and other skilled trades</v>
      </c>
      <c r="BE135" s="27">
        <f t="shared" si="309"/>
        <v>-0.42951638513303259</v>
      </c>
      <c r="BF135" s="27">
        <f t="shared" si="309"/>
        <v>-0.14376014483875732</v>
      </c>
      <c r="BG135" s="27">
        <f t="shared" si="309"/>
        <v>0.65748930522434001</v>
      </c>
      <c r="BH135" s="27">
        <f t="shared" si="309"/>
        <v>0.63832468062379188</v>
      </c>
      <c r="BI135" s="27">
        <f t="shared" si="310"/>
        <v>1.2958139858481319</v>
      </c>
      <c r="BO135" t="str">
        <f t="shared" si="322"/>
        <v>54 Textiles, printing and other skilled trades</v>
      </c>
      <c r="BP135" s="27">
        <f t="shared" si="311"/>
        <v>-0.76546060262118587</v>
      </c>
      <c r="BQ135" s="27">
        <f t="shared" si="311"/>
        <v>-0.35156423234246015</v>
      </c>
      <c r="BR135" s="27">
        <f t="shared" si="311"/>
        <v>-0.16483440018530215</v>
      </c>
      <c r="BS135" s="27">
        <f t="shared" si="311"/>
        <v>-0.41151921320176532</v>
      </c>
      <c r="BT135" s="27">
        <f t="shared" si="312"/>
        <v>-0.57635361338706748</v>
      </c>
      <c r="BZ135" t="str">
        <f t="shared" si="323"/>
        <v>54 Textiles, printing and other skilled trades</v>
      </c>
      <c r="CA135" s="68">
        <f t="shared" si="313"/>
        <v>-0.71244654487764159</v>
      </c>
      <c r="CB135" s="68">
        <f t="shared" si="313"/>
        <v>-0.49546723514811353</v>
      </c>
      <c r="CC135" s="68">
        <f t="shared" si="313"/>
        <v>0.44136659956369506</v>
      </c>
      <c r="CD135" s="68">
        <f t="shared" si="313"/>
        <v>-0.73374369898587988</v>
      </c>
      <c r="CE135" s="68">
        <f t="shared" si="314"/>
        <v>-0.29237709942218482</v>
      </c>
      <c r="CK135" t="str">
        <f t="shared" si="324"/>
        <v>54 Textiles, printing and other skilled trades</v>
      </c>
      <c r="CL135" s="68">
        <f t="shared" si="315"/>
        <v>-8.6517211074158329E-2</v>
      </c>
      <c r="CM135" s="68">
        <f t="shared" si="315"/>
        <v>-0.17565361155818859</v>
      </c>
      <c r="CN135" s="68">
        <f t="shared" si="315"/>
        <v>-0.27325991496452162</v>
      </c>
      <c r="CO135" s="68">
        <f t="shared" si="315"/>
        <v>-0.3531414748603231</v>
      </c>
      <c r="CP135" s="68">
        <f t="shared" si="316"/>
        <v>-0.62640138982484472</v>
      </c>
    </row>
    <row r="136" spans="1:94" x14ac:dyDescent="0.2">
      <c r="A136" t="str">
        <f t="shared" si="298"/>
        <v>61 Caring personal service occupations</v>
      </c>
      <c r="B136" s="27">
        <f t="shared" si="299"/>
        <v>9.9377400422708539E-3</v>
      </c>
      <c r="C136" s="27">
        <f t="shared" si="299"/>
        <v>-5.2777918393049489E-4</v>
      </c>
      <c r="D136" s="27">
        <f t="shared" si="299"/>
        <v>2.1154460373485284E-2</v>
      </c>
      <c r="E136" s="27">
        <f t="shared" si="299"/>
        <v>3.465243519153885E-2</v>
      </c>
      <c r="F136" s="27">
        <f t="shared" si="300"/>
        <v>5.5806895565024134E-2</v>
      </c>
      <c r="L136" t="str">
        <f t="shared" si="317"/>
        <v>61 Caring personal service occupations</v>
      </c>
      <c r="M136" s="27">
        <f t="shared" si="301"/>
        <v>0.68217391883744805</v>
      </c>
      <c r="N136" s="27">
        <f t="shared" si="301"/>
        <v>1.6794972362693006E-2</v>
      </c>
      <c r="O136" s="27">
        <f t="shared" si="301"/>
        <v>0.95261366860794761</v>
      </c>
      <c r="P136" s="27">
        <f t="shared" si="301"/>
        <v>1.4241216695040402</v>
      </c>
      <c r="Q136" s="27">
        <f t="shared" si="302"/>
        <v>2.3767353381119878</v>
      </c>
      <c r="W136" t="str">
        <f t="shared" si="318"/>
        <v>61 Caring personal service occupations</v>
      </c>
      <c r="X136" s="27">
        <f t="shared" si="303"/>
        <v>1.1897504053255634</v>
      </c>
      <c r="Y136" s="27">
        <f t="shared" si="303"/>
        <v>-0.47166371587283695</v>
      </c>
      <c r="Z136" s="27">
        <f t="shared" si="303"/>
        <v>1.3239006057784515</v>
      </c>
      <c r="AA136" s="27">
        <f t="shared" si="303"/>
        <v>1.8229587299144452</v>
      </c>
      <c r="AB136" s="27">
        <f t="shared" si="304"/>
        <v>3.1468593356928967</v>
      </c>
      <c r="AH136" t="str">
        <f t="shared" si="319"/>
        <v>61 Caring personal service occupations</v>
      </c>
      <c r="AI136" s="27">
        <f t="shared" si="305"/>
        <v>0.28787869454845882</v>
      </c>
      <c r="AJ136" s="27">
        <f t="shared" si="305"/>
        <v>-0.33533871615133393</v>
      </c>
      <c r="AK136" s="27">
        <f t="shared" si="305"/>
        <v>0.16559807599744225</v>
      </c>
      <c r="AL136" s="27">
        <f t="shared" si="305"/>
        <v>0.48589630295717701</v>
      </c>
      <c r="AM136" s="27">
        <f t="shared" si="306"/>
        <v>0.65149437895461926</v>
      </c>
      <c r="AS136" t="str">
        <f t="shared" si="320"/>
        <v>61 Caring personal service occupations</v>
      </c>
      <c r="AT136" s="27">
        <f t="shared" si="307"/>
        <v>0.4526886256724465</v>
      </c>
      <c r="AU136" s="27">
        <f t="shared" si="307"/>
        <v>-0.18520577475238653</v>
      </c>
      <c r="AV136" s="27">
        <f t="shared" si="307"/>
        <v>0.196352299080778</v>
      </c>
      <c r="AW136" s="27">
        <f t="shared" si="307"/>
        <v>0.43761270159662313</v>
      </c>
      <c r="AX136" s="27">
        <f t="shared" si="308"/>
        <v>0.63396500067740114</v>
      </c>
      <c r="BD136" t="str">
        <f t="shared" si="321"/>
        <v>61 Caring personal service occupations</v>
      </c>
      <c r="BE136" s="27">
        <f t="shared" si="309"/>
        <v>1.0920086105044078</v>
      </c>
      <c r="BF136" s="27">
        <f t="shared" si="309"/>
        <v>-0.33682758614236263</v>
      </c>
      <c r="BG136" s="27">
        <f t="shared" si="309"/>
        <v>1.0200972239891044</v>
      </c>
      <c r="BH136" s="27">
        <f t="shared" si="309"/>
        <v>3.4312980119121796</v>
      </c>
      <c r="BI136" s="27">
        <f t="shared" si="310"/>
        <v>4.4513952359012841</v>
      </c>
      <c r="BO136" t="str">
        <f t="shared" si="322"/>
        <v>61 Caring personal service occupations</v>
      </c>
      <c r="BP136" s="27">
        <f t="shared" si="311"/>
        <v>-0.78066395763167407</v>
      </c>
      <c r="BQ136" s="27">
        <f t="shared" si="311"/>
        <v>-1.4211850938416362</v>
      </c>
      <c r="BR136" s="27">
        <f t="shared" si="311"/>
        <v>1.0907290163242322E-2</v>
      </c>
      <c r="BS136" s="27">
        <f t="shared" si="311"/>
        <v>-1.6394718807089497</v>
      </c>
      <c r="BT136" s="27">
        <f t="shared" si="312"/>
        <v>-1.6285645905457073</v>
      </c>
      <c r="BZ136" t="str">
        <f t="shared" si="323"/>
        <v>61 Caring personal service occupations</v>
      </c>
      <c r="CA136" s="68">
        <f t="shared" si="313"/>
        <v>-1.8313323641144179</v>
      </c>
      <c r="CB136" s="68">
        <f t="shared" si="313"/>
        <v>-0.41819355876364961</v>
      </c>
      <c r="CC136" s="68">
        <f t="shared" si="313"/>
        <v>-0.25750744670482728</v>
      </c>
      <c r="CD136" s="68">
        <f t="shared" si="313"/>
        <v>-0.28744562248212868</v>
      </c>
      <c r="CE136" s="68">
        <f t="shared" si="314"/>
        <v>-0.54495306918695596</v>
      </c>
      <c r="CK136" t="str">
        <f t="shared" si="324"/>
        <v>61 Caring personal service occupations</v>
      </c>
      <c r="CL136" s="68">
        <f t="shared" si="315"/>
        <v>-0.10296599253855188</v>
      </c>
      <c r="CM136" s="68">
        <f t="shared" si="315"/>
        <v>-1.2477556542784318E-2</v>
      </c>
      <c r="CN136" s="68">
        <f t="shared" si="315"/>
        <v>0.1205039119699734</v>
      </c>
      <c r="CO136" s="68">
        <f t="shared" si="315"/>
        <v>0.15865722955392136</v>
      </c>
      <c r="CP136" s="68">
        <f t="shared" si="316"/>
        <v>0.27916114152389476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1.163349393621815E-2</v>
      </c>
      <c r="C137" s="27">
        <f t="shared" si="299"/>
        <v>3.9398142765614472E-3</v>
      </c>
      <c r="D137" s="27">
        <f t="shared" si="299"/>
        <v>6.6112158802199977E-3</v>
      </c>
      <c r="E137" s="27">
        <f t="shared" si="299"/>
        <v>1.6801276430230723E-2</v>
      </c>
      <c r="F137" s="27">
        <f t="shared" si="300"/>
        <v>2.3412492310450721E-2</v>
      </c>
      <c r="L137" t="str">
        <f t="shared" si="317"/>
        <v>62 Leisure, travel and related personal service occupations</v>
      </c>
      <c r="M137" s="27">
        <f t="shared" si="301"/>
        <v>0.13240222067801155</v>
      </c>
      <c r="N137" s="27">
        <f t="shared" si="301"/>
        <v>-2.1466161339459111E-2</v>
      </c>
      <c r="O137" s="27">
        <f t="shared" si="301"/>
        <v>6.29642358617305E-2</v>
      </c>
      <c r="P137" s="27">
        <f t="shared" si="301"/>
        <v>0.17485249928332036</v>
      </c>
      <c r="Q137" s="27">
        <f t="shared" si="302"/>
        <v>0.23781673514505086</v>
      </c>
      <c r="W137" t="str">
        <f t="shared" si="318"/>
        <v>62 Leisure, travel and related personal service occupations</v>
      </c>
      <c r="X137" s="27">
        <f t="shared" si="303"/>
        <v>0.48606672754580504</v>
      </c>
      <c r="Y137" s="27">
        <f t="shared" si="303"/>
        <v>-0.19572124348097741</v>
      </c>
      <c r="Z137" s="27">
        <f t="shared" si="303"/>
        <v>0.36848572802552315</v>
      </c>
      <c r="AA137" s="27">
        <f t="shared" si="303"/>
        <v>0.88317961337791173</v>
      </c>
      <c r="AB137" s="27">
        <f t="shared" si="304"/>
        <v>1.2516653414034349</v>
      </c>
      <c r="AH137" t="str">
        <f t="shared" si="319"/>
        <v>62 Leisure, travel and related personal service occupations</v>
      </c>
      <c r="AI137" s="27">
        <f t="shared" si="305"/>
        <v>0.30404080028474434</v>
      </c>
      <c r="AJ137" s="27">
        <f t="shared" si="305"/>
        <v>-0.10341753928387476</v>
      </c>
      <c r="AK137" s="27">
        <f t="shared" si="305"/>
        <v>9.1497196144431747E-2</v>
      </c>
      <c r="AL137" s="27">
        <f t="shared" si="305"/>
        <v>0.48414379186695733</v>
      </c>
      <c r="AM137" s="27">
        <f t="shared" si="306"/>
        <v>0.57564098801138908</v>
      </c>
      <c r="AS137" t="str">
        <f t="shared" si="320"/>
        <v>62 Leisure, travel and related personal service occupations</v>
      </c>
      <c r="AT137" s="27">
        <f t="shared" si="307"/>
        <v>0.41891360088592067</v>
      </c>
      <c r="AU137" s="27">
        <f t="shared" si="307"/>
        <v>-1.3455843460645989E-2</v>
      </c>
      <c r="AV137" s="27">
        <f t="shared" si="307"/>
        <v>0.1720375779249872</v>
      </c>
      <c r="AW137" s="27">
        <f t="shared" si="307"/>
        <v>0.81313278540915723</v>
      </c>
      <c r="AX137" s="27">
        <f t="shared" si="308"/>
        <v>0.98517036333414443</v>
      </c>
      <c r="BD137" t="str">
        <f t="shared" si="321"/>
        <v>62 Leisure, travel and related personal service occupations</v>
      </c>
      <c r="BE137" s="27">
        <f t="shared" si="309"/>
        <v>-0.13769101964241059</v>
      </c>
      <c r="BF137" s="27">
        <f t="shared" si="309"/>
        <v>-8.4762466299342698E-2</v>
      </c>
      <c r="BG137" s="27">
        <f t="shared" si="309"/>
        <v>-0.51120452945155215</v>
      </c>
      <c r="BH137" s="27">
        <f t="shared" si="309"/>
        <v>-0.48887337893496374</v>
      </c>
      <c r="BI137" s="27">
        <f t="shared" si="310"/>
        <v>-1.0000779083865159</v>
      </c>
      <c r="BO137" t="str">
        <f t="shared" si="322"/>
        <v>62 Leisure, travel and related personal service occupations</v>
      </c>
      <c r="BP137" s="27">
        <f t="shared" si="311"/>
        <v>-0.22031309923530351</v>
      </c>
      <c r="BQ137" s="27">
        <f t="shared" si="311"/>
        <v>-0.40720187076375325</v>
      </c>
      <c r="BR137" s="27">
        <f t="shared" si="311"/>
        <v>-0.5487250227497138</v>
      </c>
      <c r="BS137" s="27">
        <f t="shared" si="311"/>
        <v>-0.68332898309839729</v>
      </c>
      <c r="BT137" s="27">
        <f t="shared" si="312"/>
        <v>-1.2320540058481111</v>
      </c>
      <c r="BZ137" t="str">
        <f t="shared" si="323"/>
        <v>62 Leisure, travel and related personal service occupations</v>
      </c>
      <c r="CA137" s="68">
        <f t="shared" si="313"/>
        <v>0.15366168870173524</v>
      </c>
      <c r="CB137" s="68">
        <f t="shared" si="313"/>
        <v>-0.58782154675647202</v>
      </c>
      <c r="CC137" s="68">
        <f t="shared" si="313"/>
        <v>-0.15093800301615046</v>
      </c>
      <c r="CD137" s="68">
        <f t="shared" si="313"/>
        <v>-0.70339106476299706</v>
      </c>
      <c r="CE137" s="68">
        <f t="shared" si="314"/>
        <v>-0.85432906777914752</v>
      </c>
      <c r="CK137" t="str">
        <f t="shared" si="324"/>
        <v>62 Leisure, travel and related personal service occupations</v>
      </c>
      <c r="CL137" s="68">
        <f t="shared" si="315"/>
        <v>3.7201375625083744E-2</v>
      </c>
      <c r="CM137" s="68">
        <f t="shared" si="315"/>
        <v>-0.13519445608232994</v>
      </c>
      <c r="CN137" s="68">
        <f t="shared" si="315"/>
        <v>-0.24549206981856375</v>
      </c>
      <c r="CO137" s="68">
        <f t="shared" si="315"/>
        <v>-8.9948126727677158E-2</v>
      </c>
      <c r="CP137" s="68">
        <f t="shared" si="316"/>
        <v>-0.33544019654624091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-5.553524512768573E-5</v>
      </c>
      <c r="C138" s="27">
        <f t="shared" si="299"/>
        <v>2.8720638930623127E-4</v>
      </c>
      <c r="D138" s="27">
        <f t="shared" si="299"/>
        <v>-1.4828392099944677E-5</v>
      </c>
      <c r="E138" s="27">
        <f t="shared" si="299"/>
        <v>8.3753567759217804E-4</v>
      </c>
      <c r="F138" s="27">
        <f t="shared" si="300"/>
        <v>8.2270728549223337E-4</v>
      </c>
      <c r="L138" t="str">
        <f t="shared" si="317"/>
        <v>63 Community and civil enforcement occupations</v>
      </c>
      <c r="M138" s="27">
        <f t="shared" si="301"/>
        <v>-1.681426444379408E-3</v>
      </c>
      <c r="N138" s="27">
        <f t="shared" si="301"/>
        <v>1.5390002532025104E-2</v>
      </c>
      <c r="O138" s="27">
        <f t="shared" si="301"/>
        <v>-9.6270448217116375E-3</v>
      </c>
      <c r="P138" s="27">
        <f t="shared" si="301"/>
        <v>1.789838769084405E-2</v>
      </c>
      <c r="Q138" s="27">
        <f t="shared" si="302"/>
        <v>8.2713428691324128E-3</v>
      </c>
      <c r="W138" t="str">
        <f t="shared" si="318"/>
        <v>63 Community and civil enforcement occupations</v>
      </c>
      <c r="X138" s="27">
        <f t="shared" si="303"/>
        <v>7.2519696439263259E-3</v>
      </c>
      <c r="Y138" s="27">
        <f t="shared" si="303"/>
        <v>1.3620581358743167E-2</v>
      </c>
      <c r="Z138" s="27">
        <f t="shared" si="303"/>
        <v>3.1996181962730963E-3</v>
      </c>
      <c r="AA138" s="27">
        <f t="shared" si="303"/>
        <v>4.2629527224445685E-2</v>
      </c>
      <c r="AB138" s="27">
        <f t="shared" si="304"/>
        <v>4.5829145420718781E-2</v>
      </c>
      <c r="AH138" t="str">
        <f t="shared" si="319"/>
        <v>63 Community and civil enforcement occupations</v>
      </c>
      <c r="AI138" s="27">
        <f t="shared" si="305"/>
        <v>-2.0713809878391345E-3</v>
      </c>
      <c r="AJ138" s="27">
        <f t="shared" si="305"/>
        <v>1.2140232894071672E-2</v>
      </c>
      <c r="AK138" s="27">
        <f t="shared" si="305"/>
        <v>-1.298352147407543E-2</v>
      </c>
      <c r="AL138" s="27">
        <f t="shared" si="305"/>
        <v>8.603058287867546E-3</v>
      </c>
      <c r="AM138" s="27">
        <f t="shared" si="306"/>
        <v>-4.3804631862078836E-3</v>
      </c>
      <c r="AS138" t="str">
        <f t="shared" si="320"/>
        <v>63 Community and civil enforcement occupations</v>
      </c>
      <c r="AT138" s="27">
        <f t="shared" si="307"/>
        <v>-6.1236293366763797E-3</v>
      </c>
      <c r="AU138" s="27">
        <f t="shared" si="307"/>
        <v>9.7235106382122377E-3</v>
      </c>
      <c r="AV138" s="27">
        <f t="shared" si="307"/>
        <v>-1.5294365432151735E-2</v>
      </c>
      <c r="AW138" s="27">
        <f t="shared" si="307"/>
        <v>2.3439195437010979E-3</v>
      </c>
      <c r="AX138" s="27">
        <f t="shared" si="308"/>
        <v>-1.2950445888450637E-2</v>
      </c>
      <c r="BD138" t="str">
        <f t="shared" si="321"/>
        <v>63 Community and civil enforcement occupations</v>
      </c>
      <c r="BE138" s="27">
        <f t="shared" si="309"/>
        <v>-6.4827311092657311E-2</v>
      </c>
      <c r="BF138" s="27">
        <f t="shared" si="309"/>
        <v>5.4828117476540969E-2</v>
      </c>
      <c r="BG138" s="27">
        <f t="shared" si="309"/>
        <v>-5.9914778520519504E-2</v>
      </c>
      <c r="BH138" s="27">
        <f t="shared" si="309"/>
        <v>9.5506325046614132E-3</v>
      </c>
      <c r="BI138" s="27">
        <f t="shared" si="310"/>
        <v>-5.0364146015858091E-2</v>
      </c>
      <c r="BO138" t="str">
        <f t="shared" si="322"/>
        <v>63 Community and civil enforcement occupations</v>
      </c>
      <c r="BP138" s="27">
        <f t="shared" si="311"/>
        <v>-3.7575503600582288E-2</v>
      </c>
      <c r="BQ138" s="27">
        <f t="shared" si="311"/>
        <v>3.3859285018726371E-2</v>
      </c>
      <c r="BR138" s="27">
        <f t="shared" si="311"/>
        <v>-6.4031472185951482E-2</v>
      </c>
      <c r="BS138" s="27">
        <f t="shared" si="311"/>
        <v>-7.1651323471748352E-3</v>
      </c>
      <c r="BT138" s="27">
        <f t="shared" si="312"/>
        <v>-7.1196604533126318E-2</v>
      </c>
      <c r="BZ138" t="str">
        <f t="shared" si="323"/>
        <v>63 Community and civil enforcement occupations</v>
      </c>
      <c r="CA138" s="68">
        <f t="shared" si="313"/>
        <v>-3.4866041449063301E-2</v>
      </c>
      <c r="CB138" s="68">
        <f t="shared" si="313"/>
        <v>2.1604102258672681E-2</v>
      </c>
      <c r="CC138" s="68">
        <f t="shared" si="313"/>
        <v>-3.7599268508200917E-2</v>
      </c>
      <c r="CD138" s="68">
        <f t="shared" si="313"/>
        <v>-2.1780444801306406E-2</v>
      </c>
      <c r="CE138" s="68">
        <f t="shared" si="314"/>
        <v>-5.9379713309507323E-2</v>
      </c>
      <c r="CK138" t="str">
        <f t="shared" si="324"/>
        <v>63 Community and civil enforcement occupations</v>
      </c>
      <c r="CL138" s="68">
        <f t="shared" si="315"/>
        <v>-1.185792726359506E-2</v>
      </c>
      <c r="CM138" s="68">
        <f t="shared" si="315"/>
        <v>1.2509686638024042E-2</v>
      </c>
      <c r="CN138" s="68">
        <f t="shared" si="315"/>
        <v>-2.6575309483249661E-2</v>
      </c>
      <c r="CO138" s="68">
        <f t="shared" si="315"/>
        <v>-6.1821960668788957E-3</v>
      </c>
      <c r="CP138" s="68">
        <f t="shared" si="316"/>
        <v>-3.275750555012856E-2</v>
      </c>
    </row>
    <row r="139" spans="1:94" x14ac:dyDescent="0.2">
      <c r="A139" t="str">
        <f t="shared" si="298"/>
        <v>71 Sales occupations</v>
      </c>
      <c r="B139" s="27">
        <f t="shared" si="299"/>
        <v>2.1621679456978848E-2</v>
      </c>
      <c r="C139" s="27">
        <f t="shared" si="299"/>
        <v>-1.0455071187359249E-2</v>
      </c>
      <c r="D139" s="27">
        <f t="shared" si="299"/>
        <v>1.7939612659243626E-2</v>
      </c>
      <c r="E139" s="27">
        <f t="shared" si="299"/>
        <v>4.5168669427466362E-2</v>
      </c>
      <c r="F139" s="27">
        <f t="shared" si="300"/>
        <v>6.3108282086709988E-2</v>
      </c>
      <c r="L139" t="str">
        <f t="shared" si="317"/>
        <v>71 Sales occupations</v>
      </c>
      <c r="M139" s="27">
        <f t="shared" si="301"/>
        <v>0.32768558245716761</v>
      </c>
      <c r="N139" s="27">
        <f t="shared" si="301"/>
        <v>0.2037310373727057</v>
      </c>
      <c r="O139" s="27">
        <f t="shared" si="301"/>
        <v>0.44569902653164561</v>
      </c>
      <c r="P139" s="27">
        <f t="shared" si="301"/>
        <v>1.1350665564128319</v>
      </c>
      <c r="Q139" s="27">
        <f t="shared" si="302"/>
        <v>1.5807655829444776</v>
      </c>
      <c r="W139" t="str">
        <f t="shared" si="318"/>
        <v>71 Sales occupations</v>
      </c>
      <c r="X139" s="27">
        <f t="shared" si="303"/>
        <v>0.85487418135488635</v>
      </c>
      <c r="Y139" s="27">
        <f t="shared" si="303"/>
        <v>0.24963015707443414</v>
      </c>
      <c r="Z139" s="27">
        <f t="shared" si="303"/>
        <v>0.80191742353868545</v>
      </c>
      <c r="AA139" s="27">
        <f t="shared" si="303"/>
        <v>2.2131000020965015</v>
      </c>
      <c r="AB139" s="27">
        <f t="shared" si="304"/>
        <v>3.0150174256351869</v>
      </c>
      <c r="AH139" t="str">
        <f t="shared" si="319"/>
        <v>71 Sales occupations</v>
      </c>
      <c r="AI139" s="27">
        <f t="shared" si="305"/>
        <v>9.441996857654944E-2</v>
      </c>
      <c r="AJ139" s="27">
        <f t="shared" si="305"/>
        <v>9.1709428508571555E-2</v>
      </c>
      <c r="AK139" s="27">
        <f t="shared" si="305"/>
        <v>0.10076899962582697</v>
      </c>
      <c r="AL139" s="27">
        <f t="shared" si="305"/>
        <v>0.48452964710908475</v>
      </c>
      <c r="AM139" s="27">
        <f t="shared" si="306"/>
        <v>0.58529864673491172</v>
      </c>
      <c r="AS139" t="str">
        <f t="shared" si="320"/>
        <v>71 Sales occupations</v>
      </c>
      <c r="AT139" s="27">
        <f t="shared" si="307"/>
        <v>4.3571579848622255E-2</v>
      </c>
      <c r="AU139" s="27">
        <f t="shared" si="307"/>
        <v>5.4971902582807042E-2</v>
      </c>
      <c r="AV139" s="27">
        <f t="shared" si="307"/>
        <v>2.4079218413873393E-2</v>
      </c>
      <c r="AW139" s="27">
        <f t="shared" si="307"/>
        <v>0.38471431847142923</v>
      </c>
      <c r="AX139" s="27">
        <f t="shared" si="308"/>
        <v>0.40879353688530262</v>
      </c>
      <c r="BD139" t="str">
        <f t="shared" si="321"/>
        <v>71 Sales occupations</v>
      </c>
      <c r="BE139" s="27">
        <f t="shared" si="309"/>
        <v>-0.44771194893688637</v>
      </c>
      <c r="BF139" s="27">
        <f t="shared" si="309"/>
        <v>1.3635570306076783</v>
      </c>
      <c r="BG139" s="27">
        <f t="shared" si="309"/>
        <v>-5.4828766427297282E-2</v>
      </c>
      <c r="BH139" s="27">
        <f t="shared" si="309"/>
        <v>0.51637361130165971</v>
      </c>
      <c r="BI139" s="27">
        <f t="shared" si="310"/>
        <v>0.46154484487436243</v>
      </c>
      <c r="BO139" t="str">
        <f t="shared" si="322"/>
        <v>71 Sales occupations</v>
      </c>
      <c r="BP139" s="27">
        <f t="shared" si="311"/>
        <v>-1.1301807961070232</v>
      </c>
      <c r="BQ139" s="27">
        <f t="shared" si="311"/>
        <v>-0.44710342572801665</v>
      </c>
      <c r="BR139" s="27">
        <f t="shared" si="311"/>
        <v>-0.50816438611568238</v>
      </c>
      <c r="BS139" s="27">
        <f t="shared" si="311"/>
        <v>-1.9424709756380327</v>
      </c>
      <c r="BT139" s="27">
        <f t="shared" si="312"/>
        <v>-2.4506353617537151</v>
      </c>
      <c r="BZ139" t="str">
        <f t="shared" si="323"/>
        <v>71 Sales occupations</v>
      </c>
      <c r="CA139" s="68">
        <f t="shared" si="313"/>
        <v>-0.50821343340180469</v>
      </c>
      <c r="CB139" s="68">
        <f t="shared" si="313"/>
        <v>-0.94020796366502246</v>
      </c>
      <c r="CC139" s="68">
        <f t="shared" si="313"/>
        <v>-0.89499469314220015</v>
      </c>
      <c r="CD139" s="68">
        <f t="shared" si="313"/>
        <v>-3.7971070078206788</v>
      </c>
      <c r="CE139" s="68">
        <f t="shared" si="314"/>
        <v>-4.6921017009628789</v>
      </c>
      <c r="CK139" t="str">
        <f t="shared" si="324"/>
        <v>71 Sales occupations</v>
      </c>
      <c r="CL139" s="68">
        <f t="shared" si="315"/>
        <v>-2.9948700498741321E-2</v>
      </c>
      <c r="CM139" s="68">
        <f t="shared" si="315"/>
        <v>-0.3062506102030893</v>
      </c>
      <c r="CN139" s="68">
        <f t="shared" si="315"/>
        <v>-0.28280120968156863</v>
      </c>
      <c r="CO139" s="68">
        <f t="shared" si="315"/>
        <v>-0.4103199976690286</v>
      </c>
      <c r="CP139" s="68">
        <f t="shared" si="316"/>
        <v>-0.69312120735059723</v>
      </c>
    </row>
    <row r="140" spans="1:94" x14ac:dyDescent="0.2">
      <c r="A140" t="str">
        <f t="shared" si="298"/>
        <v>72 Customer service occupations</v>
      </c>
      <c r="B140" s="27">
        <f t="shared" si="299"/>
        <v>7.755363419889881E-3</v>
      </c>
      <c r="C140" s="27">
        <f t="shared" si="299"/>
        <v>8.2886881943185151E-3</v>
      </c>
      <c r="D140" s="27">
        <f t="shared" si="299"/>
        <v>2.128011960519692E-2</v>
      </c>
      <c r="E140" s="27">
        <f t="shared" si="299"/>
        <v>2.8061847781091706E-2</v>
      </c>
      <c r="F140" s="27">
        <f t="shared" si="300"/>
        <v>4.9341967386288627E-2</v>
      </c>
      <c r="L140" t="str">
        <f t="shared" si="317"/>
        <v>72 Customer service occupations</v>
      </c>
      <c r="M140" s="27">
        <f t="shared" si="301"/>
        <v>0.13661299434137675</v>
      </c>
      <c r="N140" s="27">
        <f t="shared" si="301"/>
        <v>3.8763415655938216E-2</v>
      </c>
      <c r="O140" s="27">
        <f t="shared" si="301"/>
        <v>0.196475156101374</v>
      </c>
      <c r="P140" s="27">
        <f t="shared" si="301"/>
        <v>0.2969252096698316</v>
      </c>
      <c r="Q140" s="27">
        <f t="shared" si="302"/>
        <v>0.49340036577120561</v>
      </c>
      <c r="W140" t="str">
        <f t="shared" si="318"/>
        <v>72 Customer service occupations</v>
      </c>
      <c r="X140" s="27">
        <f t="shared" si="303"/>
        <v>0.32025980647047758</v>
      </c>
      <c r="Y140" s="27">
        <f t="shared" si="303"/>
        <v>7.3684037455794105E-2</v>
      </c>
      <c r="Z140" s="27">
        <f t="shared" si="303"/>
        <v>0.46133226932562499</v>
      </c>
      <c r="AA140" s="27">
        <f t="shared" si="303"/>
        <v>0.84107449460685535</v>
      </c>
      <c r="AB140" s="27">
        <f t="shared" si="304"/>
        <v>1.3024067639324803</v>
      </c>
      <c r="AH140" t="str">
        <f t="shared" si="319"/>
        <v>72 Customer service occupations</v>
      </c>
      <c r="AI140" s="27">
        <f t="shared" si="305"/>
        <v>0.13810229222466641</v>
      </c>
      <c r="AJ140" s="27">
        <f t="shared" si="305"/>
        <v>7.543456981866048E-2</v>
      </c>
      <c r="AK140" s="27">
        <f t="shared" si="305"/>
        <v>0.1424703890044956</v>
      </c>
      <c r="AL140" s="27">
        <f t="shared" si="305"/>
        <v>0.21727621464170166</v>
      </c>
      <c r="AM140" s="27">
        <f t="shared" si="306"/>
        <v>0.35974660364619726</v>
      </c>
      <c r="AS140" t="str">
        <f t="shared" si="320"/>
        <v>72 Customer service occupations</v>
      </c>
      <c r="AT140" s="27">
        <f t="shared" si="307"/>
        <v>9.8380752235855851E-2</v>
      </c>
      <c r="AU140" s="27">
        <f t="shared" si="307"/>
        <v>2.5176087808861825E-2</v>
      </c>
      <c r="AV140" s="27">
        <f t="shared" si="307"/>
        <v>0.10074273986227311</v>
      </c>
      <c r="AW140" s="27">
        <f t="shared" si="307"/>
        <v>0.13603476799289549</v>
      </c>
      <c r="AX140" s="27">
        <f t="shared" si="308"/>
        <v>0.2367775078551686</v>
      </c>
      <c r="BD140" t="str">
        <f t="shared" si="321"/>
        <v>72 Customer service occupations</v>
      </c>
      <c r="BE140" s="27">
        <f t="shared" si="309"/>
        <v>-2.8460882229535134E-2</v>
      </c>
      <c r="BF140" s="27">
        <f t="shared" si="309"/>
        <v>0.23111569056057668</v>
      </c>
      <c r="BG140" s="27">
        <f t="shared" si="309"/>
        <v>9.7535385717081535E-2</v>
      </c>
      <c r="BH140" s="27">
        <f t="shared" si="309"/>
        <v>0.20443284154118935</v>
      </c>
      <c r="BI140" s="27">
        <f t="shared" si="310"/>
        <v>0.30196822725827088</v>
      </c>
      <c r="BO140" t="str">
        <f t="shared" si="322"/>
        <v>72 Customer service occupations</v>
      </c>
      <c r="BP140" s="27">
        <f t="shared" si="311"/>
        <v>7.9168372897946426E-3</v>
      </c>
      <c r="BQ140" s="27">
        <f t="shared" si="311"/>
        <v>-3.3032323452497625E-2</v>
      </c>
      <c r="BR140" s="27">
        <f t="shared" si="311"/>
        <v>0.22195028464319044</v>
      </c>
      <c r="BS140" s="27">
        <f t="shared" si="311"/>
        <v>-0.21950616382715049</v>
      </c>
      <c r="BT140" s="27">
        <f t="shared" si="312"/>
        <v>2.4441208160399519E-3</v>
      </c>
      <c r="BZ140" t="str">
        <f t="shared" si="323"/>
        <v>72 Customer service occupations</v>
      </c>
      <c r="CA140" s="68">
        <f t="shared" si="313"/>
        <v>-0.10236797053256286</v>
      </c>
      <c r="CB140" s="68">
        <f t="shared" si="313"/>
        <v>-0.1226642989221578</v>
      </c>
      <c r="CC140" s="68">
        <f t="shared" si="313"/>
        <v>3.5368903955248943E-2</v>
      </c>
      <c r="CD140" s="68">
        <f t="shared" si="313"/>
        <v>-0.11300178323573307</v>
      </c>
      <c r="CE140" s="68">
        <f t="shared" si="314"/>
        <v>-7.7632879280484124E-2</v>
      </c>
      <c r="CK140" t="str">
        <f t="shared" si="324"/>
        <v>72 Customer service occupations</v>
      </c>
      <c r="CL140" s="68">
        <f t="shared" si="315"/>
        <v>0.13271542701470501</v>
      </c>
      <c r="CM140" s="68">
        <f t="shared" si="315"/>
        <v>-8.9611497366703929E-4</v>
      </c>
      <c r="CN140" s="68">
        <f t="shared" si="315"/>
        <v>0.19826925405659235</v>
      </c>
      <c r="CO140" s="68">
        <f t="shared" si="315"/>
        <v>0.23708794747094408</v>
      </c>
      <c r="CP140" s="68">
        <f t="shared" si="316"/>
        <v>0.43535720152753643</v>
      </c>
    </row>
    <row r="141" spans="1:94" x14ac:dyDescent="0.2">
      <c r="A141" t="str">
        <f t="shared" si="298"/>
        <v>81 Process, plant and machine operatives</v>
      </c>
      <c r="B141" s="27">
        <f t="shared" si="299"/>
        <v>7.7172345865659658E-3</v>
      </c>
      <c r="C141" s="27">
        <f t="shared" si="299"/>
        <v>-2.1494673402177866E-3</v>
      </c>
      <c r="D141" s="27">
        <f t="shared" si="299"/>
        <v>9.1015927694899565E-3</v>
      </c>
      <c r="E141" s="27">
        <f t="shared" si="299"/>
        <v>2.0667243558945753E-2</v>
      </c>
      <c r="F141" s="27">
        <f t="shared" si="300"/>
        <v>2.9768836328435709E-2</v>
      </c>
      <c r="L141" t="str">
        <f t="shared" si="317"/>
        <v>81 Process, plant and machine operatives</v>
      </c>
      <c r="M141" s="27">
        <f t="shared" si="301"/>
        <v>4.1657464522746268E-2</v>
      </c>
      <c r="N141" s="27">
        <f t="shared" si="301"/>
        <v>1.7650288969366101E-3</v>
      </c>
      <c r="O141" s="27">
        <f t="shared" si="301"/>
        <v>8.489734434453336E-2</v>
      </c>
      <c r="P141" s="27">
        <f t="shared" si="301"/>
        <v>0.15760007028325707</v>
      </c>
      <c r="Q141" s="27">
        <f t="shared" si="302"/>
        <v>0.24249741462779043</v>
      </c>
      <c r="W141" t="str">
        <f t="shared" si="318"/>
        <v>81 Process, plant and machine operatives</v>
      </c>
      <c r="X141" s="27">
        <f t="shared" si="303"/>
        <v>2.7986947688524499E-2</v>
      </c>
      <c r="Y141" s="27">
        <f t="shared" si="303"/>
        <v>-2.7336217453788558E-2</v>
      </c>
      <c r="Z141" s="27">
        <f t="shared" si="303"/>
        <v>0.22957109434335965</v>
      </c>
      <c r="AA141" s="27">
        <f t="shared" si="303"/>
        <v>0.38983503044816425</v>
      </c>
      <c r="AB141" s="27">
        <f t="shared" si="304"/>
        <v>0.6194061247915239</v>
      </c>
      <c r="AH141" t="str">
        <f t="shared" si="319"/>
        <v>81 Process, plant and machine operatives</v>
      </c>
      <c r="AI141" s="27">
        <f t="shared" si="305"/>
        <v>3.0624680732765863E-2</v>
      </c>
      <c r="AJ141" s="27">
        <f t="shared" si="305"/>
        <v>-8.3834699127759704E-3</v>
      </c>
      <c r="AK141" s="27">
        <f t="shared" si="305"/>
        <v>0.10059224101928946</v>
      </c>
      <c r="AL141" s="27">
        <f t="shared" si="305"/>
        <v>0.19482444673325433</v>
      </c>
      <c r="AM141" s="27">
        <f t="shared" si="306"/>
        <v>0.29541668775254382</v>
      </c>
      <c r="AS141" t="str">
        <f t="shared" si="320"/>
        <v>81 Process, plant and machine operatives</v>
      </c>
      <c r="AT141" s="27">
        <f t="shared" si="307"/>
        <v>4.7554983512864801E-2</v>
      </c>
      <c r="AU141" s="27">
        <f t="shared" si="307"/>
        <v>-3.8296116747455033E-2</v>
      </c>
      <c r="AV141" s="27">
        <f t="shared" si="307"/>
        <v>0.10301609760682029</v>
      </c>
      <c r="AW141" s="27">
        <f t="shared" si="307"/>
        <v>0.16946951876581129</v>
      </c>
      <c r="AX141" s="27">
        <f t="shared" si="308"/>
        <v>0.27248561637263158</v>
      </c>
      <c r="BD141" t="str">
        <f t="shared" si="321"/>
        <v>81 Process, plant and machine operatives</v>
      </c>
      <c r="BE141" s="27">
        <f t="shared" si="309"/>
        <v>-4.9435300926232273E-2</v>
      </c>
      <c r="BF141" s="27">
        <f t="shared" si="309"/>
        <v>-9.2590448757321031E-2</v>
      </c>
      <c r="BG141" s="27">
        <f t="shared" si="309"/>
        <v>0.36222523874834422</v>
      </c>
      <c r="BH141" s="27">
        <f t="shared" si="309"/>
        <v>0.35033957318342779</v>
      </c>
      <c r="BI141" s="27">
        <f t="shared" si="310"/>
        <v>0.71256481193177201</v>
      </c>
      <c r="BO141" t="str">
        <f t="shared" si="322"/>
        <v>81 Process, plant and machine operatives</v>
      </c>
      <c r="BP141" s="27">
        <f t="shared" si="311"/>
        <v>0.36613934628717759</v>
      </c>
      <c r="BQ141" s="27">
        <f t="shared" si="311"/>
        <v>-0.72478675582667274</v>
      </c>
      <c r="BR141" s="27">
        <f t="shared" si="311"/>
        <v>0.39167319673556511</v>
      </c>
      <c r="BS141" s="27">
        <f t="shared" si="311"/>
        <v>-0.29231835506022419</v>
      </c>
      <c r="BT141" s="27">
        <f t="shared" si="312"/>
        <v>9.9354841675340921E-2</v>
      </c>
      <c r="BZ141" t="str">
        <f t="shared" si="323"/>
        <v>81 Process, plant and machine operatives</v>
      </c>
      <c r="CA141" s="68">
        <f t="shared" si="313"/>
        <v>-0.54427824895321564</v>
      </c>
      <c r="CB141" s="68">
        <f t="shared" si="313"/>
        <v>-0.3693806470078016</v>
      </c>
      <c r="CC141" s="68">
        <f t="shared" si="313"/>
        <v>-0.12823445374683917</v>
      </c>
      <c r="CD141" s="68">
        <f t="shared" si="313"/>
        <v>-1.3772665733020868</v>
      </c>
      <c r="CE141" s="68">
        <f t="shared" si="314"/>
        <v>-1.505501027048926</v>
      </c>
      <c r="CK141" t="str">
        <f t="shared" si="324"/>
        <v>81 Process, plant and machine operatives</v>
      </c>
      <c r="CL141" s="68">
        <f t="shared" si="315"/>
        <v>-0.19249297073520344</v>
      </c>
      <c r="CM141" s="68">
        <f t="shared" si="315"/>
        <v>-0.20191347905160473</v>
      </c>
      <c r="CN141" s="68">
        <f t="shared" si="315"/>
        <v>-0.42670833682808035</v>
      </c>
      <c r="CO141" s="68">
        <f t="shared" si="315"/>
        <v>-0.16132146498724098</v>
      </c>
      <c r="CP141" s="68">
        <f t="shared" si="316"/>
        <v>-0.58802980181532138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1.5980583118899737E-2</v>
      </c>
      <c r="C142" s="27">
        <f t="shared" si="299"/>
        <v>-6.2100369045202386E-4</v>
      </c>
      <c r="D142" s="27">
        <f t="shared" si="299"/>
        <v>1.5801478580336273E-2</v>
      </c>
      <c r="E142" s="27">
        <f t="shared" si="299"/>
        <v>2.9224818067051517E-2</v>
      </c>
      <c r="F142" s="27">
        <f t="shared" si="300"/>
        <v>4.502629664738779E-2</v>
      </c>
      <c r="L142" t="str">
        <f t="shared" si="317"/>
        <v>82 Transport and mobile machine drivers and operatives</v>
      </c>
      <c r="M142" s="27">
        <f t="shared" si="301"/>
        <v>0.16225252974635246</v>
      </c>
      <c r="N142" s="27">
        <f t="shared" si="301"/>
        <v>-1.5455297130024803E-3</v>
      </c>
      <c r="O142" s="27">
        <f t="shared" si="301"/>
        <v>8.8340680331582377E-2</v>
      </c>
      <c r="P142" s="27">
        <f t="shared" si="301"/>
        <v>0.25103723481792029</v>
      </c>
      <c r="Q142" s="27">
        <f t="shared" si="302"/>
        <v>0.33937791514950266</v>
      </c>
      <c r="W142" t="str">
        <f t="shared" si="318"/>
        <v>82 Transport and mobile machine drivers and operatives</v>
      </c>
      <c r="X142" s="27">
        <f t="shared" si="303"/>
        <v>0.33735677666845398</v>
      </c>
      <c r="Y142" s="27">
        <f t="shared" si="303"/>
        <v>-0.10895314201859807</v>
      </c>
      <c r="Z142" s="27">
        <f t="shared" si="303"/>
        <v>0.15911631058956499</v>
      </c>
      <c r="AA142" s="27">
        <f t="shared" si="303"/>
        <v>0.57863501774733628</v>
      </c>
      <c r="AB142" s="27">
        <f t="shared" si="304"/>
        <v>0.73775132833690127</v>
      </c>
      <c r="AH142" t="str">
        <f t="shared" si="319"/>
        <v>82 Transport and mobile machine drivers and operatives</v>
      </c>
      <c r="AI142" s="27">
        <f t="shared" si="305"/>
        <v>0.14475058499391169</v>
      </c>
      <c r="AJ142" s="27">
        <f t="shared" si="305"/>
        <v>-6.4364708912395763E-2</v>
      </c>
      <c r="AK142" s="27">
        <f t="shared" si="305"/>
        <v>6.5899476260810497E-2</v>
      </c>
      <c r="AL142" s="27">
        <f t="shared" si="305"/>
        <v>0.15922569059236369</v>
      </c>
      <c r="AM142" s="27">
        <f t="shared" si="306"/>
        <v>0.22512516685317419</v>
      </c>
      <c r="AS142" t="str">
        <f t="shared" si="320"/>
        <v>82 Transport and mobile machine drivers and operatives</v>
      </c>
      <c r="AT142" s="27">
        <f t="shared" si="307"/>
        <v>0.19782008141239749</v>
      </c>
      <c r="AU142" s="27">
        <f t="shared" si="307"/>
        <v>-4.1112284855086445E-2</v>
      </c>
      <c r="AV142" s="27">
        <f t="shared" si="307"/>
        <v>5.5447246535759387E-2</v>
      </c>
      <c r="AW142" s="27">
        <f t="shared" si="307"/>
        <v>0.19223736060022167</v>
      </c>
      <c r="AX142" s="27">
        <f t="shared" si="308"/>
        <v>0.24768460713598106</v>
      </c>
      <c r="BD142" t="str">
        <f t="shared" si="321"/>
        <v>82 Transport and mobile machine drivers and operatives</v>
      </c>
      <c r="BE142" s="27">
        <f t="shared" si="309"/>
        <v>0.1495641408585886</v>
      </c>
      <c r="BF142" s="27">
        <f t="shared" si="309"/>
        <v>-0.20253319261452152</v>
      </c>
      <c r="BG142" s="27">
        <f t="shared" si="309"/>
        <v>0.27314885706669756</v>
      </c>
      <c r="BH142" s="27">
        <f t="shared" si="309"/>
        <v>0.55011906363054663</v>
      </c>
      <c r="BI142" s="27">
        <f t="shared" si="310"/>
        <v>0.82326792069724419</v>
      </c>
      <c r="BO142" t="str">
        <f t="shared" si="322"/>
        <v>82 Transport and mobile machine drivers and operatives</v>
      </c>
      <c r="BP142" s="27">
        <f t="shared" si="311"/>
        <v>0.96977095022610005</v>
      </c>
      <c r="BQ142" s="27">
        <f t="shared" si="311"/>
        <v>-1.5239536153437045</v>
      </c>
      <c r="BR142" s="27">
        <f t="shared" si="311"/>
        <v>0.13120027716560845</v>
      </c>
      <c r="BS142" s="27">
        <f t="shared" si="311"/>
        <v>-0.29971930615132525</v>
      </c>
      <c r="BT142" s="27">
        <f t="shared" si="312"/>
        <v>-0.1685190289857168</v>
      </c>
      <c r="BZ142" t="str">
        <f t="shared" si="323"/>
        <v>82 Transport and mobile machine drivers and operatives</v>
      </c>
      <c r="CA142" s="68">
        <f t="shared" si="313"/>
        <v>-0.75377177173648668</v>
      </c>
      <c r="CB142" s="68">
        <f t="shared" si="313"/>
        <v>-1.1905112841779477</v>
      </c>
      <c r="CC142" s="68">
        <f t="shared" si="313"/>
        <v>-0.32297374775727494</v>
      </c>
      <c r="CD142" s="68">
        <f t="shared" si="313"/>
        <v>-1.097905049454321</v>
      </c>
      <c r="CE142" s="68">
        <f t="shared" si="314"/>
        <v>-1.4208787972115959</v>
      </c>
      <c r="CK142" t="str">
        <f t="shared" si="324"/>
        <v>82 Transport and mobile machine drivers and operatives</v>
      </c>
      <c r="CL142" s="68">
        <f t="shared" si="315"/>
        <v>0.40055999739267989</v>
      </c>
      <c r="CM142" s="68">
        <f t="shared" si="315"/>
        <v>-0.48609404292266278</v>
      </c>
      <c r="CN142" s="68">
        <f t="shared" si="315"/>
        <v>1.9719015708381971E-2</v>
      </c>
      <c r="CO142" s="68">
        <f t="shared" si="315"/>
        <v>-0.54275288345123873</v>
      </c>
      <c r="CP142" s="68">
        <f t="shared" si="316"/>
        <v>-0.52303386774285676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-1.3206571500390841E-4</v>
      </c>
      <c r="C143" s="27">
        <f t="shared" si="299"/>
        <v>4.2294451063364623E-6</v>
      </c>
      <c r="D143" s="27">
        <f t="shared" si="299"/>
        <v>2.3073975442434776E-3</v>
      </c>
      <c r="E143" s="27">
        <f t="shared" si="299"/>
        <v>1.7058203680071168E-3</v>
      </c>
      <c r="F143" s="27">
        <f t="shared" si="300"/>
        <v>4.013217912250594E-3</v>
      </c>
      <c r="L143" t="str">
        <f t="shared" si="317"/>
        <v>91 Elementary trades and related occupations</v>
      </c>
      <c r="M143" s="27">
        <f t="shared" si="301"/>
        <v>2.7222179982257122E-2</v>
      </c>
      <c r="N143" s="27">
        <f t="shared" si="301"/>
        <v>-9.2478434864492476E-3</v>
      </c>
      <c r="O143" s="27">
        <f t="shared" si="301"/>
        <v>0.12731416832389011</v>
      </c>
      <c r="P143" s="27">
        <f t="shared" si="301"/>
        <v>0.16322323108076187</v>
      </c>
      <c r="Q143" s="27">
        <f t="shared" si="302"/>
        <v>0.29053739940465195</v>
      </c>
      <c r="W143" t="str">
        <f t="shared" si="318"/>
        <v>91 Elementary trades and related occupations</v>
      </c>
      <c r="X143" s="27">
        <f t="shared" si="303"/>
        <v>2.1157134322848437E-2</v>
      </c>
      <c r="Y143" s="27">
        <f t="shared" si="303"/>
        <v>-5.0043615803475938E-2</v>
      </c>
      <c r="Z143" s="27">
        <f t="shared" si="303"/>
        <v>0.62901668904797292</v>
      </c>
      <c r="AA143" s="27">
        <f t="shared" si="303"/>
        <v>0.4466981087551738</v>
      </c>
      <c r="AB143" s="27">
        <f t="shared" si="304"/>
        <v>1.0757147978031467</v>
      </c>
      <c r="AH143" t="str">
        <f t="shared" si="319"/>
        <v>91 Elementary trades and related occupations</v>
      </c>
      <c r="AI143" s="27">
        <f t="shared" si="305"/>
        <v>2.6878880870434496E-2</v>
      </c>
      <c r="AJ143" s="27">
        <f t="shared" si="305"/>
        <v>-3.6499728089298189E-2</v>
      </c>
      <c r="AK143" s="27">
        <f t="shared" si="305"/>
        <v>0.43058904636817252</v>
      </c>
      <c r="AL143" s="27">
        <f t="shared" si="305"/>
        <v>0.3352627949197573</v>
      </c>
      <c r="AM143" s="27">
        <f t="shared" si="306"/>
        <v>0.76585184128792982</v>
      </c>
      <c r="AS143" t="str">
        <f t="shared" si="320"/>
        <v>91 Elementary trades and related occupations</v>
      </c>
      <c r="AT143" s="27">
        <f t="shared" si="307"/>
        <v>-1.2269819231405465E-2</v>
      </c>
      <c r="AU143" s="27">
        <f t="shared" si="307"/>
        <v>2.2726380083851749E-2</v>
      </c>
      <c r="AV143" s="27">
        <f t="shared" si="307"/>
        <v>0.50762243614168012</v>
      </c>
      <c r="AW143" s="27">
        <f t="shared" si="307"/>
        <v>0.33231032250242187</v>
      </c>
      <c r="AX143" s="27">
        <f t="shared" si="308"/>
        <v>0.83993275864410211</v>
      </c>
      <c r="BD143" t="str">
        <f t="shared" si="321"/>
        <v>91 Elementary trades and related occupations</v>
      </c>
      <c r="BE143" s="27">
        <f t="shared" si="309"/>
        <v>-0.29946565989313911</v>
      </c>
      <c r="BF143" s="27">
        <f t="shared" si="309"/>
        <v>8.3126275511646863E-3</v>
      </c>
      <c r="BG143" s="27">
        <f t="shared" si="309"/>
        <v>1.3722583715485983</v>
      </c>
      <c r="BH143" s="27">
        <f t="shared" si="309"/>
        <v>0.76737610072964291</v>
      </c>
      <c r="BI143" s="27">
        <f t="shared" si="310"/>
        <v>2.1396344722782414</v>
      </c>
      <c r="BO143" t="str">
        <f t="shared" si="322"/>
        <v>91 Elementary trades and related occupations</v>
      </c>
      <c r="BP143" s="27">
        <f t="shared" si="311"/>
        <v>-0.21054535733410962</v>
      </c>
      <c r="BQ143" s="27">
        <f t="shared" si="311"/>
        <v>-0.35276254228631476</v>
      </c>
      <c r="BR143" s="27">
        <f t="shared" si="311"/>
        <v>1.6716879198374448</v>
      </c>
      <c r="BS143" s="27">
        <f t="shared" si="311"/>
        <v>0.15348005148781318</v>
      </c>
      <c r="BT143" s="27">
        <f t="shared" si="312"/>
        <v>1.825167971325258</v>
      </c>
      <c r="BZ143" t="str">
        <f t="shared" si="323"/>
        <v>91 Elementary trades and related occupations</v>
      </c>
      <c r="CA143" s="68">
        <f t="shared" si="313"/>
        <v>-0.79537056713066656</v>
      </c>
      <c r="CB143" s="68">
        <f t="shared" si="313"/>
        <v>-0.36257731305960172</v>
      </c>
      <c r="CC143" s="68">
        <f t="shared" si="313"/>
        <v>1.5243519291838852</v>
      </c>
      <c r="CD143" s="68">
        <f t="shared" si="313"/>
        <v>-0.52937671959111299</v>
      </c>
      <c r="CE143" s="68">
        <f t="shared" si="314"/>
        <v>0.99497520959277219</v>
      </c>
      <c r="CK143" t="str">
        <f t="shared" si="324"/>
        <v>91 Elementary trades and related occupations</v>
      </c>
      <c r="CL143" s="68">
        <f t="shared" si="315"/>
        <v>-0.2116992606018564</v>
      </c>
      <c r="CM143" s="68">
        <f t="shared" si="315"/>
        <v>-7.568426669203987E-2</v>
      </c>
      <c r="CN143" s="68">
        <f t="shared" si="315"/>
        <v>1.0763965264153645</v>
      </c>
      <c r="CO143" s="68">
        <f t="shared" si="315"/>
        <v>0.31537697233191908</v>
      </c>
      <c r="CP143" s="68">
        <f t="shared" si="316"/>
        <v>1.3917734987472836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9.2099641699662019E-3</v>
      </c>
      <c r="C144" s="27">
        <f t="shared" si="299"/>
        <v>5.219479130342132E-3</v>
      </c>
      <c r="D144" s="27">
        <f t="shared" si="299"/>
        <v>2.6043722832758964E-3</v>
      </c>
      <c r="E144" s="27">
        <f t="shared" si="299"/>
        <v>1.50244011048149E-2</v>
      </c>
      <c r="F144" s="27">
        <f t="shared" si="300"/>
        <v>1.7628773388090796E-2</v>
      </c>
      <c r="L144" t="str">
        <f t="shared" ref="L144" si="325">A144</f>
        <v>92 Elementary administration and service occupations</v>
      </c>
      <c r="M144" s="27">
        <f t="shared" si="301"/>
        <v>0.54143857612472779</v>
      </c>
      <c r="N144" s="27">
        <f t="shared" si="301"/>
        <v>0.20749729694942465</v>
      </c>
      <c r="O144" s="27">
        <f t="shared" si="301"/>
        <v>0.38907487070586866</v>
      </c>
      <c r="P144" s="27">
        <f t="shared" si="301"/>
        <v>0.95601667659696599</v>
      </c>
      <c r="Q144" s="27">
        <f t="shared" si="302"/>
        <v>1.3450915473028346</v>
      </c>
      <c r="W144" t="str">
        <f t="shared" ref="W144" si="326">A144</f>
        <v>92 Elementary administration and service occupations</v>
      </c>
      <c r="X144" s="27">
        <f t="shared" si="303"/>
        <v>1.4095541144379489</v>
      </c>
      <c r="Y144" s="27">
        <f t="shared" si="303"/>
        <v>1.4311257835715629E-2</v>
      </c>
      <c r="Z144" s="27">
        <f t="shared" si="303"/>
        <v>0.58149493431249155</v>
      </c>
      <c r="AA144" s="27">
        <f t="shared" si="303"/>
        <v>2.0743941021073846</v>
      </c>
      <c r="AB144" s="27">
        <f t="shared" si="304"/>
        <v>2.6558890364198762</v>
      </c>
      <c r="AH144" t="str">
        <f t="shared" ref="AH144" si="327">L144</f>
        <v>92 Elementary administration and service occupations</v>
      </c>
      <c r="AI144" s="27">
        <f t="shared" si="305"/>
        <v>0.7031761950974551</v>
      </c>
      <c r="AJ144" s="27">
        <f t="shared" si="305"/>
        <v>7.5452672310269087E-2</v>
      </c>
      <c r="AK144" s="27">
        <f t="shared" si="305"/>
        <v>0.15170234410666072</v>
      </c>
      <c r="AL144" s="27">
        <f t="shared" si="305"/>
        <v>0.97479377466056327</v>
      </c>
      <c r="AM144" s="27">
        <f t="shared" si="306"/>
        <v>1.126496118767224</v>
      </c>
      <c r="AS144" t="str">
        <f t="shared" ref="AS144" si="328">W144</f>
        <v>92 Elementary administration and service occupations</v>
      </c>
      <c r="AT144" s="27">
        <f t="shared" si="307"/>
        <v>0.50938672567334731</v>
      </c>
      <c r="AU144" s="27">
        <f t="shared" si="307"/>
        <v>0.18303172959629954</v>
      </c>
      <c r="AV144" s="27">
        <f t="shared" si="307"/>
        <v>0.10277121807507061</v>
      </c>
      <c r="AW144" s="27">
        <f t="shared" si="307"/>
        <v>0.94302912055717547</v>
      </c>
      <c r="AX144" s="27">
        <f t="shared" si="308"/>
        <v>1.0458003386322461</v>
      </c>
      <c r="BD144" t="str">
        <f t="shared" ref="BD144" si="329">AH144</f>
        <v>92 Elementary administration and service occupations</v>
      </c>
      <c r="BE144" s="27">
        <f t="shared" si="309"/>
        <v>-1.3879241710328891</v>
      </c>
      <c r="BF144" s="27">
        <f t="shared" si="309"/>
        <v>0.33790693783294934</v>
      </c>
      <c r="BG144" s="27">
        <f t="shared" si="309"/>
        <v>-2.4203018543947152</v>
      </c>
      <c r="BH144" s="27">
        <f t="shared" si="309"/>
        <v>-1.0335075210101969</v>
      </c>
      <c r="BI144" s="27">
        <f t="shared" si="310"/>
        <v>-3.4538093754049122</v>
      </c>
      <c r="BO144" t="str">
        <f t="shared" ref="BO144" si="330">AS144</f>
        <v>92 Elementary administration and service occupations</v>
      </c>
      <c r="BP144" s="27">
        <f t="shared" si="311"/>
        <v>-4.7919041593722511E-3</v>
      </c>
      <c r="BQ144" s="27">
        <f t="shared" si="311"/>
        <v>-2.2949272108708314</v>
      </c>
      <c r="BR144" s="27">
        <f t="shared" si="311"/>
        <v>-1.3131865784278425</v>
      </c>
      <c r="BS144" s="27">
        <f t="shared" si="311"/>
        <v>-2.6540821228177478</v>
      </c>
      <c r="BT144" s="27">
        <f t="shared" si="312"/>
        <v>-3.9672687012455903</v>
      </c>
      <c r="BZ144" t="str">
        <f t="shared" ref="BZ144" si="331">BD144</f>
        <v>92 Elementary administration and service occupations</v>
      </c>
      <c r="CA144" s="68">
        <f t="shared" si="313"/>
        <v>-1.1368465009995568</v>
      </c>
      <c r="CB144" s="68">
        <f t="shared" si="313"/>
        <v>-2.879481022390145</v>
      </c>
      <c r="CC144" s="68">
        <f t="shared" si="313"/>
        <v>-1.4604184583673749</v>
      </c>
      <c r="CD144" s="68">
        <f t="shared" si="313"/>
        <v>-5.0540411666901583</v>
      </c>
      <c r="CE144" s="68">
        <f t="shared" si="314"/>
        <v>-6.5144596250575333</v>
      </c>
      <c r="CK144" t="str">
        <f t="shared" ref="CK144" si="332">BO144</f>
        <v>92 Elementary administration and service occupations</v>
      </c>
      <c r="CL144" s="68">
        <f t="shared" si="315"/>
        <v>-0.73638734002601947</v>
      </c>
      <c r="CM144" s="68">
        <f t="shared" si="315"/>
        <v>-1.0230408314664725</v>
      </c>
      <c r="CN144" s="68">
        <f t="shared" si="315"/>
        <v>-1.9935720134560011</v>
      </c>
      <c r="CO144" s="68">
        <f t="shared" si="315"/>
        <v>-0.94217960555938829</v>
      </c>
      <c r="CP144" s="68">
        <f t="shared" si="316"/>
        <v>-2.9357516190153894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2.4843765502758757</v>
      </c>
      <c r="C146" s="29">
        <f>D35-C35</f>
        <v>1.0679824597350294</v>
      </c>
      <c r="D146" s="29">
        <f>E35-D35</f>
        <v>2.3229446750863776</v>
      </c>
      <c r="E146" s="29">
        <f>F35-E35</f>
        <v>4.7179223900427267</v>
      </c>
      <c r="F146" s="29">
        <f t="shared" ref="F146" si="334">F35-D35</f>
        <v>7.0408670651291043</v>
      </c>
      <c r="L146" s="24" t="str">
        <f t="shared" ref="L146" si="335">L35</f>
        <v>All occupations</v>
      </c>
      <c r="M146" s="29">
        <f>N35-M35</f>
        <v>18.717017421003135</v>
      </c>
      <c r="N146" s="29">
        <f t="shared" ref="N146" si="336">O35-N35</f>
        <v>7.6008716175612676</v>
      </c>
      <c r="O146" s="29">
        <f>P35-O35</f>
        <v>16.972261313244488</v>
      </c>
      <c r="P146" s="29">
        <f>Q35-P35</f>
        <v>33.909124432979951</v>
      </c>
      <c r="Q146" s="29">
        <f>Q35-O35</f>
        <v>50.881385746224439</v>
      </c>
      <c r="W146" s="24" t="str">
        <f t="shared" ref="W146" si="337">W35</f>
        <v>All occupations</v>
      </c>
      <c r="X146" s="29">
        <f>Y35-X35</f>
        <v>20.290024861758241</v>
      </c>
      <c r="Y146" s="29">
        <f t="shared" ref="Y146" si="338">Z35-Y35</f>
        <v>-0.12645068090955647</v>
      </c>
      <c r="Z146" s="29">
        <f>AA35-Z35</f>
        <v>14.612408599807708</v>
      </c>
      <c r="AA146" s="29">
        <f>AB35-AA35</f>
        <v>32.073116338470157</v>
      </c>
      <c r="AB146" s="29">
        <f>AB35-Z35</f>
        <v>46.685524938277865</v>
      </c>
      <c r="AH146" s="24" t="str">
        <f t="shared" ref="AH146" si="339">AH35</f>
        <v>All occupations</v>
      </c>
      <c r="AI146" s="29">
        <f>AJ35-AI35</f>
        <v>2.7492737834167897</v>
      </c>
      <c r="AJ146" s="29">
        <f t="shared" ref="AJ146" si="340">AK35-AJ35</f>
        <v>-0.4019200113271566</v>
      </c>
      <c r="AK146" s="29">
        <f>AL35-AK35</f>
        <v>0.78470240893558696</v>
      </c>
      <c r="AL146" s="29">
        <f>AM35-AL35</f>
        <v>6.3168603509794039</v>
      </c>
      <c r="AM146" s="29">
        <f>AM35-AK35</f>
        <v>7.1015627599149909</v>
      </c>
      <c r="AS146" s="24" t="str">
        <f t="shared" ref="AS146" si="341">AS35</f>
        <v>All occupations</v>
      </c>
      <c r="AT146" s="29">
        <f>AU35-AT35</f>
        <v>4.9846052814581228</v>
      </c>
      <c r="AU146" s="29">
        <f t="shared" ref="AU146" si="342">AV35-AU35</f>
        <v>0.30472664333121458</v>
      </c>
      <c r="AV146" s="29">
        <f>AW35-AV35</f>
        <v>1.9131176971829262</v>
      </c>
      <c r="AW146" s="29">
        <f>AX35-AW35</f>
        <v>7.9494142917203234</v>
      </c>
      <c r="AX146" s="29">
        <f>AX35-AV35</f>
        <v>9.8625319889032497</v>
      </c>
      <c r="BD146" s="24" t="str">
        <f t="shared" ref="BD146" si="343">BD35</f>
        <v>All occupations</v>
      </c>
      <c r="BE146" s="29">
        <f>BF35-BE35</f>
        <v>-5.6710746159529322</v>
      </c>
      <c r="BF146" s="29">
        <f t="shared" ref="BF146" si="344">BG35-BF35</f>
        <v>6.9826992758020765</v>
      </c>
      <c r="BG146" s="29">
        <f>BH35-BG35</f>
        <v>-1.7664476859534375</v>
      </c>
      <c r="BH146" s="29">
        <f>BI35-BH35</f>
        <v>1.1825628699859578</v>
      </c>
      <c r="BI146" s="29">
        <f>BI35-BG35</f>
        <v>-0.58388481596747965</v>
      </c>
      <c r="BO146" s="24" t="str">
        <f t="shared" ref="BO146" si="345">BO35</f>
        <v>All occupations</v>
      </c>
      <c r="BP146" s="29">
        <f>BQ35-BP35</f>
        <v>-2.6374566664677275</v>
      </c>
      <c r="BQ146" s="29">
        <f t="shared" ref="BQ146" si="346">BR35-BQ35</f>
        <v>-12.096363290945135</v>
      </c>
      <c r="BR146" s="29">
        <f>BS35-BR35</f>
        <v>-1.9877966808544727</v>
      </c>
      <c r="BS146" s="29">
        <f>BT35-BS35</f>
        <v>-20.428310429126057</v>
      </c>
      <c r="BT146" s="29">
        <f>BT35-BR35</f>
        <v>-22.41610710998053</v>
      </c>
      <c r="BZ146" s="24" t="str">
        <f t="shared" ref="BZ146" si="347">BZ35</f>
        <v>All occupations</v>
      </c>
      <c r="CA146" s="70">
        <f>CB35-CA35</f>
        <v>-10.107823578980884</v>
      </c>
      <c r="CB146" s="70">
        <f t="shared" ref="CB146" si="348">CC35-CB35</f>
        <v>-11.67392982072505</v>
      </c>
      <c r="CC146" s="70">
        <f>CD35-CC35</f>
        <v>-4.4216796440173454</v>
      </c>
      <c r="CD146" s="70">
        <f>CE35-CD35</f>
        <v>-25.987687597803003</v>
      </c>
      <c r="CE146" s="70">
        <f>CE35-CC35</f>
        <v>-30.409367241820348</v>
      </c>
      <c r="CK146" s="24" t="str">
        <f t="shared" ref="CK146" si="349">CK35</f>
        <v>All occupations</v>
      </c>
      <c r="CL146" s="70">
        <f>CM35-CL35</f>
        <v>0.3720569634896016</v>
      </c>
      <c r="CM146" s="70">
        <f t="shared" ref="CM146" si="350">CN35-CM35</f>
        <v>-3.5376161925225311</v>
      </c>
      <c r="CN146" s="70">
        <f>CO35-CN35</f>
        <v>-0.90151068343249463</v>
      </c>
      <c r="CO146" s="70">
        <f>CP35-CO35</f>
        <v>-0.92500264724926851</v>
      </c>
      <c r="CP146" s="70">
        <f>CP35-CN35</f>
        <v>-1.8265133306817631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Dorset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1.2582369084683418</v>
      </c>
      <c r="C8" s="69">
        <f>'Basic T2'!O8</f>
        <v>10.431592228415006</v>
      </c>
      <c r="D8" s="69">
        <f>'Basic T2'!Z8</f>
        <v>21.768809136569264</v>
      </c>
      <c r="E8" s="69">
        <f>'Basic T2'!AK8</f>
        <v>4.2847573121939764</v>
      </c>
      <c r="F8" s="69">
        <f>'Basic T2'!AV8</f>
        <v>6.2053127865481752</v>
      </c>
      <c r="G8" s="69">
        <f>'Basic T2'!BG8</f>
        <v>12.870400881508838</v>
      </c>
      <c r="H8" s="69">
        <f>'Basic T2'!BR8</f>
        <v>9.3384354687080204</v>
      </c>
      <c r="I8" s="69">
        <f>'Basic T2'!CC8</f>
        <v>6.0204296534943706</v>
      </c>
      <c r="J8" s="69">
        <f>'Basic T2'!CN8</f>
        <v>1.0313755855686573</v>
      </c>
      <c r="K8" s="309">
        <f>SUM(B8:J8)</f>
        <v>73.209349961474643</v>
      </c>
      <c r="L8" s="97"/>
      <c r="M8" s="97">
        <f t="shared" ref="M8:M33" si="0">B8/B$35*100</f>
        <v>9.047489230903869</v>
      </c>
      <c r="N8" s="97">
        <f t="shared" ref="N8:N33" si="1">C8/C$35*100</f>
        <v>10.352248907608262</v>
      </c>
      <c r="O8" s="97">
        <f t="shared" ref="O8:O33" si="2">D8/D$35*100</f>
        <v>11.990637819799213</v>
      </c>
      <c r="P8" s="97">
        <f t="shared" ref="P8:P33" si="3">E8/E$35*100</f>
        <v>8.7424446151123938</v>
      </c>
      <c r="Q8" s="97">
        <f t="shared" ref="Q8:Q33" si="4">F8/F$35*100</f>
        <v>12.15458501298199</v>
      </c>
      <c r="R8" s="97">
        <f t="shared" ref="R8:R33" si="5">G8/G$35*100</f>
        <v>7.8651525383960692</v>
      </c>
      <c r="S8" s="97">
        <f t="shared" ref="S8:S33" si="6">H8/H$35*100</f>
        <v>6.6083870295318548</v>
      </c>
      <c r="T8" s="97">
        <f t="shared" ref="T8:T33" si="7">I8/I$35*100</f>
        <v>7.1952616849460336</v>
      </c>
      <c r="U8" s="97">
        <f t="shared" ref="U8:U33" si="8">J8/J$35*100</f>
        <v>3.8733317836514893</v>
      </c>
      <c r="V8" s="97">
        <f t="shared" ref="V8:V33" si="9">K8/K$35*100</f>
        <v>9.0210847037561628</v>
      </c>
      <c r="W8" s="97"/>
      <c r="X8" s="97">
        <f t="shared" ref="X8:X32" si="10">IF($K8&gt;0,B8/$K8*100,0)</f>
        <v>1.7186833500508754</v>
      </c>
      <c r="Y8" s="97">
        <f t="shared" ref="Y8:AG23" si="11">IF($K8&gt;0,C8/$K8*100,0)</f>
        <v>14.248989007421157</v>
      </c>
      <c r="Z8" s="97">
        <f t="shared" si="11"/>
        <v>29.735012191782584</v>
      </c>
      <c r="AA8" s="97">
        <f t="shared" si="11"/>
        <v>5.8527460146125705</v>
      </c>
      <c r="AB8" s="97">
        <f t="shared" si="11"/>
        <v>8.4761205908994288</v>
      </c>
      <c r="AC8" s="97">
        <f t="shared" si="11"/>
        <v>17.580269307515636</v>
      </c>
      <c r="AD8" s="97">
        <f t="shared" si="11"/>
        <v>12.75579618398775</v>
      </c>
      <c r="AE8" s="97">
        <f t="shared" si="11"/>
        <v>8.2235802621694276</v>
      </c>
      <c r="AF8" s="97">
        <f>IF($K8&gt;0,J8/$K8*100,0)</f>
        <v>1.4088030915605776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0.42941325641386746</v>
      </c>
      <c r="C9" s="69">
        <f>'Basic T2'!O9</f>
        <v>3.7427673280088096</v>
      </c>
      <c r="D9" s="69">
        <f>'Basic T2'!Z9</f>
        <v>7.1690001557565477</v>
      </c>
      <c r="E9" s="69">
        <f>'Basic T2'!AK9</f>
        <v>2.2300775220851095</v>
      </c>
      <c r="F9" s="69">
        <f>'Basic T2'!AV9</f>
        <v>2.3116783177549611</v>
      </c>
      <c r="G9" s="69">
        <f>'Basic T2'!BG9</f>
        <v>5.1402478730157419</v>
      </c>
      <c r="H9" s="69">
        <f>'Basic T2'!BR9</f>
        <v>4.9218405011533024</v>
      </c>
      <c r="I9" s="69">
        <f>'Basic T2'!CC9</f>
        <v>2.60961688474785</v>
      </c>
      <c r="J9" s="69">
        <f>'Basic T2'!CN9</f>
        <v>0.84010669915034131</v>
      </c>
      <c r="K9" s="309">
        <f>SUM(B9:J9)</f>
        <v>29.394748538086528</v>
      </c>
      <c r="L9" s="97"/>
      <c r="M9" s="97">
        <f t="shared" si="0"/>
        <v>3.0877426872982086</v>
      </c>
      <c r="N9" s="97">
        <f t="shared" si="1"/>
        <v>3.7142996135593997</v>
      </c>
      <c r="O9" s="97">
        <f t="shared" si="2"/>
        <v>3.9488096872215142</v>
      </c>
      <c r="P9" s="97">
        <f t="shared" si="3"/>
        <v>4.550159508159684</v>
      </c>
      <c r="Q9" s="97">
        <f t="shared" si="4"/>
        <v>4.5279733032522342</v>
      </c>
      <c r="R9" s="97">
        <f t="shared" si="5"/>
        <v>3.1412256679991741</v>
      </c>
      <c r="S9" s="97">
        <f t="shared" si="6"/>
        <v>3.4829631835262838</v>
      </c>
      <c r="T9" s="97">
        <f t="shared" si="7"/>
        <v>3.1188598594978982</v>
      </c>
      <c r="U9" s="97">
        <f t="shared" si="8"/>
        <v>3.1550213375309157</v>
      </c>
      <c r="V9" s="97">
        <f t="shared" si="9"/>
        <v>3.6221127020965818</v>
      </c>
      <c r="W9" s="97"/>
      <c r="X9" s="97">
        <f t="shared" si="10"/>
        <v>1.4608502462862722</v>
      </c>
      <c r="Y9" s="97">
        <f t="shared" si="11"/>
        <v>12.732775458716164</v>
      </c>
      <c r="Z9" s="97">
        <f t="shared" si="11"/>
        <v>24.388710610902947</v>
      </c>
      <c r="AA9" s="97">
        <f t="shared" si="11"/>
        <v>7.5866528308470365</v>
      </c>
      <c r="AB9" s="97">
        <f t="shared" si="11"/>
        <v>7.8642561434391549</v>
      </c>
      <c r="AC9" s="97">
        <f t="shared" si="11"/>
        <v>17.486959843713464</v>
      </c>
      <c r="AD9" s="97">
        <f t="shared" si="11"/>
        <v>16.743944908309437</v>
      </c>
      <c r="AE9" s="97">
        <f t="shared" si="11"/>
        <v>8.8778336761976089</v>
      </c>
      <c r="AF9" s="97">
        <f t="shared" si="11"/>
        <v>2.8580162815879242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3.1300668683741995</v>
      </c>
      <c r="C10" s="69">
        <f>'Basic T2'!O10</f>
        <v>13.618125034025127</v>
      </c>
      <c r="D10" s="69">
        <f>'Basic T2'!Z10</f>
        <v>20.248236445718597</v>
      </c>
      <c r="E10" s="69">
        <f>'Basic T2'!AK10</f>
        <v>2.2100788537491733</v>
      </c>
      <c r="F10" s="69">
        <f>'Basic T2'!AV10</f>
        <v>5.1737926558476026</v>
      </c>
      <c r="G10" s="69">
        <f>'Basic T2'!BG10</f>
        <v>6.6220830909174335</v>
      </c>
      <c r="H10" s="69">
        <f>'Basic T2'!BR10</f>
        <v>4.654683550579799</v>
      </c>
      <c r="I10" s="69">
        <f>'Basic T2'!CC10</f>
        <v>2.692690759317828</v>
      </c>
      <c r="J10" s="69">
        <f>'Basic T2'!CN10</f>
        <v>0.64948069399274855</v>
      </c>
      <c r="K10" s="309">
        <f t="shared" ref="K10:K32" si="12">SUM(B10:J10)</f>
        <v>58.999237952522513</v>
      </c>
      <c r="L10" s="97"/>
      <c r="M10" s="97">
        <f t="shared" si="0"/>
        <v>22.507085981206618</v>
      </c>
      <c r="N10" s="97">
        <f t="shared" si="1"/>
        <v>13.514544752156194</v>
      </c>
      <c r="O10" s="97">
        <f t="shared" si="2"/>
        <v>11.153079995653519</v>
      </c>
      <c r="P10" s="97">
        <f t="shared" si="3"/>
        <v>4.5093550383696783</v>
      </c>
      <c r="Q10" s="97">
        <f t="shared" si="4"/>
        <v>10.134106827195525</v>
      </c>
      <c r="R10" s="97">
        <f t="shared" si="5"/>
        <v>4.0467809908569849</v>
      </c>
      <c r="S10" s="97">
        <f t="shared" si="6"/>
        <v>3.2939083324288889</v>
      </c>
      <c r="T10" s="97">
        <f t="shared" si="7"/>
        <v>3.2181448443106415</v>
      </c>
      <c r="U10" s="97">
        <f t="shared" si="8"/>
        <v>2.4391252324662247</v>
      </c>
      <c r="V10" s="97">
        <f t="shared" si="9"/>
        <v>7.2700703299080374</v>
      </c>
      <c r="W10" s="97"/>
      <c r="X10" s="97">
        <f t="shared" si="10"/>
        <v>5.3052666051263353</v>
      </c>
      <c r="Y10" s="97">
        <f t="shared" si="11"/>
        <v>23.081865981021345</v>
      </c>
      <c r="Z10" s="97">
        <f t="shared" si="11"/>
        <v>34.319488095782908</v>
      </c>
      <c r="AA10" s="97">
        <f t="shared" si="11"/>
        <v>3.7459447451298504</v>
      </c>
      <c r="AB10" s="97">
        <f t="shared" si="11"/>
        <v>8.7692533588502002</v>
      </c>
      <c r="AC10" s="97">
        <f t="shared" si="11"/>
        <v>11.224014615657094</v>
      </c>
      <c r="AD10" s="97">
        <f t="shared" si="11"/>
        <v>7.8893960534295138</v>
      </c>
      <c r="AE10" s="97">
        <f t="shared" si="11"/>
        <v>4.5639415910501633</v>
      </c>
      <c r="AF10" s="97">
        <f t="shared" si="11"/>
        <v>1.1008289539525824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2.084374717086054</v>
      </c>
      <c r="C11" s="69">
        <f>'Basic T2'!O11</f>
        <v>6.6447699158776308</v>
      </c>
      <c r="D11" s="69">
        <f>'Basic T2'!Z11</f>
        <v>12.397236762079627</v>
      </c>
      <c r="E11" s="69">
        <f>'Basic T2'!AK11</f>
        <v>3.9359855639350632</v>
      </c>
      <c r="F11" s="69">
        <f>'Basic T2'!AV11</f>
        <v>0.97016865277604669</v>
      </c>
      <c r="G11" s="69">
        <f>'Basic T2'!BG11</f>
        <v>3.5270887640250037</v>
      </c>
      <c r="H11" s="69">
        <f>'Basic T2'!BR11</f>
        <v>2.2371392693776553</v>
      </c>
      <c r="I11" s="69">
        <f>'Basic T2'!CC11</f>
        <v>1.1553825236691422</v>
      </c>
      <c r="J11" s="69">
        <f>'Basic T2'!CN11</f>
        <v>0.18226693570229244</v>
      </c>
      <c r="K11" s="309">
        <f t="shared" si="12"/>
        <v>33.134413104528512</v>
      </c>
      <c r="L11" s="97"/>
      <c r="M11" s="97">
        <f t="shared" si="0"/>
        <v>14.987922925389899</v>
      </c>
      <c r="N11" s="97">
        <f t="shared" si="1"/>
        <v>6.5942293943945947</v>
      </c>
      <c r="O11" s="97">
        <f t="shared" si="2"/>
        <v>6.8286131339485978</v>
      </c>
      <c r="P11" s="97">
        <f t="shared" si="3"/>
        <v>8.0308249199217236</v>
      </c>
      <c r="Q11" s="97">
        <f t="shared" si="4"/>
        <v>1.9003066844042509</v>
      </c>
      <c r="R11" s="97">
        <f t="shared" si="5"/>
        <v>2.1554177994079189</v>
      </c>
      <c r="S11" s="97">
        <f t="shared" si="6"/>
        <v>1.5831219459138191</v>
      </c>
      <c r="T11" s="97">
        <f t="shared" si="7"/>
        <v>1.3808449035174173</v>
      </c>
      <c r="U11" s="97">
        <f t="shared" si="8"/>
        <v>0.68450361346803035</v>
      </c>
      <c r="V11" s="97">
        <f t="shared" si="9"/>
        <v>4.0829258473473145</v>
      </c>
      <c r="W11" s="97"/>
      <c r="X11" s="97">
        <f t="shared" si="10"/>
        <v>6.2906643630913761</v>
      </c>
      <c r="Y11" s="97">
        <f t="shared" si="11"/>
        <v>20.053984040446103</v>
      </c>
      <c r="Z11" s="97">
        <f t="shared" si="11"/>
        <v>37.41498822680304</v>
      </c>
      <c r="AA11" s="97">
        <f t="shared" si="11"/>
        <v>11.878844968577784</v>
      </c>
      <c r="AB11" s="97">
        <f t="shared" si="11"/>
        <v>2.9279789858220027</v>
      </c>
      <c r="AC11" s="97">
        <f t="shared" si="11"/>
        <v>10.644790215230802</v>
      </c>
      <c r="AD11" s="97">
        <f t="shared" si="11"/>
        <v>6.7517093552259215</v>
      </c>
      <c r="AE11" s="97">
        <f t="shared" si="11"/>
        <v>3.4869563556906189</v>
      </c>
      <c r="AF11" s="97">
        <f t="shared" si="11"/>
        <v>0.55008348911235683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3.0262584450501318</v>
      </c>
      <c r="C12" s="69">
        <f>'Basic T2'!O12</f>
        <v>17.162205427080487</v>
      </c>
      <c r="D12" s="69">
        <f>'Basic T2'!Z12</f>
        <v>9.6796086358976332</v>
      </c>
      <c r="E12" s="69">
        <f>'Basic T2'!AK12</f>
        <v>0.78918330672273962</v>
      </c>
      <c r="F12" s="69">
        <f>'Basic T2'!AV12</f>
        <v>0.39547467607365416</v>
      </c>
      <c r="G12" s="69">
        <f>'Basic T2'!BG12</f>
        <v>1.4397889223333573</v>
      </c>
      <c r="H12" s="69">
        <f>'Basic T2'!BR12</f>
        <v>1.0525602331287311</v>
      </c>
      <c r="I12" s="69">
        <f>'Basic T2'!CC12</f>
        <v>0.67343574278971674</v>
      </c>
      <c r="J12" s="69">
        <f>'Basic T2'!CN12</f>
        <v>0.15016534837329001</v>
      </c>
      <c r="K12" s="309">
        <f t="shared" si="12"/>
        <v>34.368680737449743</v>
      </c>
      <c r="L12" s="97"/>
      <c r="M12" s="97">
        <f t="shared" si="0"/>
        <v>21.760640231777035</v>
      </c>
      <c r="N12" s="97">
        <f t="shared" si="1"/>
        <v>17.031668655594835</v>
      </c>
      <c r="O12" s="97">
        <f t="shared" si="2"/>
        <v>5.3316964038916126</v>
      </c>
      <c r="P12" s="97">
        <f t="shared" si="3"/>
        <v>1.6102175333384348</v>
      </c>
      <c r="Q12" s="97">
        <f t="shared" si="4"/>
        <v>0.77463147083237305</v>
      </c>
      <c r="R12" s="97">
        <f t="shared" si="5"/>
        <v>0.87986066646256489</v>
      </c>
      <c r="S12" s="97">
        <f t="shared" si="6"/>
        <v>0.74484911479195159</v>
      </c>
      <c r="T12" s="97">
        <f t="shared" si="7"/>
        <v>0.80485059642804302</v>
      </c>
      <c r="U12" s="97">
        <f t="shared" si="8"/>
        <v>0.56394607822393883</v>
      </c>
      <c r="V12" s="97">
        <f t="shared" si="9"/>
        <v>4.235016159166042</v>
      </c>
      <c r="W12" s="97"/>
      <c r="X12" s="97">
        <f t="shared" si="10"/>
        <v>8.8052796328390261</v>
      </c>
      <c r="Y12" s="97">
        <f t="shared" si="11"/>
        <v>49.935595602829572</v>
      </c>
      <c r="Z12" s="97">
        <f t="shared" si="11"/>
        <v>28.164038968624922</v>
      </c>
      <c r="AA12" s="97">
        <f t="shared" si="11"/>
        <v>2.2962281059069225</v>
      </c>
      <c r="AB12" s="97">
        <f t="shared" si="11"/>
        <v>1.1506833186143401</v>
      </c>
      <c r="AC12" s="97">
        <f t="shared" si="11"/>
        <v>4.1892469871981293</v>
      </c>
      <c r="AD12" s="97">
        <f t="shared" si="11"/>
        <v>3.062556404679833</v>
      </c>
      <c r="AE12" s="97">
        <f t="shared" si="11"/>
        <v>1.959446008225475</v>
      </c>
      <c r="AF12" s="97">
        <f t="shared" si="11"/>
        <v>0.43692497108177542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1.2386314919104793</v>
      </c>
      <c r="C13" s="69">
        <f>'Basic T2'!O13</f>
        <v>14.973390026872087</v>
      </c>
      <c r="D13" s="69">
        <f>'Basic T2'!Z13</f>
        <v>23.076669977993706</v>
      </c>
      <c r="E13" s="69">
        <f>'Basic T2'!AK13</f>
        <v>2.2292810925560365</v>
      </c>
      <c r="F13" s="69">
        <f>'Basic T2'!AV13</f>
        <v>3.6011236292522493</v>
      </c>
      <c r="G13" s="69">
        <f>'Basic T2'!BG13</f>
        <v>7.6931186948146708</v>
      </c>
      <c r="H13" s="69">
        <f>'Basic T2'!BR13</f>
        <v>4.8481796486405386</v>
      </c>
      <c r="I13" s="69">
        <f>'Basic T2'!CC13</f>
        <v>2.7769820808662038</v>
      </c>
      <c r="J13" s="69">
        <f>'Basic T2'!CN13</f>
        <v>0.63282533751089043</v>
      </c>
      <c r="K13" s="309">
        <f t="shared" si="12"/>
        <v>61.070201980416861</v>
      </c>
      <c r="L13" s="97"/>
      <c r="M13" s="97">
        <f t="shared" si="0"/>
        <v>8.9065143524999524</v>
      </c>
      <c r="N13" s="97">
        <f t="shared" si="1"/>
        <v>14.85950151757717</v>
      </c>
      <c r="O13" s="97">
        <f t="shared" si="2"/>
        <v>12.711030266158355</v>
      </c>
      <c r="P13" s="97">
        <f t="shared" si="3"/>
        <v>4.5485345057288704</v>
      </c>
      <c r="Q13" s="97">
        <f t="shared" si="4"/>
        <v>7.0536594688489025</v>
      </c>
      <c r="R13" s="97">
        <f t="shared" si="5"/>
        <v>4.7012950558234969</v>
      </c>
      <c r="S13" s="97">
        <f t="shared" si="6"/>
        <v>3.430836740723231</v>
      </c>
      <c r="T13" s="97">
        <f t="shared" si="7"/>
        <v>3.3188848497948795</v>
      </c>
      <c r="U13" s="97">
        <f t="shared" si="8"/>
        <v>2.3765760287310425</v>
      </c>
      <c r="V13" s="97">
        <f t="shared" si="9"/>
        <v>7.5252609841605107</v>
      </c>
      <c r="W13" s="97"/>
      <c r="X13" s="97">
        <f t="shared" si="10"/>
        <v>2.0282092603978388</v>
      </c>
      <c r="Y13" s="97">
        <f t="shared" si="11"/>
        <v>24.518324061992697</v>
      </c>
      <c r="Z13" s="97">
        <f t="shared" si="11"/>
        <v>37.787119134457114</v>
      </c>
      <c r="AA13" s="97">
        <f t="shared" si="11"/>
        <v>3.6503581456483332</v>
      </c>
      <c r="AB13" s="97">
        <f t="shared" si="11"/>
        <v>5.8966951352265173</v>
      </c>
      <c r="AC13" s="97">
        <f t="shared" si="11"/>
        <v>12.597172508585436</v>
      </c>
      <c r="AD13" s="97">
        <f t="shared" si="11"/>
        <v>7.9386992206038318</v>
      </c>
      <c r="AE13" s="97">
        <f t="shared" si="11"/>
        <v>4.5471964899619746</v>
      </c>
      <c r="AF13" s="97">
        <f t="shared" si="11"/>
        <v>1.0362260431262631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0.39981381748413675</v>
      </c>
      <c r="C14" s="69">
        <f>'Basic T2'!O14</f>
        <v>2.2258550161941142</v>
      </c>
      <c r="D14" s="69">
        <f>'Basic T2'!Z14</f>
        <v>4.5559325815702296</v>
      </c>
      <c r="E14" s="69">
        <f>'Basic T2'!AK14</f>
        <v>0.79244378907128743</v>
      </c>
      <c r="F14" s="69">
        <f>'Basic T2'!AV14</f>
        <v>1.767567376941491</v>
      </c>
      <c r="G14" s="69">
        <f>'Basic T2'!BG14</f>
        <v>2.5688719104051971</v>
      </c>
      <c r="H14" s="69">
        <f>'Basic T2'!BR14</f>
        <v>1.9706440033910837</v>
      </c>
      <c r="I14" s="69">
        <f>'Basic T2'!CC14</f>
        <v>1.4700938024678865</v>
      </c>
      <c r="J14" s="69">
        <f>'Basic T2'!CN14</f>
        <v>0.36245897903882107</v>
      </c>
      <c r="K14" s="309">
        <f t="shared" si="12"/>
        <v>16.113681276564247</v>
      </c>
      <c r="L14" s="97"/>
      <c r="M14" s="97">
        <f t="shared" si="0"/>
        <v>2.8749047049157568</v>
      </c>
      <c r="N14" s="97">
        <f t="shared" si="1"/>
        <v>2.208925028446115</v>
      </c>
      <c r="O14" s="97">
        <f t="shared" si="2"/>
        <v>2.5094867236104972</v>
      </c>
      <c r="P14" s="97">
        <f t="shared" si="3"/>
        <v>1.616870088961506</v>
      </c>
      <c r="Q14" s="97">
        <f t="shared" si="4"/>
        <v>3.4622022592933384</v>
      </c>
      <c r="R14" s="97">
        <f t="shared" si="5"/>
        <v>1.5698477159298205</v>
      </c>
      <c r="S14" s="97">
        <f t="shared" si="6"/>
        <v>1.3945353389732291</v>
      </c>
      <c r="T14" s="97">
        <f t="shared" si="7"/>
        <v>1.7569692229580831</v>
      </c>
      <c r="U14" s="97">
        <f t="shared" si="8"/>
        <v>1.3612149671032496</v>
      </c>
      <c r="V14" s="97">
        <f t="shared" si="9"/>
        <v>1.9855781230363461</v>
      </c>
      <c r="W14" s="97"/>
      <c r="X14" s="97">
        <f t="shared" si="10"/>
        <v>2.4812071842678578</v>
      </c>
      <c r="Y14" s="97">
        <f t="shared" si="11"/>
        <v>13.813448199645103</v>
      </c>
      <c r="Z14" s="97">
        <f t="shared" si="11"/>
        <v>28.273691798759742</v>
      </c>
      <c r="AA14" s="97">
        <f t="shared" si="11"/>
        <v>4.9178320923091512</v>
      </c>
      <c r="AB14" s="97">
        <f t="shared" si="11"/>
        <v>10.969357942509653</v>
      </c>
      <c r="AC14" s="97">
        <f t="shared" si="11"/>
        <v>15.942178986383249</v>
      </c>
      <c r="AD14" s="97">
        <f t="shared" si="11"/>
        <v>12.229632506491178</v>
      </c>
      <c r="AE14" s="97">
        <f t="shared" si="11"/>
        <v>9.1232647415335943</v>
      </c>
      <c r="AF14" s="97">
        <f t="shared" si="11"/>
        <v>2.2493865481004751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7.5692197519771867E-2</v>
      </c>
      <c r="C15" s="69">
        <f>'Basic T2'!O15</f>
        <v>1.7260852505293742</v>
      </c>
      <c r="D15" s="69">
        <f>'Basic T2'!Z15</f>
        <v>4.5519816694663122</v>
      </c>
      <c r="E15" s="69">
        <f>'Basic T2'!AK15</f>
        <v>2.1642403090812117</v>
      </c>
      <c r="F15" s="69">
        <f>'Basic T2'!AV15</f>
        <v>0.74341857944495349</v>
      </c>
      <c r="G15" s="69">
        <f>'Basic T2'!BG15</f>
        <v>2.7109584897283012</v>
      </c>
      <c r="H15" s="69">
        <f>'Basic T2'!BR15</f>
        <v>1.7943223377563231</v>
      </c>
      <c r="I15" s="69">
        <f>'Basic T2'!CC15</f>
        <v>0.54793856004463626</v>
      </c>
      <c r="J15" s="69">
        <f>'Basic T2'!CN15</f>
        <v>0.10811374588190335</v>
      </c>
      <c r="K15" s="309">
        <f t="shared" si="12"/>
        <v>14.422751139452789</v>
      </c>
      <c r="L15" s="97"/>
      <c r="M15" s="97">
        <f t="shared" si="0"/>
        <v>0.54427297221572102</v>
      </c>
      <c r="N15" s="97">
        <f t="shared" si="1"/>
        <v>1.7129565418170563</v>
      </c>
      <c r="O15" s="97">
        <f t="shared" si="2"/>
        <v>2.5073104926647103</v>
      </c>
      <c r="P15" s="97">
        <f t="shared" si="3"/>
        <v>4.4158279354795011</v>
      </c>
      <c r="Q15" s="97">
        <f t="shared" si="4"/>
        <v>1.4561625875946231</v>
      </c>
      <c r="R15" s="97">
        <f t="shared" si="5"/>
        <v>1.6566773827229277</v>
      </c>
      <c r="S15" s="97">
        <f t="shared" si="6"/>
        <v>1.2697604971797984</v>
      </c>
      <c r="T15" s="97">
        <f t="shared" si="7"/>
        <v>0.6548637811099306</v>
      </c>
      <c r="U15" s="97">
        <f t="shared" si="8"/>
        <v>0.40602125358931163</v>
      </c>
      <c r="V15" s="97">
        <f t="shared" si="9"/>
        <v>1.7772164314895189</v>
      </c>
      <c r="W15" s="97"/>
      <c r="X15" s="97">
        <f t="shared" si="10"/>
        <v>0.52481109039397666</v>
      </c>
      <c r="Y15" s="97">
        <f t="shared" si="11"/>
        <v>11.96779472820373</v>
      </c>
      <c r="Z15" s="97">
        <f t="shared" si="11"/>
        <v>31.561119133606695</v>
      </c>
      <c r="AA15" s="97">
        <f t="shared" si="11"/>
        <v>15.005738420883027</v>
      </c>
      <c r="AB15" s="97">
        <f t="shared" si="11"/>
        <v>5.1544852452689502</v>
      </c>
      <c r="AC15" s="97">
        <f t="shared" si="11"/>
        <v>18.796403428972685</v>
      </c>
      <c r="AD15" s="97">
        <f t="shared" si="11"/>
        <v>12.440915886345948</v>
      </c>
      <c r="AE15" s="97">
        <f t="shared" si="11"/>
        <v>3.7991264963712434</v>
      </c>
      <c r="AF15" s="97">
        <f t="shared" si="11"/>
        <v>0.74960556995373129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3.8098402920918088E-2</v>
      </c>
      <c r="C16" s="69">
        <f>'Basic T2'!O16</f>
        <v>0.79799408373351932</v>
      </c>
      <c r="D16" s="69">
        <f>'Basic T2'!Z16</f>
        <v>3.1172682715985887</v>
      </c>
      <c r="E16" s="69">
        <f>'Basic T2'!AK16</f>
        <v>0.78926885723123696</v>
      </c>
      <c r="F16" s="69">
        <f>'Basic T2'!AV16</f>
        <v>0.64765105697072289</v>
      </c>
      <c r="G16" s="69">
        <f>'Basic T2'!BG16</f>
        <v>2.0420441808653575</v>
      </c>
      <c r="H16" s="69">
        <f>'Basic T2'!BR16</f>
        <v>2.1810933571757327</v>
      </c>
      <c r="I16" s="69">
        <f>'Basic T2'!CC16</f>
        <v>1.1395915521794659</v>
      </c>
      <c r="J16" s="69">
        <f>'Basic T2'!CN16</f>
        <v>0.14736235712452683</v>
      </c>
      <c r="K16" s="309">
        <f t="shared" si="12"/>
        <v>10.900372119800069</v>
      </c>
      <c r="L16" s="97"/>
      <c r="M16" s="97">
        <f t="shared" si="0"/>
        <v>0.27395070659725101</v>
      </c>
      <c r="N16" s="97">
        <f t="shared" si="1"/>
        <v>0.79192449251473263</v>
      </c>
      <c r="O16" s="97">
        <f t="shared" si="2"/>
        <v>1.7170454569836378</v>
      </c>
      <c r="P16" s="97">
        <f t="shared" si="3"/>
        <v>1.6103920871177597</v>
      </c>
      <c r="Q16" s="97">
        <f t="shared" si="4"/>
        <v>1.2685790549934883</v>
      </c>
      <c r="R16" s="97">
        <f t="shared" si="5"/>
        <v>1.2479012208333957</v>
      </c>
      <c r="S16" s="97">
        <f t="shared" si="6"/>
        <v>1.543460797052798</v>
      </c>
      <c r="T16" s="97">
        <f t="shared" si="7"/>
        <v>1.3619724677167937</v>
      </c>
      <c r="U16" s="97">
        <f t="shared" si="8"/>
        <v>0.55341944249099639</v>
      </c>
      <c r="V16" s="97">
        <f t="shared" si="9"/>
        <v>1.3431778898040341</v>
      </c>
      <c r="W16" s="97"/>
      <c r="X16" s="97">
        <f t="shared" si="10"/>
        <v>0.34951470006894475</v>
      </c>
      <c r="Y16" s="97">
        <f t="shared" si="11"/>
        <v>7.320796711921389</v>
      </c>
      <c r="Z16" s="97">
        <f t="shared" si="11"/>
        <v>28.597815169412439</v>
      </c>
      <c r="AA16" s="97">
        <f t="shared" si="11"/>
        <v>7.2407514950573404</v>
      </c>
      <c r="AB16" s="97">
        <f t="shared" si="11"/>
        <v>5.9415499751085736</v>
      </c>
      <c r="AC16" s="97">
        <f t="shared" si="11"/>
        <v>18.733710724940021</v>
      </c>
      <c r="AD16" s="97">
        <f t="shared" si="11"/>
        <v>20.009347692028495</v>
      </c>
      <c r="AE16" s="97">
        <f t="shared" si="11"/>
        <v>10.454611454130502</v>
      </c>
      <c r="AF16" s="97">
        <f t="shared" si="11"/>
        <v>1.3519020773322894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0.24763270730081513</v>
      </c>
      <c r="C17" s="69">
        <f>'Basic T2'!O17</f>
        <v>3.8348851272335853</v>
      </c>
      <c r="D17" s="69">
        <f>'Basic T2'!Z17</f>
        <v>6.7559274354848879</v>
      </c>
      <c r="E17" s="69">
        <f>'Basic T2'!AK17</f>
        <v>0.87023031621554137</v>
      </c>
      <c r="F17" s="69">
        <f>'Basic T2'!AV17</f>
        <v>1.0181186306133434</v>
      </c>
      <c r="G17" s="69">
        <f>'Basic T2'!BG17</f>
        <v>2.3676601334744483</v>
      </c>
      <c r="H17" s="69">
        <f>'Basic T2'!BR17</f>
        <v>1.142548229194184</v>
      </c>
      <c r="I17" s="69">
        <f>'Basic T2'!CC17</f>
        <v>0.88386386782025095</v>
      </c>
      <c r="J17" s="69">
        <f>'Basic T2'!CN17</f>
        <v>0.30757156604014635</v>
      </c>
      <c r="K17" s="309">
        <f t="shared" si="12"/>
        <v>17.428438013377203</v>
      </c>
      <c r="L17" s="97"/>
      <c r="M17" s="97">
        <f t="shared" si="0"/>
        <v>1.7806298936589064</v>
      </c>
      <c r="N17" s="97">
        <f t="shared" si="1"/>
        <v>3.8057167592371557</v>
      </c>
      <c r="O17" s="97">
        <f t="shared" si="2"/>
        <v>3.721282064973396</v>
      </c>
      <c r="P17" s="97">
        <f t="shared" si="3"/>
        <v>1.7755825563923313</v>
      </c>
      <c r="Q17" s="97">
        <f t="shared" si="4"/>
        <v>1.9942281517084357</v>
      </c>
      <c r="R17" s="97">
        <f t="shared" si="5"/>
        <v>1.4468864086129862</v>
      </c>
      <c r="S17" s="97">
        <f t="shared" si="6"/>
        <v>0.80852953620785017</v>
      </c>
      <c r="T17" s="97">
        <f t="shared" si="7"/>
        <v>1.056341854130628</v>
      </c>
      <c r="U17" s="97">
        <f t="shared" si="8"/>
        <v>1.1550852465001042</v>
      </c>
      <c r="V17" s="97">
        <f t="shared" si="9"/>
        <v>2.147586553569675</v>
      </c>
      <c r="W17" s="97"/>
      <c r="X17" s="97">
        <f t="shared" si="10"/>
        <v>1.4208542791427698</v>
      </c>
      <c r="Y17" s="97">
        <f t="shared" si="11"/>
        <v>22.003607691579234</v>
      </c>
      <c r="Z17" s="97">
        <f t="shared" si="11"/>
        <v>38.763814808299941</v>
      </c>
      <c r="AA17" s="97">
        <f t="shared" si="11"/>
        <v>4.9931629876848165</v>
      </c>
      <c r="AB17" s="97">
        <f t="shared" si="11"/>
        <v>5.8417089921190071</v>
      </c>
      <c r="AC17" s="97">
        <f t="shared" si="11"/>
        <v>13.585039185136097</v>
      </c>
      <c r="AD17" s="97">
        <f t="shared" si="11"/>
        <v>6.5556547770788214</v>
      </c>
      <c r="AE17" s="97">
        <f t="shared" si="11"/>
        <v>5.0713888825943032</v>
      </c>
      <c r="AF17" s="97">
        <f t="shared" si="11"/>
        <v>1.764768396365008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0.86652366738575803</v>
      </c>
      <c r="C18" s="69">
        <f>'Basic T2'!O18</f>
        <v>8.597515374192259</v>
      </c>
      <c r="D18" s="69">
        <f>'Basic T2'!Z18</f>
        <v>16.21072784552895</v>
      </c>
      <c r="E18" s="69">
        <f>'Basic T2'!AK18</f>
        <v>4.3121265240101421</v>
      </c>
      <c r="F18" s="69">
        <f>'Basic T2'!AV18</f>
        <v>3.9224709612525386</v>
      </c>
      <c r="G18" s="69">
        <f>'Basic T2'!BG18</f>
        <v>10.51379762992709</v>
      </c>
      <c r="H18" s="69">
        <f>'Basic T2'!BR18</f>
        <v>7.6229154924490876</v>
      </c>
      <c r="I18" s="69">
        <f>'Basic T2'!CC18</f>
        <v>3.9881578788608718</v>
      </c>
      <c r="J18" s="69">
        <f>'Basic T2'!CN18</f>
        <v>0.90496491206532204</v>
      </c>
      <c r="K18" s="309">
        <f t="shared" si="12"/>
        <v>56.93920028567203</v>
      </c>
      <c r="L18" s="97"/>
      <c r="M18" s="97">
        <f t="shared" si="0"/>
        <v>6.2308326009443471</v>
      </c>
      <c r="N18" s="97">
        <f t="shared" si="1"/>
        <v>8.5321221527607971</v>
      </c>
      <c r="O18" s="97">
        <f t="shared" si="2"/>
        <v>8.9291501970376128</v>
      </c>
      <c r="P18" s="97">
        <f t="shared" si="3"/>
        <v>8.7982876421564598</v>
      </c>
      <c r="Q18" s="97">
        <f t="shared" si="4"/>
        <v>7.6830948574983697</v>
      </c>
      <c r="R18" s="97">
        <f t="shared" si="5"/>
        <v>6.425023033743245</v>
      </c>
      <c r="S18" s="97">
        <f t="shared" si="6"/>
        <v>5.3943913877564569</v>
      </c>
      <c r="T18" s="97">
        <f t="shared" si="7"/>
        <v>4.7664105771301006</v>
      </c>
      <c r="U18" s="97">
        <f t="shared" si="8"/>
        <v>3.3985964046835084</v>
      </c>
      <c r="V18" s="97">
        <f t="shared" si="9"/>
        <v>7.0162260559817451</v>
      </c>
      <c r="W18" s="97"/>
      <c r="X18" s="97">
        <f t="shared" si="10"/>
        <v>1.5218402489643095</v>
      </c>
      <c r="Y18" s="97">
        <f t="shared" si="11"/>
        <v>15.099466327340929</v>
      </c>
      <c r="Z18" s="97">
        <f t="shared" si="11"/>
        <v>28.470241528151842</v>
      </c>
      <c r="AA18" s="97">
        <f t="shared" si="11"/>
        <v>7.5732123078223665</v>
      </c>
      <c r="AB18" s="97">
        <f t="shared" si="11"/>
        <v>6.888876102180828</v>
      </c>
      <c r="AC18" s="97">
        <f t="shared" si="11"/>
        <v>18.464954859179404</v>
      </c>
      <c r="AD18" s="97">
        <f t="shared" si="11"/>
        <v>13.387816221871473</v>
      </c>
      <c r="AE18" s="97">
        <f t="shared" si="11"/>
        <v>7.0042393620769499</v>
      </c>
      <c r="AF18" s="97">
        <f t="shared" si="11"/>
        <v>1.5893530424118796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0.45536121553045922</v>
      </c>
      <c r="C19" s="69">
        <f>'Basic T2'!O19</f>
        <v>5.0395712117130476</v>
      </c>
      <c r="D19" s="69">
        <f>'Basic T2'!Z19</f>
        <v>14.473642347086871</v>
      </c>
      <c r="E19" s="69">
        <f>'Basic T2'!AK19</f>
        <v>5.5126501599091853</v>
      </c>
      <c r="F19" s="69">
        <f>'Basic T2'!AV19</f>
        <v>5.025839870431132</v>
      </c>
      <c r="G19" s="69">
        <f>'Basic T2'!BG19</f>
        <v>14.289550441048705</v>
      </c>
      <c r="H19" s="69">
        <f>'Basic T2'!BR19</f>
        <v>14.081576736461994</v>
      </c>
      <c r="I19" s="69">
        <f>'Basic T2'!CC19</f>
        <v>6.7880848165951244</v>
      </c>
      <c r="J19" s="69">
        <f>'Basic T2'!CN19</f>
        <v>1.5067625015355552</v>
      </c>
      <c r="K19" s="309">
        <f t="shared" si="12"/>
        <v>67.173039300312084</v>
      </c>
      <c r="L19" s="97"/>
      <c r="M19" s="97">
        <f t="shared" si="0"/>
        <v>3.2743243072548807</v>
      </c>
      <c r="N19" s="97">
        <f t="shared" si="1"/>
        <v>5.0012399285662434</v>
      </c>
      <c r="O19" s="97">
        <f t="shared" si="2"/>
        <v>7.9723333613911347</v>
      </c>
      <c r="P19" s="97">
        <f t="shared" si="3"/>
        <v>11.247787259348687</v>
      </c>
      <c r="Q19" s="97">
        <f t="shared" si="4"/>
        <v>9.8443060113284648</v>
      </c>
      <c r="R19" s="97">
        <f t="shared" si="5"/>
        <v>8.7324004091764653</v>
      </c>
      <c r="S19" s="97">
        <f t="shared" si="6"/>
        <v>9.9648928744449936</v>
      </c>
      <c r="T19" s="97">
        <f t="shared" si="7"/>
        <v>8.1127177637001342</v>
      </c>
      <c r="U19" s="97">
        <f t="shared" si="8"/>
        <v>5.6586477024216748</v>
      </c>
      <c r="V19" s="97">
        <f t="shared" si="9"/>
        <v>8.277271655270015</v>
      </c>
      <c r="W19" s="97"/>
      <c r="X19" s="97">
        <f t="shared" si="10"/>
        <v>0.67789282764870162</v>
      </c>
      <c r="Y19" s="97">
        <f t="shared" si="11"/>
        <v>7.5023718804541781</v>
      </c>
      <c r="Z19" s="97">
        <f t="shared" si="11"/>
        <v>21.546802851035547</v>
      </c>
      <c r="AA19" s="97">
        <f t="shared" si="11"/>
        <v>8.2066409638897699</v>
      </c>
      <c r="AB19" s="97">
        <f t="shared" si="11"/>
        <v>7.4819301356337204</v>
      </c>
      <c r="AC19" s="97">
        <f t="shared" si="11"/>
        <v>21.272746610681224</v>
      </c>
      <c r="AD19" s="97">
        <f t="shared" si="11"/>
        <v>20.963137715873117</v>
      </c>
      <c r="AE19" s="97">
        <f t="shared" si="11"/>
        <v>10.105370975172754</v>
      </c>
      <c r="AF19" s="97">
        <f t="shared" si="11"/>
        <v>2.2431060396109768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4.8017236136809263E-2</v>
      </c>
      <c r="C20" s="69">
        <f>'Basic T2'!O20</f>
        <v>0.94846309304905319</v>
      </c>
      <c r="D20" s="69">
        <f>'Basic T2'!Z20</f>
        <v>2.8993598529575069</v>
      </c>
      <c r="E20" s="69">
        <f>'Basic T2'!AK20</f>
        <v>1.4530983914617308</v>
      </c>
      <c r="F20" s="69">
        <f>'Basic T2'!AV20</f>
        <v>1.0910312348289313</v>
      </c>
      <c r="G20" s="69">
        <f>'Basic T2'!BG20</f>
        <v>3.594620072013015</v>
      </c>
      <c r="H20" s="69">
        <f>'Basic T2'!BR20</f>
        <v>3.8118616578256508</v>
      </c>
      <c r="I20" s="69">
        <f>'Basic T2'!CC20</f>
        <v>2.9273393077959509</v>
      </c>
      <c r="J20" s="69">
        <f>'Basic T2'!CN20</f>
        <v>0.70863677479594911</v>
      </c>
      <c r="K20" s="309">
        <f t="shared" si="12"/>
        <v>17.482427620864598</v>
      </c>
      <c r="L20" s="97"/>
      <c r="M20" s="97">
        <f t="shared" si="0"/>
        <v>0.34527315477845139</v>
      </c>
      <c r="N20" s="97">
        <f t="shared" si="1"/>
        <v>0.9412490254534891</v>
      </c>
      <c r="O20" s="97">
        <f t="shared" si="2"/>
        <v>1.5970177186990908</v>
      </c>
      <c r="P20" s="97">
        <f t="shared" si="3"/>
        <v>2.9648428795511625</v>
      </c>
      <c r="Q20" s="97">
        <f t="shared" si="4"/>
        <v>2.1370448761735452</v>
      </c>
      <c r="R20" s="97">
        <f t="shared" si="5"/>
        <v>2.1966864470074055</v>
      </c>
      <c r="S20" s="97">
        <f t="shared" si="6"/>
        <v>2.6974815237899707</v>
      </c>
      <c r="T20" s="97">
        <f t="shared" si="7"/>
        <v>3.4985829205720069</v>
      </c>
      <c r="U20" s="97">
        <f t="shared" si="8"/>
        <v>2.6612859382046286</v>
      </c>
      <c r="V20" s="97">
        <f t="shared" si="9"/>
        <v>2.1542393215907354</v>
      </c>
      <c r="W20" s="97"/>
      <c r="X20" s="97">
        <f t="shared" si="10"/>
        <v>0.27466000247873218</v>
      </c>
      <c r="Y20" s="97">
        <f t="shared" si="11"/>
        <v>5.4252367784271529</v>
      </c>
      <c r="Z20" s="97">
        <f t="shared" si="11"/>
        <v>16.584423604289565</v>
      </c>
      <c r="AA20" s="97">
        <f t="shared" si="11"/>
        <v>8.3117655223552269</v>
      </c>
      <c r="AB20" s="97">
        <f t="shared" si="11"/>
        <v>6.2407307411175994</v>
      </c>
      <c r="AC20" s="97">
        <f t="shared" si="11"/>
        <v>20.561332498942971</v>
      </c>
      <c r="AD20" s="97">
        <f t="shared" si="11"/>
        <v>21.803960757008038</v>
      </c>
      <c r="AE20" s="97">
        <f t="shared" si="11"/>
        <v>16.7444669086019</v>
      </c>
      <c r="AF20" s="97">
        <f t="shared" si="11"/>
        <v>4.0534231867788124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3.9906217067039548E-2</v>
      </c>
      <c r="C21" s="69">
        <f>'Basic T2'!O21</f>
        <v>0.18444988347621413</v>
      </c>
      <c r="D21" s="69">
        <f>'Basic T2'!Z21</f>
        <v>1.596046261827035</v>
      </c>
      <c r="E21" s="69">
        <f>'Basic T2'!AK21</f>
        <v>0.55169621000645142</v>
      </c>
      <c r="F21" s="69">
        <f>'Basic T2'!AV21</f>
        <v>0.88279909222471131</v>
      </c>
      <c r="G21" s="69">
        <f>'Basic T2'!BG21</f>
        <v>1.3317203524861763</v>
      </c>
      <c r="H21" s="69">
        <f>'Basic T2'!BR21</f>
        <v>1.807319119494798</v>
      </c>
      <c r="I21" s="69">
        <f>'Basic T2'!CC21</f>
        <v>1.4136848162070574</v>
      </c>
      <c r="J21" s="69">
        <f>'Basic T2'!CN21</f>
        <v>0.76048557171409126</v>
      </c>
      <c r="K21" s="309">
        <f t="shared" si="12"/>
        <v>8.5681075245035743</v>
      </c>
      <c r="L21" s="97"/>
      <c r="M21" s="97">
        <f t="shared" si="0"/>
        <v>0.28694999068153376</v>
      </c>
      <c r="N21" s="97">
        <f t="shared" si="1"/>
        <v>0.1830469465173139</v>
      </c>
      <c r="O21" s="97">
        <f t="shared" si="2"/>
        <v>0.8791299767088897</v>
      </c>
      <c r="P21" s="97">
        <f t="shared" si="3"/>
        <v>1.1256585166731763</v>
      </c>
      <c r="Q21" s="97">
        <f t="shared" si="4"/>
        <v>1.7291725630799961</v>
      </c>
      <c r="R21" s="97">
        <f t="shared" si="5"/>
        <v>0.81381953889554659</v>
      </c>
      <c r="S21" s="97">
        <f t="shared" si="6"/>
        <v>1.2789577298590835</v>
      </c>
      <c r="T21" s="97">
        <f t="shared" si="7"/>
        <v>1.6895525366267994</v>
      </c>
      <c r="U21" s="97">
        <f t="shared" si="8"/>
        <v>2.8560041338427418</v>
      </c>
      <c r="V21" s="97">
        <f t="shared" si="9"/>
        <v>1.0557889637063016</v>
      </c>
      <c r="W21" s="97"/>
      <c r="X21" s="97">
        <f t="shared" si="10"/>
        <v>0.46575299099495909</v>
      </c>
      <c r="Y21" s="97">
        <f t="shared" si="11"/>
        <v>2.1527494017636166</v>
      </c>
      <c r="Z21" s="97">
        <f t="shared" si="11"/>
        <v>18.627757147801528</v>
      </c>
      <c r="AA21" s="97">
        <f t="shared" si="11"/>
        <v>6.4389505900652901</v>
      </c>
      <c r="AB21" s="97">
        <f t="shared" si="11"/>
        <v>10.303314818354355</v>
      </c>
      <c r="AC21" s="97">
        <f t="shared" si="11"/>
        <v>15.542759572958726</v>
      </c>
      <c r="AD21" s="97">
        <f t="shared" si="11"/>
        <v>21.093562543725337</v>
      </c>
      <c r="AE21" s="97">
        <f t="shared" si="11"/>
        <v>16.499382298414428</v>
      </c>
      <c r="AF21" s="97">
        <f t="shared" si="11"/>
        <v>8.8757706359217625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3.2985261888571253E-2</v>
      </c>
      <c r="C22" s="69">
        <f>'Basic T2'!O22</f>
        <v>0.61999547955018453</v>
      </c>
      <c r="D22" s="69">
        <f>'Basic T2'!Z22</f>
        <v>1.4820987411833266</v>
      </c>
      <c r="E22" s="69">
        <f>'Basic T2'!AK22</f>
        <v>0.56836739585814944</v>
      </c>
      <c r="F22" s="69">
        <f>'Basic T2'!AV22</f>
        <v>2.2346532440937823</v>
      </c>
      <c r="G22" s="69">
        <f>'Basic T2'!BG22</f>
        <v>9.9113061110148628</v>
      </c>
      <c r="H22" s="69">
        <f>'Basic T2'!BR22</f>
        <v>5.4845944701560834</v>
      </c>
      <c r="I22" s="69">
        <f>'Basic T2'!CC22</f>
        <v>2.5816830532998769</v>
      </c>
      <c r="J22" s="69">
        <f>'Basic T2'!CN22</f>
        <v>0.85563374502146561</v>
      </c>
      <c r="K22" s="309">
        <f t="shared" si="12"/>
        <v>23.771317502066299</v>
      </c>
      <c r="L22" s="97"/>
      <c r="M22" s="97">
        <f t="shared" si="0"/>
        <v>0.23718411032678832</v>
      </c>
      <c r="N22" s="97">
        <f t="shared" si="1"/>
        <v>0.61527975647018496</v>
      </c>
      <c r="O22" s="97">
        <f t="shared" si="2"/>
        <v>0.81636570504243655</v>
      </c>
      <c r="P22" s="97">
        <f t="shared" si="3"/>
        <v>1.1596737264872619</v>
      </c>
      <c r="Q22" s="97">
        <f t="shared" si="4"/>
        <v>4.3771013265848371</v>
      </c>
      <c r="R22" s="97">
        <f t="shared" si="5"/>
        <v>6.0568380997259386</v>
      </c>
      <c r="S22" s="97">
        <f t="shared" si="6"/>
        <v>3.8811986312131177</v>
      </c>
      <c r="T22" s="97">
        <f t="shared" si="7"/>
        <v>3.0854749951776781</v>
      </c>
      <c r="U22" s="97">
        <f t="shared" si="8"/>
        <v>3.2133331699228771</v>
      </c>
      <c r="V22" s="97">
        <f t="shared" si="9"/>
        <v>2.9291759702670355</v>
      </c>
      <c r="W22" s="97"/>
      <c r="X22" s="97">
        <f t="shared" si="10"/>
        <v>0.13876076446206248</v>
      </c>
      <c r="Y22" s="97">
        <f t="shared" si="11"/>
        <v>2.608166246975129</v>
      </c>
      <c r="Z22" s="97">
        <f t="shared" si="11"/>
        <v>6.2348195090764174</v>
      </c>
      <c r="AA22" s="97">
        <f t="shared" si="11"/>
        <v>2.3909797839717748</v>
      </c>
      <c r="AB22" s="97">
        <f t="shared" si="11"/>
        <v>9.4006284838841481</v>
      </c>
      <c r="AC22" s="97">
        <f t="shared" si="11"/>
        <v>41.694391192887529</v>
      </c>
      <c r="AD22" s="97">
        <f t="shared" si="11"/>
        <v>23.072320117214119</v>
      </c>
      <c r="AE22" s="97">
        <f t="shared" si="11"/>
        <v>10.860496281182003</v>
      </c>
      <c r="AF22" s="97">
        <f t="shared" si="11"/>
        <v>3.5994376203468335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1.0323757730345075E-2</v>
      </c>
      <c r="C23" s="69">
        <f>'Basic T2'!O23</f>
        <v>0.28272497241054817</v>
      </c>
      <c r="D23" s="69">
        <f>'Basic T2'!Z23</f>
        <v>0.87094883447994753</v>
      </c>
      <c r="E23" s="69">
        <f>'Basic T2'!AK23</f>
        <v>0.57867897429932147</v>
      </c>
      <c r="F23" s="69">
        <f>'Basic T2'!AV23</f>
        <v>0.794997470881599</v>
      </c>
      <c r="G23" s="69">
        <f>'Basic T2'!BG23</f>
        <v>6.7743339849820385</v>
      </c>
      <c r="H23" s="69">
        <f>'Basic T2'!BR23</f>
        <v>6.1597383159947574</v>
      </c>
      <c r="I23" s="69">
        <f>'Basic T2'!CC23</f>
        <v>2.902833635970846</v>
      </c>
      <c r="J23" s="69">
        <f>'Basic T2'!CN23</f>
        <v>1.2595974155208158</v>
      </c>
      <c r="K23" s="309">
        <f t="shared" si="12"/>
        <v>19.634177362270218</v>
      </c>
      <c r="L23" s="97"/>
      <c r="M23" s="97">
        <f t="shared" si="0"/>
        <v>7.423410190808892E-2</v>
      </c>
      <c r="N23" s="97">
        <f t="shared" si="1"/>
        <v>0.28057454918704988</v>
      </c>
      <c r="O23" s="97">
        <f t="shared" si="2"/>
        <v>0.47973373133589536</v>
      </c>
      <c r="P23" s="97">
        <f t="shared" si="3"/>
        <v>1.1807130519024447</v>
      </c>
      <c r="Q23" s="97">
        <f t="shared" si="4"/>
        <v>1.5571921476517905</v>
      </c>
      <c r="R23" s="97">
        <f t="shared" si="5"/>
        <v>4.1398221103178203</v>
      </c>
      <c r="S23" s="97">
        <f t="shared" si="6"/>
        <v>4.3589672948033815</v>
      </c>
      <c r="T23" s="97">
        <f t="shared" si="7"/>
        <v>3.4692951900119966</v>
      </c>
      <c r="U23" s="97">
        <f t="shared" si="8"/>
        <v>4.7304190368749719</v>
      </c>
      <c r="V23" s="97">
        <f t="shared" si="9"/>
        <v>2.4193846437213149</v>
      </c>
      <c r="W23" s="97"/>
      <c r="X23" s="97">
        <f t="shared" si="10"/>
        <v>5.2580546359857185E-2</v>
      </c>
      <c r="Y23" s="97">
        <f t="shared" si="11"/>
        <v>1.4399634229333347</v>
      </c>
      <c r="Z23" s="97">
        <f t="shared" si="11"/>
        <v>4.4358814653146403</v>
      </c>
      <c r="AA23" s="97">
        <f t="shared" si="11"/>
        <v>2.9473044050795476</v>
      </c>
      <c r="AB23" s="97">
        <f t="shared" si="11"/>
        <v>4.049049044495729</v>
      </c>
      <c r="AC23" s="97">
        <f t="shared" si="11"/>
        <v>34.502764541588874</v>
      </c>
      <c r="AD23" s="97">
        <f t="shared" si="11"/>
        <v>31.372530676184805</v>
      </c>
      <c r="AE23" s="97">
        <f t="shared" si="11"/>
        <v>14.784595159810676</v>
      </c>
      <c r="AF23" s="97">
        <f t="shared" si="11"/>
        <v>6.4153307382325373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6.5985835000332532E-2</v>
      </c>
      <c r="C24" s="69">
        <f>'Basic T2'!O24</f>
        <v>0.64867627146681561</v>
      </c>
      <c r="D24" s="69">
        <f>'Basic T2'!Z24</f>
        <v>1.6102942375950495</v>
      </c>
      <c r="E24" s="69">
        <f>'Basic T2'!AK24</f>
        <v>0.60772856326827263</v>
      </c>
      <c r="F24" s="69">
        <f>'Basic T2'!AV24</f>
        <v>0.7315744299059217</v>
      </c>
      <c r="G24" s="69">
        <f>'Basic T2'!BG24</f>
        <v>4.4463989663201433</v>
      </c>
      <c r="H24" s="69">
        <f>'Basic T2'!BR24</f>
        <v>3.8610865194064092</v>
      </c>
      <c r="I24" s="69">
        <f>'Basic T2'!CC24</f>
        <v>3.3478218716724863</v>
      </c>
      <c r="J24" s="69">
        <f>'Basic T2'!CN24</f>
        <v>1.2108436381555261</v>
      </c>
      <c r="K24" s="309">
        <f t="shared" si="12"/>
        <v>16.530410332790957</v>
      </c>
      <c r="L24" s="97"/>
      <c r="M24" s="97">
        <f t="shared" si="0"/>
        <v>0.47447831766789195</v>
      </c>
      <c r="N24" s="97">
        <f t="shared" si="1"/>
        <v>0.64374240055049292</v>
      </c>
      <c r="O24" s="97">
        <f t="shared" si="2"/>
        <v>0.88697800900260582</v>
      </c>
      <c r="P24" s="97">
        <f t="shared" si="3"/>
        <v>1.2399846521702309</v>
      </c>
      <c r="Q24" s="97">
        <f t="shared" si="4"/>
        <v>1.4329629959816572</v>
      </c>
      <c r="R24" s="97">
        <f t="shared" si="5"/>
        <v>2.7172118754217629</v>
      </c>
      <c r="S24" s="97">
        <f t="shared" si="6"/>
        <v>2.7323157246462939</v>
      </c>
      <c r="T24" s="97">
        <f t="shared" si="7"/>
        <v>4.0011188283361081</v>
      </c>
      <c r="U24" s="97">
        <f t="shared" si="8"/>
        <v>4.5473241894844092</v>
      </c>
      <c r="V24" s="97">
        <f t="shared" si="9"/>
        <v>2.0369287786112942</v>
      </c>
      <c r="W24" s="97"/>
      <c r="X24" s="97">
        <f t="shared" si="10"/>
        <v>0.39917844549471404</v>
      </c>
      <c r="Y24" s="97">
        <f t="shared" ref="Y24:AG32" si="13">IF($K24&gt;0,C24/$K24*100,0)</f>
        <v>3.9241389560672482</v>
      </c>
      <c r="Z24" s="97">
        <f t="shared" si="13"/>
        <v>9.7414051144317302</v>
      </c>
      <c r="AA24" s="97">
        <f t="shared" si="13"/>
        <v>3.6764275721742781</v>
      </c>
      <c r="AB24" s="97">
        <f t="shared" si="13"/>
        <v>4.4256277683241541</v>
      </c>
      <c r="AC24" s="97">
        <f t="shared" si="13"/>
        <v>26.898297603054257</v>
      </c>
      <c r="AD24" s="97">
        <f t="shared" si="13"/>
        <v>23.357475354058632</v>
      </c>
      <c r="AE24" s="97">
        <f t="shared" si="13"/>
        <v>20.252503139813154</v>
      </c>
      <c r="AF24" s="97">
        <f t="shared" si="13"/>
        <v>7.3249460465818332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5.7748836927144387E-2</v>
      </c>
      <c r="C25" s="69">
        <f>'Basic T2'!O25</f>
        <v>2.7543362655052435</v>
      </c>
      <c r="D25" s="69">
        <f>'Basic T2'!Z25</f>
        <v>7.3987754989001129</v>
      </c>
      <c r="E25" s="69">
        <f>'Basic T2'!AK25</f>
        <v>5.9172741948819585</v>
      </c>
      <c r="F25" s="69">
        <f>'Basic T2'!AV25</f>
        <v>3.5558907391235399</v>
      </c>
      <c r="G25" s="69">
        <f>'Basic T2'!BG25</f>
        <v>19.455992097908617</v>
      </c>
      <c r="H25" s="69">
        <f>'Basic T2'!BR25</f>
        <v>12.47657637089368</v>
      </c>
      <c r="I25" s="69">
        <f>'Basic T2'!CC25</f>
        <v>2.3387825495902348</v>
      </c>
      <c r="J25" s="69">
        <f>'Basic T2'!CN25</f>
        <v>0.48875756182490132</v>
      </c>
      <c r="K25" s="309">
        <f t="shared" si="12"/>
        <v>54.444134115555435</v>
      </c>
      <c r="L25" s="97"/>
      <c r="M25" s="97">
        <f t="shared" si="0"/>
        <v>0.4152492878559591</v>
      </c>
      <c r="N25" s="97">
        <f t="shared" si="1"/>
        <v>2.7333866174420889</v>
      </c>
      <c r="O25" s="97">
        <f t="shared" si="2"/>
        <v>4.0753739334450803</v>
      </c>
      <c r="P25" s="97">
        <f t="shared" si="3"/>
        <v>12.073365689572887</v>
      </c>
      <c r="Q25" s="97">
        <f t="shared" si="4"/>
        <v>6.9650600658270108</v>
      </c>
      <c r="R25" s="97">
        <f t="shared" si="5"/>
        <v>11.889633201381706</v>
      </c>
      <c r="S25" s="97">
        <f t="shared" si="6"/>
        <v>8.8291069460893787</v>
      </c>
      <c r="T25" s="97">
        <f t="shared" si="7"/>
        <v>2.7951746697546143</v>
      </c>
      <c r="U25" s="97">
        <f t="shared" si="8"/>
        <v>1.8355293892986724</v>
      </c>
      <c r="V25" s="97">
        <f t="shared" si="9"/>
        <v>6.7087762114749578</v>
      </c>
      <c r="W25" s="97"/>
      <c r="X25" s="97">
        <f t="shared" si="10"/>
        <v>0.10606989690491699</v>
      </c>
      <c r="Y25" s="97">
        <f t="shared" si="13"/>
        <v>5.0590138134243778</v>
      </c>
      <c r="Z25" s="97">
        <f t="shared" si="13"/>
        <v>13.589665111022825</v>
      </c>
      <c r="AA25" s="97">
        <f t="shared" si="13"/>
        <v>10.868524756629956</v>
      </c>
      <c r="AB25" s="97">
        <f t="shared" si="13"/>
        <v>6.5312651158641044</v>
      </c>
      <c r="AC25" s="97">
        <f t="shared" si="13"/>
        <v>35.735699380605581</v>
      </c>
      <c r="AD25" s="97">
        <f t="shared" si="13"/>
        <v>22.916291302223048</v>
      </c>
      <c r="AE25" s="97">
        <f t="shared" si="13"/>
        <v>4.2957475356780677</v>
      </c>
      <c r="AF25" s="97">
        <f t="shared" si="13"/>
        <v>0.89772308764711639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4.3311924246075904E-2</v>
      </c>
      <c r="C26" s="69">
        <f>'Basic T2'!O26</f>
        <v>0.51810487814013673</v>
      </c>
      <c r="D26" s="69">
        <f>'Basic T2'!Z26</f>
        <v>2.1810084932036422</v>
      </c>
      <c r="E26" s="69">
        <f>'Basic T2'!AK26</f>
        <v>1.3749555595080269</v>
      </c>
      <c r="F26" s="69">
        <f>'Basic T2'!AV26</f>
        <v>1.8323875199972826</v>
      </c>
      <c r="G26" s="69">
        <f>'Basic T2'!BG26</f>
        <v>4.8892743061411732</v>
      </c>
      <c r="H26" s="69">
        <f>'Basic T2'!BR26</f>
        <v>4.4377444366162138</v>
      </c>
      <c r="I26" s="69">
        <f>'Basic T2'!CC26</f>
        <v>2.6440909239704395</v>
      </c>
      <c r="J26" s="69">
        <f>'Basic T2'!CN26</f>
        <v>0.83367731187094041</v>
      </c>
      <c r="K26" s="309">
        <f t="shared" si="12"/>
        <v>18.754555353693927</v>
      </c>
      <c r="L26" s="97"/>
      <c r="M26" s="97">
        <f t="shared" si="0"/>
        <v>0.3114390982721324</v>
      </c>
      <c r="N26" s="97">
        <f t="shared" si="1"/>
        <v>0.51416414113108877</v>
      </c>
      <c r="O26" s="97">
        <f t="shared" si="2"/>
        <v>1.201337324418857</v>
      </c>
      <c r="P26" s="97">
        <f t="shared" si="3"/>
        <v>2.805403422273363</v>
      </c>
      <c r="Q26" s="97">
        <f t="shared" si="4"/>
        <v>3.5891679685857358</v>
      </c>
      <c r="R26" s="97">
        <f t="shared" si="5"/>
        <v>2.9878547353649134</v>
      </c>
      <c r="S26" s="97">
        <f t="shared" si="6"/>
        <v>3.1403903655575673</v>
      </c>
      <c r="T26" s="97">
        <f t="shared" si="7"/>
        <v>3.1600611935919947</v>
      </c>
      <c r="U26" s="97">
        <f t="shared" si="8"/>
        <v>3.1308757687903319</v>
      </c>
      <c r="V26" s="97">
        <f t="shared" si="9"/>
        <v>2.3109948731410461</v>
      </c>
      <c r="W26" s="97"/>
      <c r="X26" s="97">
        <f t="shared" si="10"/>
        <v>0.23094082173238578</v>
      </c>
      <c r="Y26" s="97">
        <f t="shared" si="13"/>
        <v>2.7625548479777202</v>
      </c>
      <c r="Z26" s="97">
        <f t="shared" si="13"/>
        <v>11.629219952549114</v>
      </c>
      <c r="AA26" s="97">
        <f t="shared" si="13"/>
        <v>7.3313151582514777</v>
      </c>
      <c r="AB26" s="97">
        <f t="shared" si="13"/>
        <v>9.7703597096284795</v>
      </c>
      <c r="AC26" s="97">
        <f t="shared" si="13"/>
        <v>26.069795918558921</v>
      </c>
      <c r="AD26" s="97">
        <f t="shared" si="13"/>
        <v>23.662221539910561</v>
      </c>
      <c r="AE26" s="97">
        <f t="shared" si="13"/>
        <v>14.098393025615803</v>
      </c>
      <c r="AF26" s="97">
        <f t="shared" si="13"/>
        <v>4.4451990257755591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2.0967456175400583E-3</v>
      </c>
      <c r="C27" s="69">
        <f>'Basic T2'!O27</f>
        <v>4.9322290412567756E-2</v>
      </c>
      <c r="D27" s="69">
        <f>'Basic T2'!Z27</f>
        <v>0.19147191801413202</v>
      </c>
      <c r="E27" s="69">
        <f>'Basic T2'!AK27</f>
        <v>5.6955387482854003E-2</v>
      </c>
      <c r="F27" s="69">
        <f>'Basic T2'!AV27</f>
        <v>5.1866142260641082E-2</v>
      </c>
      <c r="G27" s="69">
        <f>'Basic T2'!BG27</f>
        <v>0.16459683303041731</v>
      </c>
      <c r="H27" s="69">
        <f>'Basic T2'!BR27</f>
        <v>0.21580027151831258</v>
      </c>
      <c r="I27" s="69">
        <f>'Basic T2'!CC27</f>
        <v>0.16372354068960335</v>
      </c>
      <c r="J27" s="69">
        <f>'Basic T2'!CN27</f>
        <v>4.7859551763096551E-2</v>
      </c>
      <c r="K27" s="309">
        <f t="shared" si="12"/>
        <v>0.94369268078916468</v>
      </c>
      <c r="L27" s="97"/>
      <c r="M27" s="97">
        <f t="shared" si="0"/>
        <v>1.5076877229528406E-2</v>
      </c>
      <c r="N27" s="97">
        <f t="shared" si="1"/>
        <v>4.8947142091444934E-2</v>
      </c>
      <c r="O27" s="97">
        <f t="shared" si="2"/>
        <v>0.10546605499484718</v>
      </c>
      <c r="P27" s="97">
        <f t="shared" si="3"/>
        <v>0.11620945699399622</v>
      </c>
      <c r="Q27" s="97">
        <f t="shared" si="4"/>
        <v>0.10159220930312819</v>
      </c>
      <c r="R27" s="97">
        <f t="shared" si="5"/>
        <v>0.10058577126226804</v>
      </c>
      <c r="S27" s="97">
        <f t="shared" si="6"/>
        <v>0.15271205975023674</v>
      </c>
      <c r="T27" s="97">
        <f t="shared" si="7"/>
        <v>0.19567269896822942</v>
      </c>
      <c r="U27" s="97">
        <f t="shared" si="8"/>
        <v>0.1797365824721428</v>
      </c>
      <c r="V27" s="97">
        <f t="shared" si="9"/>
        <v>0.11628475887565855</v>
      </c>
      <c r="W27" s="97"/>
      <c r="X27" s="97">
        <f t="shared" si="10"/>
        <v>0.22218521561348245</v>
      </c>
      <c r="Y27" s="97">
        <f t="shared" si="13"/>
        <v>5.22652039341048</v>
      </c>
      <c r="Z27" s="97">
        <f t="shared" si="13"/>
        <v>20.289647457476654</v>
      </c>
      <c r="AA27" s="97">
        <f t="shared" si="13"/>
        <v>6.0353745072203973</v>
      </c>
      <c r="AB27" s="97">
        <f t="shared" si="13"/>
        <v>5.49608398120328</v>
      </c>
      <c r="AC27" s="97">
        <f t="shared" si="13"/>
        <v>17.441783366675359</v>
      </c>
      <c r="AD27" s="97">
        <f t="shared" si="13"/>
        <v>22.867642815439577</v>
      </c>
      <c r="AE27" s="97">
        <f t="shared" si="13"/>
        <v>17.349243458441286</v>
      </c>
      <c r="AF27" s="97">
        <f t="shared" si="13"/>
        <v>5.0715188045194877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0.1380608000110489</v>
      </c>
      <c r="C28" s="69">
        <f>'Basic T2'!O28</f>
        <v>2.1579316680258778</v>
      </c>
      <c r="D28" s="69">
        <f>'Basic T2'!Z28</f>
        <v>7.4570296748175826</v>
      </c>
      <c r="E28" s="69">
        <f>'Basic T2'!AK28</f>
        <v>2.2720054513366197</v>
      </c>
      <c r="F28" s="69">
        <f>'Basic T2'!AV28</f>
        <v>1.8876797746101066</v>
      </c>
      <c r="G28" s="69">
        <f>'Basic T2'!BG28</f>
        <v>14.023110529850394</v>
      </c>
      <c r="H28" s="69">
        <f>'Basic T2'!BR28</f>
        <v>11.567152532472399</v>
      </c>
      <c r="I28" s="69">
        <f>'Basic T2'!CC28</f>
        <v>7.4335654545721379</v>
      </c>
      <c r="J28" s="69">
        <f>'Basic T2'!CN28</f>
        <v>2.6326311394956132</v>
      </c>
      <c r="K28" s="309">
        <f t="shared" si="12"/>
        <v>49.569167025191781</v>
      </c>
      <c r="L28" s="97"/>
      <c r="M28" s="97">
        <f t="shared" si="0"/>
        <v>0.99274118641971643</v>
      </c>
      <c r="N28" s="97">
        <f t="shared" si="1"/>
        <v>2.1415183093682391</v>
      </c>
      <c r="O28" s="97">
        <f t="shared" si="2"/>
        <v>4.1074613444070254</v>
      </c>
      <c r="P28" s="97">
        <f t="shared" si="3"/>
        <v>4.6357075503473961</v>
      </c>
      <c r="Q28" s="97">
        <f t="shared" si="4"/>
        <v>3.697471036032697</v>
      </c>
      <c r="R28" s="97">
        <f t="shared" si="5"/>
        <v>8.5695779327684303</v>
      </c>
      <c r="S28" s="97">
        <f t="shared" si="6"/>
        <v>8.1855489627089231</v>
      </c>
      <c r="T28" s="97">
        <f t="shared" si="7"/>
        <v>8.8841580711397921</v>
      </c>
      <c r="U28" s="97">
        <f t="shared" si="8"/>
        <v>9.8868482150629635</v>
      </c>
      <c r="V28" s="97">
        <f t="shared" si="9"/>
        <v>6.1080675441621528</v>
      </c>
      <c r="W28" s="97"/>
      <c r="X28" s="97">
        <f t="shared" si="10"/>
        <v>0.27852152516681256</v>
      </c>
      <c r="Y28" s="97">
        <f t="shared" si="13"/>
        <v>4.3533748850957794</v>
      </c>
      <c r="Z28" s="97">
        <f t="shared" si="13"/>
        <v>15.043685666591514</v>
      </c>
      <c r="AA28" s="97">
        <f t="shared" si="13"/>
        <v>4.5835054080734361</v>
      </c>
      <c r="AB28" s="97">
        <f t="shared" si="13"/>
        <v>3.8081732816909346</v>
      </c>
      <c r="AC28" s="97">
        <f t="shared" si="13"/>
        <v>28.289986238267112</v>
      </c>
      <c r="AD28" s="97">
        <f t="shared" si="13"/>
        <v>23.335378072005529</v>
      </c>
      <c r="AE28" s="97">
        <f t="shared" si="13"/>
        <v>14.996349345136847</v>
      </c>
      <c r="AF28" s="97">
        <f t="shared" si="13"/>
        <v>5.311025577972031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5.811844061186093E-2</v>
      </c>
      <c r="C29" s="69">
        <f>'Basic T2'!O29</f>
        <v>0.67559155254982861</v>
      </c>
      <c r="D29" s="69">
        <f>'Basic T2'!Z29</f>
        <v>2.3470344268819545</v>
      </c>
      <c r="E29" s="69">
        <f>'Basic T2'!AK29</f>
        <v>0.81662244864677291</v>
      </c>
      <c r="F29" s="69">
        <f>'Basic T2'!AV29</f>
        <v>0.85278750420958538</v>
      </c>
      <c r="G29" s="69">
        <f>'Basic T2'!BG29</f>
        <v>3.1168592112888809</v>
      </c>
      <c r="H29" s="69">
        <f>'Basic T2'!BR29</f>
        <v>3.0893210969664433</v>
      </c>
      <c r="I29" s="69">
        <f>'Basic T2'!CC29</f>
        <v>1.3121394075230874</v>
      </c>
      <c r="J29" s="69">
        <f>'Basic T2'!CN29</f>
        <v>0.50665165795169642</v>
      </c>
      <c r="K29" s="309">
        <f t="shared" si="12"/>
        <v>12.775125746630112</v>
      </c>
      <c r="L29" s="97"/>
      <c r="M29" s="97">
        <f t="shared" si="0"/>
        <v>0.4179069633180833</v>
      </c>
      <c r="N29" s="97">
        <f t="shared" si="1"/>
        <v>0.67045296237926255</v>
      </c>
      <c r="O29" s="97">
        <f t="shared" si="2"/>
        <v>1.2927872896852799</v>
      </c>
      <c r="P29" s="97">
        <f t="shared" si="3"/>
        <v>1.6662032429314571</v>
      </c>
      <c r="Q29" s="97">
        <f t="shared" si="4"/>
        <v>1.6703877104138738</v>
      </c>
      <c r="R29" s="97">
        <f t="shared" si="5"/>
        <v>1.9047249081971092</v>
      </c>
      <c r="S29" s="97">
        <f t="shared" si="6"/>
        <v>2.1861723557079582</v>
      </c>
      <c r="T29" s="97">
        <f t="shared" si="7"/>
        <v>1.5681914659992444</v>
      </c>
      <c r="U29" s="97">
        <f t="shared" si="8"/>
        <v>1.9027306806976889</v>
      </c>
      <c r="V29" s="97">
        <f t="shared" si="9"/>
        <v>1.5741908857561597</v>
      </c>
      <c r="W29" s="97"/>
      <c r="X29" s="97">
        <f>IF($K29&gt;0,B29/$K29*100,0)</f>
        <v>0.45493439175885769</v>
      </c>
      <c r="Y29" s="97">
        <f t="shared" si="13"/>
        <v>5.2883358328432859</v>
      </c>
      <c r="Z29" s="97">
        <f t="shared" si="13"/>
        <v>18.371908609205413</v>
      </c>
      <c r="AA29" s="97">
        <f t="shared" si="13"/>
        <v>6.3922850141978902</v>
      </c>
      <c r="AB29" s="97">
        <f t="shared" si="13"/>
        <v>6.6753746391462183</v>
      </c>
      <c r="AC29" s="97">
        <f t="shared" si="13"/>
        <v>24.397875004174125</v>
      </c>
      <c r="AD29" s="97">
        <f t="shared" si="13"/>
        <v>24.182314587246704</v>
      </c>
      <c r="AE29" s="97">
        <f t="shared" si="13"/>
        <v>10.271048861254538</v>
      </c>
      <c r="AF29" s="97">
        <f t="shared" si="13"/>
        <v>3.9659230601729587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3.1853959428490883E-2</v>
      </c>
      <c r="C30" s="69">
        <f>'Basic T2'!O30</f>
        <v>0.20796817956110161</v>
      </c>
      <c r="D30" s="69">
        <f>'Basic T2'!Z30</f>
        <v>0.49517360856223536</v>
      </c>
      <c r="E30" s="69">
        <f>'Basic T2'!AK30</f>
        <v>0.24952646693844963</v>
      </c>
      <c r="F30" s="69">
        <f>'Basic T2'!AV30</f>
        <v>0.53757137155472989</v>
      </c>
      <c r="G30" s="69">
        <f>'Basic T2'!BG30</f>
        <v>2.9869179451806556</v>
      </c>
      <c r="H30" s="69">
        <f>'Basic T2'!BR30</f>
        <v>3.4410874454888041</v>
      </c>
      <c r="I30" s="69">
        <f>'Basic T2'!CC30</f>
        <v>2.517924322965353</v>
      </c>
      <c r="J30" s="69">
        <f>'Basic T2'!CN30</f>
        <v>0.86006732896133442</v>
      </c>
      <c r="K30" s="309">
        <f t="shared" si="12"/>
        <v>11.328090628641153</v>
      </c>
      <c r="L30" s="97"/>
      <c r="M30" s="97">
        <f t="shared" si="0"/>
        <v>0.22904935704178742</v>
      </c>
      <c r="N30" s="97">
        <f t="shared" si="1"/>
        <v>0.20638636102111274</v>
      </c>
      <c r="O30" s="97">
        <f t="shared" si="2"/>
        <v>0.27275021618975548</v>
      </c>
      <c r="P30" s="97">
        <f t="shared" si="3"/>
        <v>0.5091236581838201</v>
      </c>
      <c r="Q30" s="97">
        <f t="shared" si="4"/>
        <v>1.0529617379274658</v>
      </c>
      <c r="R30" s="97">
        <f t="shared" si="5"/>
        <v>1.8253172900209071</v>
      </c>
      <c r="S30" s="97">
        <f t="shared" si="6"/>
        <v>2.4351014383996397</v>
      </c>
      <c r="T30" s="97">
        <f t="shared" si="7"/>
        <v>3.0092743291354243</v>
      </c>
      <c r="U30" s="97">
        <f t="shared" si="8"/>
        <v>3.2299834977278659</v>
      </c>
      <c r="V30" s="97">
        <f t="shared" si="9"/>
        <v>1.3958827000454876</v>
      </c>
      <c r="W30" s="97"/>
      <c r="X30" s="97">
        <f t="shared" si="10"/>
        <v>0.28119442607524309</v>
      </c>
      <c r="Y30" s="97">
        <f t="shared" si="13"/>
        <v>1.8358626036702901</v>
      </c>
      <c r="Z30" s="97">
        <f t="shared" si="13"/>
        <v>4.3712009798921718</v>
      </c>
      <c r="AA30" s="97">
        <f t="shared" si="13"/>
        <v>2.2027230812186862</v>
      </c>
      <c r="AB30" s="97">
        <f t="shared" si="13"/>
        <v>4.7454720232867134</v>
      </c>
      <c r="AC30" s="97">
        <f t="shared" si="13"/>
        <v>26.367355656819523</v>
      </c>
      <c r="AD30" s="97">
        <f t="shared" si="13"/>
        <v>30.37658823799131</v>
      </c>
      <c r="AE30" s="97">
        <f t="shared" si="13"/>
        <v>22.227261464515554</v>
      </c>
      <c r="AF30" s="97">
        <f t="shared" si="13"/>
        <v>7.592341526530519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6.5941013137305063E-2</v>
      </c>
      <c r="C31" s="69">
        <f>'Basic T2'!O31</f>
        <v>0.57148681044269389</v>
      </c>
      <c r="D31" s="69">
        <f>'Basic T2'!Z31</f>
        <v>1.3937483337659773</v>
      </c>
      <c r="E31" s="69">
        <f>'Basic T2'!AK31</f>
        <v>0.58749667895061353</v>
      </c>
      <c r="F31" s="69">
        <f>'Basic T2'!AV31</f>
        <v>1.0323149194452401</v>
      </c>
      <c r="G31" s="69">
        <f>'Basic T2'!BG31</f>
        <v>4.6069459017733632</v>
      </c>
      <c r="H31" s="69">
        <f>'Basic T2'!BR31</f>
        <v>6.0282548477702624</v>
      </c>
      <c r="I31" s="69">
        <f>'Basic T2'!CC31</f>
        <v>4.6665004086831416</v>
      </c>
      <c r="J31" s="69">
        <f>'Basic T2'!CN31</f>
        <v>2.2063605595950384</v>
      </c>
      <c r="K31" s="309">
        <f t="shared" si="12"/>
        <v>21.159049473563634</v>
      </c>
      <c r="L31" s="97"/>
      <c r="M31" s="97">
        <f t="shared" si="0"/>
        <v>0.47415602119071765</v>
      </c>
      <c r="N31" s="97">
        <f t="shared" si="1"/>
        <v>0.56714004723100853</v>
      </c>
      <c r="O31" s="97">
        <f t="shared" si="2"/>
        <v>0.76770076751980942</v>
      </c>
      <c r="P31" s="97">
        <f t="shared" si="3"/>
        <v>1.1987043379729425</v>
      </c>
      <c r="Q31" s="97">
        <f t="shared" si="4"/>
        <v>2.0220349690940456</v>
      </c>
      <c r="R31" s="97">
        <f t="shared" si="5"/>
        <v>2.8153227383651065</v>
      </c>
      <c r="S31" s="97">
        <f t="shared" si="6"/>
        <v>4.2659224106871747</v>
      </c>
      <c r="T31" s="97">
        <f t="shared" si="7"/>
        <v>5.5771254754042801</v>
      </c>
      <c r="U31" s="97">
        <f t="shared" si="8"/>
        <v>8.2859887331564668</v>
      </c>
      <c r="V31" s="97">
        <f t="shared" si="9"/>
        <v>2.6072841467986172</v>
      </c>
      <c r="W31" s="97"/>
      <c r="X31" s="97">
        <f t="shared" si="10"/>
        <v>0.31164449622225487</v>
      </c>
      <c r="Y31" s="97">
        <f t="shared" si="13"/>
        <v>2.7009096564414024</v>
      </c>
      <c r="Z31" s="97">
        <f t="shared" si="13"/>
        <v>6.587008246789833</v>
      </c>
      <c r="AA31" s="97">
        <f t="shared" si="13"/>
        <v>2.7765740596459159</v>
      </c>
      <c r="AB31" s="97">
        <f t="shared" si="13"/>
        <v>4.8788340928784466</v>
      </c>
      <c r="AC31" s="97">
        <f t="shared" si="13"/>
        <v>21.772934117524208</v>
      </c>
      <c r="AD31" s="97">
        <f t="shared" si="13"/>
        <v>28.490196855496912</v>
      </c>
      <c r="AE31" s="97">
        <f t="shared" si="13"/>
        <v>22.054395281383137</v>
      </c>
      <c r="AF31" s="97">
        <f t="shared" si="13"/>
        <v>10.427503193617897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6.503567736047195E-4</v>
      </c>
      <c r="C32" s="69">
        <f>'Basic T2'!O32</f>
        <v>0.12334874494544298</v>
      </c>
      <c r="D32" s="69">
        <f>'Basic T2'!Z32</f>
        <v>0.4172759535238908</v>
      </c>
      <c r="E32" s="69">
        <f>'Basic T2'!AK32</f>
        <v>0.31151842869745439</v>
      </c>
      <c r="F32" s="69">
        <f>'Basic T2'!AV32</f>
        <v>0.39651957665797838</v>
      </c>
      <c r="G32" s="69">
        <f>'Basic T2'!BG32</f>
        <v>1.5952141589035775</v>
      </c>
      <c r="H32" s="69">
        <f>'Basic T2'!BR32</f>
        <v>2.2653083143060693</v>
      </c>
      <c r="I32" s="69">
        <f>'Basic T2'!CC32</f>
        <v>2.3832480675536676</v>
      </c>
      <c r="J32" s="69">
        <f>'Basic T2'!CN32</f>
        <v>1.1197253732642771</v>
      </c>
      <c r="K32" s="309">
        <f t="shared" si="12"/>
        <v>8.6128089746259633</v>
      </c>
      <c r="L32" s="97"/>
      <c r="M32" s="97">
        <f t="shared" si="0"/>
        <v>4.676461058988347E-3</v>
      </c>
      <c r="N32" s="97">
        <f t="shared" si="1"/>
        <v>0.1224105469381765</v>
      </c>
      <c r="O32" s="97">
        <f t="shared" si="2"/>
        <v>0.22984283606084635</v>
      </c>
      <c r="P32" s="97">
        <f t="shared" si="3"/>
        <v>0.63560953655968477</v>
      </c>
      <c r="Q32" s="97">
        <f t="shared" si="4"/>
        <v>0.7766781578277191</v>
      </c>
      <c r="R32" s="97">
        <f t="shared" si="5"/>
        <v>0.97484163909857535</v>
      </c>
      <c r="S32" s="97">
        <f t="shared" si="6"/>
        <v>1.6030559007784217</v>
      </c>
      <c r="T32" s="97">
        <f t="shared" si="7"/>
        <v>2.848317228694385</v>
      </c>
      <c r="U32" s="97">
        <f t="shared" si="8"/>
        <v>4.2051294774776684</v>
      </c>
      <c r="V32" s="97">
        <f t="shared" si="9"/>
        <v>1.0612972159739014</v>
      </c>
      <c r="W32" s="97"/>
      <c r="X32" s="97">
        <f t="shared" si="10"/>
        <v>7.5510414258660973E-3</v>
      </c>
      <c r="Y32" s="97">
        <f t="shared" si="13"/>
        <v>1.4321546583563902</v>
      </c>
      <c r="Z32" s="97">
        <f t="shared" si="13"/>
        <v>4.8448300055559077</v>
      </c>
      <c r="AA32" s="97">
        <f t="shared" si="13"/>
        <v>3.6169202128505695</v>
      </c>
      <c r="AB32" s="97">
        <f t="shared" si="13"/>
        <v>4.6038357268361265</v>
      </c>
      <c r="AC32" s="97">
        <f t="shared" si="13"/>
        <v>18.521415761143761</v>
      </c>
      <c r="AD32" s="97">
        <f t="shared" si="13"/>
        <v>26.301620307379999</v>
      </c>
      <c r="AE32" s="97">
        <f t="shared" si="13"/>
        <v>27.67097325129247</v>
      </c>
      <c r="AF32" s="97">
        <f t="shared" si="13"/>
        <v>13.000699035158906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6.1924448628943835E-2</v>
      </c>
      <c r="C33" s="69">
        <f>'Basic T2'!O33</f>
        <v>2.2292794844469177</v>
      </c>
      <c r="D33" s="69">
        <f>'Basic T2'!Z33</f>
        <v>7.2030764277596466</v>
      </c>
      <c r="E33" s="69">
        <f>'Basic T2'!AK33</f>
        <v>3.5447268700660688</v>
      </c>
      <c r="F33" s="69">
        <f>'Basic T2'!AV33</f>
        <v>3.3885771740416053</v>
      </c>
      <c r="G33" s="69">
        <f>'Basic T2'!BG33</f>
        <v>14.955385488314429</v>
      </c>
      <c r="H33" s="69">
        <f>'Basic T2'!BR33</f>
        <v>20.820088503529725</v>
      </c>
      <c r="I33" s="69">
        <f>'Basic T2'!CC33</f>
        <v>16.292537617303953</v>
      </c>
      <c r="J33" s="69">
        <f>'Basic T2'!CN33</f>
        <v>6.3132252350650111</v>
      </c>
      <c r="K33" s="309">
        <f t="shared" ref="K33" si="14">SUM(B33:J33)</f>
        <v>74.808821249156296</v>
      </c>
      <c r="L33" s="97"/>
      <c r="M33" s="97">
        <f t="shared" si="0"/>
        <v>0.4452744775878793</v>
      </c>
      <c r="N33" s="97">
        <f t="shared" si="1"/>
        <v>2.2123234499864681</v>
      </c>
      <c r="O33" s="97">
        <f t="shared" si="2"/>
        <v>3.9675794891557743</v>
      </c>
      <c r="P33" s="97">
        <f t="shared" si="3"/>
        <v>7.2325165882931515</v>
      </c>
      <c r="Q33" s="97">
        <f t="shared" si="4"/>
        <v>6.6373365455844953</v>
      </c>
      <c r="R33" s="97">
        <f t="shared" si="5"/>
        <v>9.1392948222074555</v>
      </c>
      <c r="S33" s="97">
        <f t="shared" si="6"/>
        <v>14.733431877477695</v>
      </c>
      <c r="T33" s="97">
        <f t="shared" si="7"/>
        <v>19.471877991346869</v>
      </c>
      <c r="U33" s="97">
        <f t="shared" si="8"/>
        <v>23.709322096126094</v>
      </c>
      <c r="V33" s="97">
        <f t="shared" si="9"/>
        <v>9.2181765502893622</v>
      </c>
      <c r="W33" s="97"/>
      <c r="X33" s="97">
        <f t="shared" ref="X33" si="15">IF($K33&gt;0,B33/$K33*100,0)</f>
        <v>8.2776934049929612E-2</v>
      </c>
      <c r="Y33" s="97">
        <f t="shared" ref="Y33" si="16">IF($K33&gt;0,C33/$K33*100,0)</f>
        <v>2.9799687352673798</v>
      </c>
      <c r="Z33" s="97">
        <f t="shared" ref="Z33" si="17">IF($K33&gt;0,D33/$K33*100,0)</f>
        <v>9.6286458033729332</v>
      </c>
      <c r="AA33" s="97">
        <f t="shared" ref="AA33" si="18">IF($K33&gt;0,E33/$K33*100,0)</f>
        <v>4.7383808632141049</v>
      </c>
      <c r="AB33" s="97">
        <f t="shared" ref="AB33" si="19">IF($K33&gt;0,F33/$K33*100,0)</f>
        <v>4.5296492010690814</v>
      </c>
      <c r="AC33" s="97">
        <f t="shared" ref="AC33" si="20">IF($K33&gt;0,G33/$K33*100,0)</f>
        <v>19.991473249530848</v>
      </c>
      <c r="AD33" s="97">
        <f t="shared" ref="AD33" si="21">IF($K33&gt;0,H33/$K33*100,0)</f>
        <v>27.831060770476363</v>
      </c>
      <c r="AE33" s="97">
        <f t="shared" ref="AE33" si="22">IF($K33&gt;0,I33/$K33*100,0)</f>
        <v>21.778898992460334</v>
      </c>
      <c r="AF33" s="97">
        <f>IF($K33&gt;0,J33/$K33*100,0)</f>
        <v>8.4391454505590318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13.907028528650047</v>
      </c>
      <c r="C35" s="310">
        <f t="shared" ref="C35:K35" si="24">SUM(C8:C33)</f>
        <v>100.76643559785769</v>
      </c>
      <c r="D35" s="310">
        <f t="shared" si="24"/>
        <v>181.54838352822327</v>
      </c>
      <c r="E35" s="310">
        <f t="shared" si="24"/>
        <v>49.010974628163446</v>
      </c>
      <c r="F35" s="310">
        <f t="shared" si="24"/>
        <v>51.05326738774253</v>
      </c>
      <c r="G35" s="310">
        <f t="shared" si="24"/>
        <v>163.6382869712719</v>
      </c>
      <c r="H35" s="310">
        <f t="shared" si="24"/>
        <v>141.31187273045606</v>
      </c>
      <c r="I35" s="310">
        <f t="shared" si="24"/>
        <v>83.672143100651184</v>
      </c>
      <c r="J35" s="310">
        <f t="shared" si="24"/>
        <v>26.627607526984249</v>
      </c>
      <c r="K35" s="310">
        <f t="shared" si="24"/>
        <v>811.53600000000029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1.7136674810051606</v>
      </c>
      <c r="Y35" s="98">
        <f t="shared" ref="Y35:AG35" si="26">IF($K35&gt;0,C35/$K35*100,0)</f>
        <v>12.416754844869192</v>
      </c>
      <c r="Z35" s="98">
        <f t="shared" si="26"/>
        <v>22.370958716338301</v>
      </c>
      <c r="AA35" s="98">
        <f t="shared" si="26"/>
        <v>6.0392853340040897</v>
      </c>
      <c r="AB35" s="98">
        <f t="shared" si="26"/>
        <v>6.2909430250466416</v>
      </c>
      <c r="AC35" s="98">
        <f t="shared" si="26"/>
        <v>20.164020693015694</v>
      </c>
      <c r="AD35" s="98">
        <f t="shared" si="26"/>
        <v>17.412890214415135</v>
      </c>
      <c r="AE35" s="98">
        <f t="shared" si="26"/>
        <v>10.310342745195673</v>
      </c>
      <c r="AF35" s="98">
        <f t="shared" si="26"/>
        <v>3.2811369461101219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automation\Data\Results\Workbooks\LSIPs\DO_LSIP\[DO_LSIP_MainTables.Main.xlsm]Manager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automation\Data\Results\Workbooks\LSIPs\DO_LSIP\[DO_LSIP_MainTables.Main.xlsm]Manager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automation\Data\Results\Workbooks\LSIPs\DO_LSIP\[DO_LSIP_MainTables.Main.xlsm]Manager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automation\Data\Results\Workbooks\LSIPs\DO_LSIP\[DO_LSIP_MainTables.Main.xlsm]Manager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automation\Data\Results\Workbooks\LSIPs\DO_LSIP\[DO_LSIP_MainTables.Main.xlsm]Manager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automation\Data\Results\Workbooks\LSIPs\DO_LSIP\[DO_LSIP_MainTables.Main.xlsm]Manager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automation\Data\Results\Workbooks\LSIPs\DO_LSIP\[DO_LSIP_MainTables.Main.xlsm]Manager</v>
      </c>
      <c r="Y79" s="91" t="str">
        <f ca="1">CELL("filename")</f>
        <v>M:\IE\Projects\Nuffield via NFER AI and automation\Data\Results\Workbooks\LSIPs\DO_LSIP\[DO_LSIP_MainTables.Main.xlsm]Manager</v>
      </c>
      <c r="AW79" s="91" t="str">
        <f ca="1">CELL("filename")</f>
        <v>M:\IE\Projects\Nuffield via NFER AI and automation\Data\Results\Workbooks\LSIPs\DO_LSIP\[DO_LSIP_MainTables.Main.xlsm]Manager</v>
      </c>
      <c r="BU79" s="91" t="str">
        <f ca="1">CELL("filename")</f>
        <v>M:\IE\Projects\Nuffield via NFER AI and automation\Data\Results\Workbooks\LSIPs\DO_LSIP\[DO_LSIP_MainTables.Main.xlsm]Manager</v>
      </c>
      <c r="CS79" s="91" t="str">
        <f ca="1">CELL("filename")</f>
        <v>M:\IE\Projects\Nuffield via NFER AI and automation\Data\Results\Workbooks\LSIPs\DO_LSIP\[DO_LSIP_MainTables.Main.xlsm]Manager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automation\Data\Results\Workbooks\LSIPs\DO_LSIP\[DO_LSIP_MainTables.Main.xlsm]Manager</v>
      </c>
      <c r="Y96" s="91" t="str">
        <f ca="1">CELL("filename")</f>
        <v>M:\IE\Projects\Nuffield via NFER AI and automation\Data\Results\Workbooks\LSIPs\DO_LSIP\[DO_LSIP_MainTables.Main.xlsm]Manager</v>
      </c>
      <c r="AW96" s="91" t="str">
        <f ca="1">CELL("filename")</f>
        <v>M:\IE\Projects\Nuffield via NFER AI and automation\Data\Results\Workbooks\LSIPs\DO_LSIP\[DO_LSIP_MainTables.Main.xlsm]Manager</v>
      </c>
      <c r="BU96" s="91" t="str">
        <f ca="1">CELL("filename")</f>
        <v>M:\IE\Projects\Nuffield via NFER AI and automation\Data\Results\Workbooks\LSIPs\DO_LSIP\[DO_LSIP_MainTables.Main.xlsm]Manager</v>
      </c>
      <c r="CS96" s="91" t="str">
        <f ca="1">CELL("filename")</f>
        <v>M:\IE\Projects\Nuffield via NFER AI and automation\Data\Results\Workbooks\LSIPs\DO_LSIP\[DO_LSIP_MainTables.Main.xlsm]Manager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A3F8468-BFF3-4967-BF8A-5E2ECE1A9895}"/>
</file>

<file path=customXml/itemProps2.xml><?xml version="1.0" encoding="utf-8"?>
<ds:datastoreItem xmlns:ds="http://schemas.openxmlformats.org/officeDocument/2006/customXml" ds:itemID="{4CF5D5A1-287A-4CA3-98D7-84D494E6CB1B}"/>
</file>

<file path=customXml/itemProps3.xml><?xml version="1.0" encoding="utf-8"?>
<ds:datastoreItem xmlns:ds="http://schemas.openxmlformats.org/officeDocument/2006/customXml" ds:itemID="{C6F85A2F-F532-447A-80C6-39A9D859CB3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